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Z:\Pool\YPFS\New Bagehot\COVID-19 Response Repository\Coronavirus Tracker\GIS Collaboration\"/>
    </mc:Choice>
  </mc:AlternateContent>
  <xr:revisionPtr revIDLastSave="0" documentId="8_{CFCBD9A5-FB94-49E0-8E00-C0BD98F3192B}" xr6:coauthVersionLast="45" xr6:coauthVersionMax="45" xr10:uidLastSave="{00000000-0000-0000-0000-000000000000}"/>
  <bookViews>
    <workbookView xWindow="-38520" yWindow="1710" windowWidth="38640" windowHeight="21240" xr2:uid="{00000000-000D-0000-FFFF-FFFF00000000}"/>
  </bookViews>
  <sheets>
    <sheet name="Counter" sheetId="4" r:id="rId1"/>
    <sheet name="Tracker" sheetId="1" r:id="rId2"/>
    <sheet name="Definitions" sheetId="2" r:id="rId3"/>
    <sheet name="Checklist" sheetId="3" r:id="rId4"/>
  </sheets>
  <definedNames>
    <definedName name="_xlnm._FilterDatabase" localSheetId="1" hidden="1">Tracker!$B$3:$J$3461</definedName>
  </definedNames>
  <calcPr calcId="191029"/>
  <pivotCaches>
    <pivotCache cacheId="2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316" i="3" l="1"/>
  <c r="AB315" i="3"/>
  <c r="AB314" i="3"/>
  <c r="AB313" i="3"/>
  <c r="AB312" i="3"/>
  <c r="AB311" i="3"/>
  <c r="AB310" i="3"/>
  <c r="AB309" i="3"/>
  <c r="AB308" i="3"/>
  <c r="AB307" i="3"/>
  <c r="AB306" i="3"/>
  <c r="AB305" i="3"/>
  <c r="AB304" i="3"/>
  <c r="AB303" i="3"/>
  <c r="AB302" i="3"/>
  <c r="AB301" i="3"/>
  <c r="C300" i="3"/>
  <c r="AB300" i="3" s="1"/>
  <c r="AB299" i="3"/>
  <c r="C298" i="3"/>
  <c r="AB298" i="3" s="1"/>
  <c r="C297" i="3"/>
  <c r="AB297" i="3" s="1"/>
  <c r="C296" i="3"/>
  <c r="AB296" i="3" s="1"/>
  <c r="C295" i="3"/>
  <c r="AB295" i="3" s="1"/>
  <c r="C294" i="3"/>
  <c r="AB294" i="3" s="1"/>
  <c r="C293" i="3"/>
  <c r="AB293" i="3" s="1"/>
  <c r="C292" i="3"/>
  <c r="AB292" i="3" s="1"/>
  <c r="C291" i="3"/>
  <c r="AB291" i="3" s="1"/>
  <c r="C290" i="3"/>
  <c r="AB290" i="3" s="1"/>
  <c r="C289" i="3"/>
  <c r="AB289" i="3" s="1"/>
  <c r="C288" i="3"/>
  <c r="AB288" i="3" s="1"/>
  <c r="C287" i="3"/>
  <c r="AB287" i="3" s="1"/>
  <c r="C286" i="3"/>
  <c r="AB286" i="3" s="1"/>
  <c r="C285" i="3"/>
  <c r="AB285" i="3" s="1"/>
  <c r="C284" i="3"/>
  <c r="AB284" i="3" s="1"/>
  <c r="C283" i="3"/>
  <c r="AB283" i="3" s="1"/>
  <c r="C282" i="3"/>
  <c r="AB282" i="3" s="1"/>
  <c r="C281" i="3"/>
  <c r="AB281" i="3" s="1"/>
  <c r="C280" i="3"/>
  <c r="AB280" i="3" s="1"/>
  <c r="C279" i="3"/>
  <c r="AB279" i="3" s="1"/>
  <c r="AB278" i="3"/>
  <c r="AB277" i="3"/>
  <c r="C277" i="3"/>
  <c r="AB276" i="3"/>
  <c r="C276" i="3"/>
  <c r="C275" i="3"/>
  <c r="AB275" i="3" s="1"/>
  <c r="AB274" i="3"/>
  <c r="C274" i="3"/>
  <c r="AB273" i="3"/>
  <c r="C273" i="3"/>
  <c r="AB272" i="3"/>
  <c r="C272" i="3"/>
  <c r="C271" i="3"/>
  <c r="AB271" i="3" s="1"/>
  <c r="AB270" i="3"/>
  <c r="C270" i="3"/>
  <c r="AB269" i="3"/>
  <c r="C269" i="3"/>
  <c r="AB268" i="3"/>
  <c r="C268" i="3"/>
  <c r="C267" i="3"/>
  <c r="AB267" i="3" s="1"/>
  <c r="AB266" i="3"/>
  <c r="C266" i="3"/>
  <c r="AB265" i="3"/>
  <c r="C265" i="3"/>
  <c r="AB264" i="3"/>
  <c r="C264" i="3"/>
  <c r="C263" i="3"/>
  <c r="AB263" i="3" s="1"/>
  <c r="AB262" i="3"/>
  <c r="C262" i="3"/>
  <c r="AB261" i="3"/>
  <c r="C261" i="3"/>
  <c r="AB260" i="3"/>
  <c r="C260" i="3"/>
  <c r="C259" i="3"/>
  <c r="AB259" i="3" s="1"/>
  <c r="AB258" i="3"/>
  <c r="C258" i="3"/>
  <c r="AB257" i="3"/>
  <c r="C257" i="3"/>
  <c r="AB256" i="3"/>
  <c r="C256" i="3"/>
  <c r="AB255" i="3"/>
  <c r="C254" i="3"/>
  <c r="AB254" i="3" s="1"/>
  <c r="C253" i="3"/>
  <c r="AB253" i="3" s="1"/>
  <c r="AB252" i="3"/>
  <c r="C252" i="3"/>
  <c r="C251" i="3"/>
  <c r="AB251" i="3" s="1"/>
  <c r="C250" i="3"/>
  <c r="AB250" i="3" s="1"/>
  <c r="C249" i="3"/>
  <c r="AB249" i="3" s="1"/>
  <c r="AB248" i="3"/>
  <c r="AB247" i="3"/>
  <c r="C247" i="3"/>
  <c r="C246" i="3"/>
  <c r="AB246" i="3" s="1"/>
  <c r="AB245" i="3"/>
  <c r="C245" i="3"/>
  <c r="AB244" i="3"/>
  <c r="C244" i="3"/>
  <c r="C243" i="3"/>
  <c r="AB243" i="3" s="1"/>
  <c r="C242" i="3"/>
  <c r="AB242" i="3" s="1"/>
  <c r="AB241" i="3"/>
  <c r="C241" i="3"/>
  <c r="AB240" i="3"/>
  <c r="C240" i="3"/>
  <c r="C239" i="3"/>
  <c r="AB239" i="3" s="1"/>
  <c r="C238" i="3"/>
  <c r="AB238" i="3" s="1"/>
  <c r="AB237" i="3"/>
  <c r="C237" i="3"/>
  <c r="AB236" i="3"/>
  <c r="C236" i="3"/>
  <c r="C235" i="3"/>
  <c r="AB235" i="3" s="1"/>
  <c r="C234" i="3"/>
  <c r="AB234" i="3" s="1"/>
  <c r="AB233" i="3"/>
  <c r="C233" i="3"/>
  <c r="AB232" i="3"/>
  <c r="C232" i="3"/>
  <c r="C231" i="3"/>
  <c r="AB231" i="3" s="1"/>
  <c r="AB230" i="3"/>
  <c r="C229" i="3"/>
  <c r="AB229" i="3" s="1"/>
  <c r="C228" i="3"/>
  <c r="AB228" i="3" s="1"/>
  <c r="AB227" i="3"/>
  <c r="C227" i="3"/>
  <c r="AB226" i="3"/>
  <c r="C226" i="3"/>
  <c r="C225" i="3"/>
  <c r="AB225" i="3" s="1"/>
  <c r="C224" i="3"/>
  <c r="AB224" i="3" s="1"/>
  <c r="AB223" i="3"/>
  <c r="C223" i="3"/>
  <c r="AB222" i="3"/>
  <c r="C222" i="3"/>
  <c r="C221" i="3"/>
  <c r="AB221" i="3" s="1"/>
  <c r="C220" i="3"/>
  <c r="AB220" i="3" s="1"/>
  <c r="AB219" i="3"/>
  <c r="C219" i="3"/>
  <c r="C218" i="3"/>
  <c r="AB218" i="3" s="1"/>
  <c r="C217" i="3"/>
  <c r="AB217" i="3" s="1"/>
  <c r="C216" i="3"/>
  <c r="AB216" i="3" s="1"/>
  <c r="AB215" i="3"/>
  <c r="C215" i="3"/>
  <c r="C214" i="3"/>
  <c r="AB214" i="3" s="1"/>
  <c r="C213" i="3"/>
  <c r="AB213" i="3" s="1"/>
  <c r="C212" i="3"/>
  <c r="AB212" i="3" s="1"/>
  <c r="AB211" i="3"/>
  <c r="C211" i="3"/>
  <c r="C210" i="3"/>
  <c r="AB210" i="3" s="1"/>
  <c r="C209" i="3"/>
  <c r="AB209" i="3" s="1"/>
  <c r="C208" i="3"/>
  <c r="AB208" i="3" s="1"/>
  <c r="AB207" i="3"/>
  <c r="C207" i="3"/>
  <c r="C206" i="3"/>
  <c r="AB206" i="3" s="1"/>
  <c r="C205" i="3"/>
  <c r="AB205" i="3" s="1"/>
  <c r="C204" i="3"/>
  <c r="AB204" i="3" s="1"/>
  <c r="AB203" i="3"/>
  <c r="C203" i="3"/>
  <c r="C202" i="3"/>
  <c r="AB202" i="3" s="1"/>
  <c r="C201" i="3"/>
  <c r="AB201" i="3" s="1"/>
  <c r="C200" i="3"/>
  <c r="AB200" i="3" s="1"/>
  <c r="AB199" i="3"/>
  <c r="C199" i="3"/>
  <c r="C198" i="3"/>
  <c r="AB198" i="3" s="1"/>
  <c r="C197" i="3"/>
  <c r="AB197" i="3" s="1"/>
  <c r="C196" i="3"/>
  <c r="AB196" i="3" s="1"/>
  <c r="AB195" i="3"/>
  <c r="C195" i="3"/>
  <c r="C194" i="3"/>
  <c r="AB194" i="3" s="1"/>
  <c r="C193" i="3"/>
  <c r="AB193" i="3" s="1"/>
  <c r="C192" i="3"/>
  <c r="AB192" i="3" s="1"/>
  <c r="AB191" i="3"/>
  <c r="C191" i="3"/>
  <c r="C190" i="3"/>
  <c r="AB190" i="3" s="1"/>
  <c r="C189" i="3"/>
  <c r="AB189" i="3" s="1"/>
  <c r="C188" i="3"/>
  <c r="AB188" i="3" s="1"/>
  <c r="AB187" i="3"/>
  <c r="C187" i="3"/>
  <c r="C186" i="3"/>
  <c r="AB186" i="3" s="1"/>
  <c r="C185" i="3"/>
  <c r="AB185" i="3" s="1"/>
  <c r="C184" i="3"/>
  <c r="AB184" i="3" s="1"/>
  <c r="AB183" i="3"/>
  <c r="C183" i="3"/>
  <c r="AB182" i="3"/>
  <c r="C181" i="3"/>
  <c r="AB181" i="3" s="1"/>
  <c r="AB180" i="3"/>
  <c r="C180" i="3"/>
  <c r="AB179" i="3"/>
  <c r="D179" i="3"/>
  <c r="C179" i="3"/>
  <c r="D178" i="3"/>
  <c r="C178" i="3"/>
  <c r="AB178" i="3" s="1"/>
  <c r="AB177" i="3"/>
  <c r="C177" i="3"/>
  <c r="AB176" i="3"/>
  <c r="C176" i="3"/>
  <c r="AB175" i="3"/>
  <c r="C175" i="3"/>
  <c r="D174" i="3"/>
  <c r="C174" i="3"/>
  <c r="AB174" i="3" s="1"/>
  <c r="C173" i="3"/>
  <c r="AB173" i="3" s="1"/>
  <c r="AB172" i="3"/>
  <c r="C172" i="3"/>
  <c r="C171" i="3"/>
  <c r="AB171" i="3" s="1"/>
  <c r="C170" i="3"/>
  <c r="AB170" i="3" s="1"/>
  <c r="C169" i="3"/>
  <c r="AB169" i="3" s="1"/>
  <c r="AB168" i="3"/>
  <c r="C168" i="3"/>
  <c r="C167" i="3"/>
  <c r="AB167" i="3" s="1"/>
  <c r="C166" i="3"/>
  <c r="AB166" i="3" s="1"/>
  <c r="AB165" i="3"/>
  <c r="AB164" i="3"/>
  <c r="D164" i="3"/>
  <c r="C164" i="3"/>
  <c r="AB163" i="3"/>
  <c r="C162" i="3"/>
  <c r="AB162" i="3" s="1"/>
  <c r="AB161" i="3"/>
  <c r="C161" i="3"/>
  <c r="AB160" i="3"/>
  <c r="C160" i="3"/>
  <c r="AB159" i="3"/>
  <c r="C159" i="3"/>
  <c r="C158" i="3"/>
  <c r="AB158" i="3" s="1"/>
  <c r="AB157" i="3"/>
  <c r="C157" i="3"/>
  <c r="AB156" i="3"/>
  <c r="C156" i="3"/>
  <c r="AB155" i="3"/>
  <c r="D155" i="3"/>
  <c r="C155" i="3"/>
  <c r="C154" i="3"/>
  <c r="AB154" i="3" s="1"/>
  <c r="C153" i="3"/>
  <c r="AB153" i="3" s="1"/>
  <c r="AB152" i="3"/>
  <c r="C152" i="3"/>
  <c r="C151" i="3"/>
  <c r="AB151" i="3" s="1"/>
  <c r="C150" i="3"/>
  <c r="AB150" i="3" s="1"/>
  <c r="C149" i="3"/>
  <c r="AB149" i="3" s="1"/>
  <c r="AB148" i="3"/>
  <c r="C148" i="3"/>
  <c r="C147" i="3"/>
  <c r="AB147" i="3" s="1"/>
  <c r="C146" i="3"/>
  <c r="AB146" i="3" s="1"/>
  <c r="C145" i="3"/>
  <c r="AB145" i="3" s="1"/>
  <c r="AB144" i="3"/>
  <c r="C144" i="3"/>
  <c r="C143" i="3"/>
  <c r="AB143" i="3" s="1"/>
  <c r="C142" i="3"/>
  <c r="AB142" i="3" s="1"/>
  <c r="C141" i="3"/>
  <c r="AB141" i="3" s="1"/>
  <c r="AB140" i="3"/>
  <c r="C140" i="3"/>
  <c r="C139" i="3"/>
  <c r="AB139" i="3" s="1"/>
  <c r="C138" i="3"/>
  <c r="AB138" i="3" s="1"/>
  <c r="C137" i="3"/>
  <c r="AB137" i="3" s="1"/>
  <c r="AB136" i="3"/>
  <c r="C136" i="3"/>
  <c r="C135" i="3"/>
  <c r="AB135" i="3" s="1"/>
  <c r="C134" i="3"/>
  <c r="AB134" i="3" s="1"/>
  <c r="C133" i="3"/>
  <c r="AB133" i="3" s="1"/>
  <c r="AB132" i="3"/>
  <c r="C132" i="3"/>
  <c r="C131" i="3"/>
  <c r="AB131" i="3" s="1"/>
  <c r="C130" i="3"/>
  <c r="AB130" i="3" s="1"/>
  <c r="C129" i="3"/>
  <c r="AB129" i="3" s="1"/>
  <c r="AB128" i="3"/>
  <c r="C128" i="3"/>
  <c r="C127" i="3"/>
  <c r="AB127" i="3" s="1"/>
  <c r="C126" i="3"/>
  <c r="AB126" i="3" s="1"/>
  <c r="C125" i="3"/>
  <c r="AB125" i="3" s="1"/>
  <c r="AB124" i="3"/>
  <c r="C124" i="3"/>
  <c r="C123" i="3"/>
  <c r="AB123" i="3" s="1"/>
  <c r="C122" i="3"/>
  <c r="AB122" i="3" s="1"/>
  <c r="C121" i="3"/>
  <c r="AB121" i="3" s="1"/>
  <c r="AB120" i="3"/>
  <c r="C120" i="3"/>
  <c r="C119" i="3"/>
  <c r="AB119" i="3" s="1"/>
  <c r="C118" i="3"/>
  <c r="AB118" i="3" s="1"/>
  <c r="C117" i="3"/>
  <c r="AB117" i="3" s="1"/>
  <c r="AB116" i="3"/>
  <c r="C116" i="3"/>
  <c r="C115" i="3"/>
  <c r="AB115" i="3" s="1"/>
  <c r="C114" i="3"/>
  <c r="AB114" i="3" s="1"/>
  <c r="C113" i="3"/>
  <c r="AB113" i="3" s="1"/>
  <c r="AB112" i="3"/>
  <c r="D112" i="3"/>
  <c r="C112" i="3"/>
  <c r="C111" i="3"/>
  <c r="AB111" i="3" s="1"/>
  <c r="AB110" i="3"/>
  <c r="C110" i="3"/>
  <c r="AB109" i="3"/>
  <c r="C109" i="3"/>
  <c r="AB108" i="3"/>
  <c r="C108" i="3"/>
  <c r="C107" i="3"/>
  <c r="AB107" i="3" s="1"/>
  <c r="AB106" i="3"/>
  <c r="C106" i="3"/>
  <c r="AB105" i="3"/>
  <c r="C105" i="3"/>
  <c r="AB104" i="3"/>
  <c r="C104" i="3"/>
  <c r="C103" i="3"/>
  <c r="AB103" i="3" s="1"/>
  <c r="AB102" i="3"/>
  <c r="C102" i="3"/>
  <c r="AB101" i="3"/>
  <c r="C101" i="3"/>
  <c r="AB100" i="3"/>
  <c r="C100" i="3"/>
  <c r="C99" i="3"/>
  <c r="AB99" i="3" s="1"/>
  <c r="AB98" i="3"/>
  <c r="C98" i="3"/>
  <c r="AB97" i="3"/>
  <c r="C97" i="3"/>
  <c r="AB96" i="3"/>
  <c r="C96" i="3"/>
  <c r="C95" i="3"/>
  <c r="AB95" i="3" s="1"/>
  <c r="AB94" i="3"/>
  <c r="C94" i="3"/>
  <c r="AB93" i="3"/>
  <c r="C93" i="3"/>
  <c r="AB92" i="3"/>
  <c r="C92" i="3"/>
  <c r="C91" i="3"/>
  <c r="AB91" i="3" s="1"/>
  <c r="AB90" i="3"/>
  <c r="C90" i="3"/>
  <c r="AB89" i="3"/>
  <c r="C89" i="3"/>
  <c r="AB88" i="3"/>
  <c r="C88" i="3"/>
  <c r="C87" i="3"/>
  <c r="AB87" i="3" s="1"/>
  <c r="AB86" i="3"/>
  <c r="C86" i="3"/>
  <c r="AB85" i="3"/>
  <c r="C85" i="3"/>
  <c r="AB84" i="3"/>
  <c r="C84" i="3"/>
  <c r="C83" i="3"/>
  <c r="AB83" i="3" s="1"/>
  <c r="AB82" i="3"/>
  <c r="C82" i="3"/>
  <c r="AB81" i="3"/>
  <c r="C81" i="3"/>
  <c r="AB80" i="3"/>
  <c r="C80" i="3"/>
  <c r="C79" i="3"/>
  <c r="AB79" i="3" s="1"/>
  <c r="AB78" i="3"/>
  <c r="C78" i="3"/>
  <c r="AB77" i="3"/>
  <c r="C77" i="3"/>
  <c r="AB76" i="3"/>
  <c r="C76" i="3"/>
  <c r="C75" i="3"/>
  <c r="AB75" i="3" s="1"/>
  <c r="AB74" i="3"/>
  <c r="C74" i="3"/>
  <c r="AB73" i="3"/>
  <c r="C73" i="3"/>
  <c r="AB72" i="3"/>
  <c r="C72" i="3"/>
  <c r="C71" i="3"/>
  <c r="AB71" i="3" s="1"/>
  <c r="AB70" i="3"/>
  <c r="C70" i="3"/>
  <c r="AB69" i="3"/>
  <c r="C69" i="3"/>
  <c r="AB68" i="3"/>
  <c r="C68" i="3"/>
  <c r="C67" i="3"/>
  <c r="AB67" i="3" s="1"/>
  <c r="AB66" i="3"/>
  <c r="C66" i="3"/>
  <c r="AB65" i="3"/>
  <c r="C65" i="3"/>
  <c r="AB64" i="3"/>
  <c r="C64" i="3"/>
  <c r="C63" i="3"/>
  <c r="AB63" i="3" s="1"/>
  <c r="AB62" i="3"/>
  <c r="C62" i="3"/>
  <c r="AB61" i="3"/>
  <c r="C61" i="3"/>
  <c r="AB60" i="3"/>
  <c r="C60" i="3"/>
  <c r="C59" i="3"/>
  <c r="AB59" i="3" s="1"/>
  <c r="AB58" i="3"/>
  <c r="C58" i="3"/>
  <c r="AB57" i="3"/>
  <c r="C57" i="3"/>
  <c r="AB56" i="3"/>
  <c r="C56" i="3"/>
  <c r="C55" i="3"/>
  <c r="AB55" i="3" s="1"/>
  <c r="AB54" i="3"/>
  <c r="C54" i="3"/>
  <c r="AB53" i="3"/>
  <c r="C53" i="3"/>
  <c r="AB52" i="3"/>
  <c r="C52" i="3"/>
  <c r="C51" i="3"/>
  <c r="AB51" i="3" s="1"/>
  <c r="AB50" i="3"/>
  <c r="C50" i="3"/>
  <c r="AB49" i="3"/>
  <c r="C49" i="3"/>
  <c r="AB48" i="3"/>
  <c r="C48" i="3"/>
  <c r="C47" i="3"/>
  <c r="AB47" i="3" s="1"/>
  <c r="D46" i="3"/>
  <c r="C46" i="3"/>
  <c r="AB46" i="3" s="1"/>
  <c r="AB45" i="3"/>
  <c r="C45" i="3"/>
  <c r="AB44" i="3"/>
  <c r="C44" i="3"/>
  <c r="C43" i="3"/>
  <c r="AB43" i="3" s="1"/>
  <c r="C42" i="3"/>
  <c r="AB42" i="3" s="1"/>
  <c r="AB41" i="3"/>
  <c r="C41" i="3"/>
  <c r="AB40" i="3"/>
  <c r="C40" i="3"/>
  <c r="C39" i="3"/>
  <c r="AB39" i="3" s="1"/>
  <c r="C38" i="3"/>
  <c r="AB38" i="3" s="1"/>
  <c r="AB37" i="3"/>
  <c r="C37" i="3"/>
  <c r="AB36" i="3"/>
  <c r="C36" i="3"/>
  <c r="C35" i="3"/>
  <c r="AB35" i="3" s="1"/>
  <c r="C34" i="3"/>
  <c r="AB34" i="3" s="1"/>
  <c r="AB33" i="3"/>
  <c r="C33" i="3"/>
  <c r="AB32" i="3"/>
  <c r="C32" i="3"/>
  <c r="C31" i="3"/>
  <c r="AB31" i="3" s="1"/>
  <c r="C30" i="3"/>
  <c r="AB30" i="3" s="1"/>
  <c r="AB29" i="3"/>
  <c r="C29" i="3"/>
  <c r="AB28" i="3"/>
  <c r="C28" i="3"/>
  <c r="C27" i="3"/>
  <c r="AB27" i="3" s="1"/>
  <c r="C26" i="3"/>
  <c r="AB26" i="3" s="1"/>
  <c r="AB25" i="3"/>
  <c r="C25" i="3"/>
  <c r="AB24" i="3"/>
  <c r="C24" i="3"/>
  <c r="C23" i="3"/>
  <c r="AB23" i="3" s="1"/>
  <c r="C22" i="3"/>
  <c r="AB22" i="3" s="1"/>
  <c r="AB21" i="3"/>
  <c r="C21" i="3"/>
  <c r="C20" i="3"/>
  <c r="AB20" i="3" s="1"/>
  <c r="C19" i="3"/>
  <c r="AB19" i="3" s="1"/>
  <c r="C18" i="3"/>
  <c r="AB18" i="3" s="1"/>
  <c r="AB17" i="3"/>
  <c r="C17" i="3"/>
  <c r="C16" i="3"/>
  <c r="AB16" i="3" s="1"/>
  <c r="C15" i="3"/>
  <c r="AB15" i="3" s="1"/>
  <c r="C14" i="3"/>
  <c r="AB14" i="3" s="1"/>
  <c r="AB13" i="3"/>
  <c r="C13" i="3"/>
  <c r="C12" i="3"/>
  <c r="AB12" i="3" s="1"/>
  <c r="C11" i="3"/>
  <c r="AB11" i="3" s="1"/>
  <c r="C10" i="3"/>
  <c r="AB10" i="3" s="1"/>
  <c r="AB9" i="3"/>
  <c r="C9" i="3"/>
  <c r="C8" i="3"/>
  <c r="AB8" i="3" s="1"/>
  <c r="AB7" i="3"/>
  <c r="AB6" i="3"/>
  <c r="C6" i="3"/>
  <c r="AB5" i="3"/>
  <c r="C5" i="3"/>
  <c r="AB4" i="3"/>
  <c r="C4" i="3"/>
  <c r="C3" i="3"/>
  <c r="AB3" i="3" s="1"/>
  <c r="AB2" i="3"/>
  <c r="C2" i="3"/>
  <c r="E2968" i="1"/>
  <c r="E2481" i="1"/>
  <c r="E2326" i="1"/>
  <c r="E2240" i="1"/>
  <c r="E2" i="1"/>
  <c r="H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310" authorId="0" shapeId="0" xr:uid="{00000000-0006-0000-0000-000002000000}">
      <text>
        <r>
          <rPr>
            <sz val="10"/>
            <color rgb="FF000000"/>
            <rFont val="Arial"/>
          </rPr>
          <t>The central bank of the Philippines assured the public that banking services would continue. How to categorize and define the policy type?
	-Adam Kulam</t>
        </r>
      </text>
    </comment>
    <comment ref="C3093" authorId="0" shapeId="0" xr:uid="{00000000-0006-0000-0000-000001000000}">
      <text>
        <r>
          <rPr>
            <sz val="10"/>
            <color rgb="FF000000"/>
            <rFont val="Arial"/>
          </rPr>
          <t>Source suggests this happened "at the beginning of March" without specifying the date, does not specify the Italian government agency
	-Adam Kulam</t>
        </r>
      </text>
    </comment>
  </commentList>
</comments>
</file>

<file path=xl/sharedStrings.xml><?xml version="1.0" encoding="utf-8"?>
<sst xmlns="http://schemas.openxmlformats.org/spreadsheetml/2006/main" count="19646" uniqueCount="6102">
  <si>
    <t>COVID-19 Financial Response 
Tracker</t>
  </si>
  <si>
    <t>by the Yale Program on Financial Stability (YPFS)</t>
  </si>
  <si>
    <r>
      <t xml:space="preserve">Purpose: This tracker follows interventions by central banks, fiscal authorities, and organizations aimed at restoring financial stability. The tracker will also highlight proposals from people and institutions outside of government. Email us with questions or comments at ypfs@yale.edu. </t>
    </r>
    <r>
      <rPr>
        <b/>
        <sz val="10"/>
        <rFont val="Arial"/>
      </rPr>
      <t xml:space="preserve">PLEASE NOTE: this tracker is not meant to be comprehensive </t>
    </r>
    <r>
      <rPr>
        <sz val="10"/>
        <color rgb="FF000000"/>
        <rFont val="Arial"/>
      </rPr>
      <t xml:space="preserve">and aims to track as many interventions as possible across the globe. If you have any questions or suggestions for responses we may have missed, please click here: </t>
    </r>
    <r>
      <rPr>
        <u/>
        <sz val="10"/>
        <color rgb="FF1155CC"/>
        <rFont val="Arial"/>
      </rPr>
      <t>https://forms.gle/jwtsWjZSiDKUAba16</t>
    </r>
  </si>
  <si>
    <t>Blue=Official actions</t>
  </si>
  <si>
    <t>Green=Official proposals</t>
  </si>
  <si>
    <t>Yellow=Other experts</t>
  </si>
  <si>
    <t xml:space="preserve">Country(ies) </t>
  </si>
  <si>
    <t>Date
(MM/DD/YYYY)</t>
  </si>
  <si>
    <t>Action or Proposal</t>
  </si>
  <si>
    <t>Name and/or Organization</t>
  </si>
  <si>
    <t>Policy Action Type</t>
  </si>
  <si>
    <t>Policy Action Details</t>
  </si>
  <si>
    <t>Action Link</t>
  </si>
  <si>
    <t>YPFS Blog Post</t>
  </si>
  <si>
    <t>Agency Contact Information</t>
  </si>
  <si>
    <t>Argentina</t>
  </si>
  <si>
    <t>Action</t>
  </si>
  <si>
    <t>Central Bank of Argentina</t>
  </si>
  <si>
    <t>Macroprudential Policy</t>
  </si>
  <si>
    <t>Raised the minimum rate to remunerate deposits in fixed terms to the equivalent of 79% of the Leliq monetary policy rate, which must be offered by Group A financial entities as of June 1, 2020, representing almost the entire system</t>
  </si>
  <si>
    <t>https://www.bcra.gob.ar/Noticias/aumento-tasa-minima-plazos-fijos-79-por-ciento.asp</t>
  </si>
  <si>
    <t>Expanded the possibility for agricultural producers to make deposits at a variable rate, linked to the price of the dollar. This option is added to the existing ones tied to the prices of cereals and oilseeds. The possibility of accessing these deposits at a variable rate is for people with agricultural activity and for an amount of up to 2 times the total value of their sales of cereals and / or oilseeds registered since November 1, 2019.</t>
  </si>
  <si>
    <t>Ministry of Labor, Employment, and Social Security</t>
  </si>
  <si>
    <t>Fiscal Stimulus</t>
  </si>
  <si>
    <t>Extended the maturities of Unemployment Benefits of Law No. 24,013 and Law No. 25,371 are extended until August 31, whose expiration was extended by Resolution 260/2020. The extension fees will be monthly and the single payment method provided for in article 127 of Law No. 24,013 will not apply. The amount of the extension fees will be equivalent to seventy percent of the original benefit.</t>
  </si>
  <si>
    <t>https://www.argentina.gob.ar/noticias/se-prorrogan-hasta-el-31-de-agosto-los-vencimientos-de-las-prestaciones-por-desempleo</t>
  </si>
  <si>
    <t>Asian Infrastructure Investment Bank, Asian Development Bank</t>
  </si>
  <si>
    <t>COVID-19 Crisis Recovery Facility</t>
  </si>
  <si>
    <t>Credit Facilities</t>
  </si>
  <si>
    <t>Approved a USD750-million loan to the Philippines to stave off the worst public health and economic effects of the COVID-19 pandemic</t>
  </si>
  <si>
    <t>https://www.aiib.org/en/news-events/news/2020/AIIB-Approves-USD750-M-Loan-to-the-Philippines-for-COVID-19-Response.html</t>
  </si>
  <si>
    <t>Australia</t>
  </si>
  <si>
    <t>Australian Government</t>
  </si>
  <si>
    <t>Will invest an estimated $131.4 billion in demand driven public hospital funding to improve health outcomes for all Australians and ensure the sustainability of our health system now and into the future.</t>
  </si>
  <si>
    <t>https://www.pm.gov.au/media/commonwealth-and-states-sign-131-billion-five-year-hospitals-agreement</t>
  </si>
  <si>
    <t>Brazil</t>
  </si>
  <si>
    <t>Banco Central do Brasil</t>
  </si>
  <si>
    <t>Decided to extend until December 2020 the prohibitions established by Resolution 4,797, of April 6, 2020, which include, in addition to the restriction on the payment of dividends above the mandatory minimum, the increase in the remuneration of senior management, the repurchase of shares and the reduction of share capital.</t>
  </si>
  <si>
    <t>https://www.bcb.gov.br/detalhenoticia/17085/nota</t>
  </si>
  <si>
    <t>Decided to allow financial institutions to release the funds related to real estate financing contracted until September 30 this year, from the date of the constitutive title of the guarantee in the competent real estate registry offices. The regulation temporarily changes the current rule, which determined that this release could only be effective after the guarantee was constituted, which only occurs after its registration with the notary.</t>
  </si>
  <si>
    <t>Will count on up to US $ 4.01 billion in resources from multilateral banks and international development agencies for the Emergency Program to Support the Income of Vulnerable Populations Affected by Covid-19 in the country. The amount will be invested in Basic Emergency Income actions, expansion of Bolsa Família, Emergency Employment and Income Maintenance Program and Unemployment Insurance, partially financing the benefits offered by these social program</t>
  </si>
  <si>
    <t>https://www.gov.br/economia/pt-br/assuntos/noticias/2020/maio/governo-autoriza-us-4-bilhoes-de-credito-externo-para-apoio-a-afetados-pela-pandemia</t>
  </si>
  <si>
    <t>Canada</t>
  </si>
  <si>
    <t>Canadian Securities Administrators</t>
  </si>
  <si>
    <t>Published temporary blanket relief for registrants and unregistered capital markets participants from certain financial statement and information delivery requirements, as a result of COVID-19. The conditions of the relief are substantially the same as the temporary relief announced on March 23 (prior relief), but the relief is only applicable to registrants and unregistered capital markets participants with filing deadlines in specific periods</t>
  </si>
  <si>
    <t>https://www.securities-administrators.ca/aboutcsa.aspx?id=1909</t>
  </si>
  <si>
    <t>China</t>
  </si>
  <si>
    <t>Ministry of Finance, State Taxation Administration</t>
  </si>
  <si>
    <t>Announced that the preferential policies for taxes and fees in support of epidemic prevention and control, corporate bail-out and resumption of production shall be implemented until December 31, 2020</t>
  </si>
  <si>
    <t>http://szs.mof.gov.cn/zhengcefabu/202005/t20200529_3522780.htm
http://www.chinatax.gov.cn/chinatax/n810341/n810755/c5150555/content.html</t>
  </si>
  <si>
    <t>Colombia</t>
  </si>
  <si>
    <t>Banco de la República</t>
  </si>
  <si>
    <t>Interest Rate Change</t>
  </si>
  <si>
    <t>Reduced its interest rate by half a percentage point to 2.75%</t>
  </si>
  <si>
    <t>https://www.banrep.gov.co/es/junta-directiva-del-banco-republica-mayoria-redujo-su-tasa-interes-medio-punto-porcentual-275</t>
  </si>
  <si>
    <t>Hong Kong</t>
  </si>
  <si>
    <t>Hong Kong Monetary Authority</t>
  </si>
  <si>
    <t>Loan Guarantees</t>
  </si>
  <si>
    <t>Announced enhancements to the SME Financing Guarantee Scheme including raising the maximum loan amount of the 80% and 90% Guarantee Products and extending the eligibility coverage to listed companies in Hong Kong, and will last for 12 months. In addition, both the existing guaranteed loans and new applications are eligible for an interest subsidy for a maximum period of 12 months, the payments of which will start to be made by the end of June this year.</t>
  </si>
  <si>
    <t>https://www.hkma.gov.hk/eng/news-and-media/press-releases/2020/05/20200529-8/</t>
  </si>
  <si>
    <t>Indonesia</t>
  </si>
  <si>
    <t>Ministry of Finance</t>
  </si>
  <si>
    <t>Fiscal Policy</t>
  </si>
  <si>
    <t>Allowed unrestricted use of School Operational Assistance (BOS) fund by school administrations.</t>
  </si>
  <si>
    <t>https://www.kemenkeu.go.id/publikasi/berita/di-masa-covid-19-dana-bos-tidak-dibatasi-penggunaannya/</t>
  </si>
  <si>
    <t>Adjusted the non-physical Non-Physical Special Allocation Fund (DAK) allocation, the Non-Physical DAK adjustment in the Education Sector Presidential Regulation No.54 / 2020 does not reduce teacher rights for Teacher Professional Allowance (TPG), Additional Income (Tamsil) and Special Teacher Allowance (TKG). Also, allocated a Teacher Professional Allowance of Rp50.9 trillion for 1,153,717 teachers; Additional income of IDR 454 billion for 182,788 teachers, and a Special Allowance for Teachers in the amount of IDR 1.9 trillion for 37,913 teachers.</t>
  </si>
  <si>
    <t>https://www.kemenkeu.go.id/publikasi/berita/tunjangan-guru-dana-bos-dan-bop-tetap-diberikan-di-masa-pandemi-covid-19/</t>
  </si>
  <si>
    <t>Inter-American Development Bank</t>
  </si>
  <si>
    <t>Priced new 3-tranche Uridashi fixed-rate notes under its Sustainable Development Bond (“SDB”) focused on SDG#3 (Good Health and Well Being). The notes are denominated in Brazilian reals (BRL 32.00m (approximately $5.5 million equivalent)), Indian rupees (INR 633.90m (approximately $8.4 million equivalent)) and Mexican pesos (MXN 190.90m (approximately $8.1 million equivalent))</t>
  </si>
  <si>
    <t>https://www.iadb.org/en/news/idb-launches-three-tranche-uridashi-sustainable-development-bonds-sdb</t>
  </si>
  <si>
    <t>International Monetary Fund</t>
  </si>
  <si>
    <t>Executive Board of the International Monetary Fund</t>
  </si>
  <si>
    <t>Approved a disbursement of SDR 177.77 million (about US$ 244 million or 16.67 percent of quota) under the Rapid Credit Facility (RCF), and a purchase of SDR 355.53 million (about US$ 488 million or 33.33 percent of quota) under the Rapid Financing Instrument (RFI). This will help finance the health, social protection and macroeconomic stabilization measures, meet the urgent balance-of-payments and fiscal needs arising from the COVID-19 outbreak, and catalyze additional support from the international community.</t>
  </si>
  <si>
    <t>https://www.imf.org/en/News/Articles/2020/05/29/pr20226-bangladesh-imf-exec-board-approves-us-732m-disbursement-to-address-the-covid19-pandemic</t>
  </si>
  <si>
    <t>New Zealand</t>
  </si>
  <si>
    <t>New Zealand Treasury</t>
  </si>
  <si>
    <t>Passed new legislation that enables New Zealand’s overseas investment screening rules to be updated to address new challenges created by the COVID-19 pandemic. As well as removing red tape to better welcome low-risk foreign investment, the measures include a new emergency notification regime, which will require overseas persons to notify the government of certain investments with a controlling stake in an existing business or business assets. The Government can then assess these transactions to ensure they are not contrary to New Zealand’s national interest.</t>
  </si>
  <si>
    <t>https://treasury.govt.nz/news-and-events/news/overseas-investment-bill-updates-screening-regime</t>
  </si>
  <si>
    <t>Established the COVID-19 Response and Recovery Fund (CRRF), a package of spending initiatives. On 14 May 2020, the CRRF Foundational Package was announced, totalling $12.0 billion in operatingexpenditure and $3.9 billion in capital expenditure over the forecast period.</t>
  </si>
  <si>
    <t>https://treasury.govt.nz/system/files/2020-05/b20-sum-initiatives-crrf.pdf</t>
  </si>
  <si>
    <t>Peru</t>
  </si>
  <si>
    <t>Banco Central de Reserva del Peru</t>
  </si>
  <si>
    <t>Approved, by the IMF, access to the Flexibly Credit Line, a contingent facility of up to $ 11 billion, for two years of duration, which would only be used if an external shock significantly impaired Peru’s international position</t>
  </si>
  <si>
    <t>https://www.bcrp.gob.pe/docs/Transparencia/Notas-Informativas/2020/nota-informativa-2020-05-28-3.pdf</t>
  </si>
  <si>
    <t>Philippines</t>
  </si>
  <si>
    <t>Bangko Sentral Ng Pilipinas</t>
  </si>
  <si>
    <t>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11 June 2020</t>
  </si>
  <si>
    <t>http://www.bsp.gov.ph/downloads/regulations/attachments/2020/m044.pdf</t>
  </si>
  <si>
    <t>Department of Labor and Employment</t>
  </si>
  <si>
    <t xml:space="preserve">Received additional funding of P1 billion to cater to requests for financial assistance for the AKAP assistance fund to assist Overseas Filipino Workers (OFWs) </t>
  </si>
  <si>
    <t>https://www.dole.gov.ph/news/19k-ofws-in-quarantine-facilities-sent-home/</t>
  </si>
  <si>
    <t>South Africa</t>
  </si>
  <si>
    <t>South African Reserve Bank</t>
  </si>
  <si>
    <t>Provided further guidance, expanding upon the March 26 note, regarding matters relating to the application of IFRS 9 in response to Covid-19.</t>
  </si>
  <si>
    <t>https://www.resbank.co.za/Lists/News%20and%20Publications/Attachments/9967/Guidance%20Note%206%20of%202020.pdf</t>
  </si>
  <si>
    <t>Spain</t>
  </si>
  <si>
    <t>Ministry of Labor</t>
  </si>
  <si>
    <t>Implemented a Univesal Basic Income of 5,538 Euros per year per adult, with additional provisions for chlidren</t>
  </si>
  <si>
    <t>http://prensa.mitramiss.gob.es/WebPrensa/noticias/ministro/detalle/3822</t>
  </si>
  <si>
    <t>Taiwan</t>
  </si>
  <si>
    <t>Announced the tax rebate cases for the 108-year comprehensive income tax settlement will be refunded 1 month in advance</t>
  </si>
  <si>
    <t>https://www.mof.gov.tw/singlehtml/384fb3077bb349ea973e7fc6f13b6974?cntId=8f29f411832e4114b58db0ed1c40d33b</t>
  </si>
  <si>
    <t>Ukraine</t>
  </si>
  <si>
    <t>European Commission</t>
  </si>
  <si>
    <t>Received a 500 million Euro macrofinancial assistance loan from the EU</t>
  </si>
  <si>
    <t>https://mof.gov.ua/uk/news/ukraina_otrimaie_vid_ies_500_milioniv_ievro_makrofinansovoi_dopomogi-2158</t>
  </si>
  <si>
    <t>African Development Bank Group</t>
  </si>
  <si>
    <t>African Development Bank Group, West African Health Organization</t>
  </si>
  <si>
    <t>Approved an emergency project of US $ 22.4 million in favor of low-income countries members of ECOWAS for strengthening the health systems of The Gambia, Mali and from Niger in response to the COVID-19 pandemic.</t>
  </si>
  <si>
    <t>https://www.afdb.org/en/news-and-events/press-releases/covid-19-la-banque-africaine-de-developpement-mobilise-22-millions-de-dollars-pour-les-pays-faible-revenu-de-la-zone-cedeao-35859</t>
  </si>
  <si>
    <t>Extended a loan of €30 million to Cabo Verde to help the West African island nation fight the COVID-19 outbreak and mitigate its economic impacts.</t>
  </si>
  <si>
    <t>https://www.afdb.org/en/news-and-events/press-releases/cabo-verde-african-development-bank-group-approves-30-million-euros-loan-fight-covid-19-35840</t>
  </si>
  <si>
    <t>Ordered that companies that have liquid assets originated in the formation of external assets must first have these resources to pay obligations abroad</t>
  </si>
  <si>
    <t>https://www.bcra.gob.ar/Noticias/cambios-acceso-empresas-mercado-cambios-mulc.asp</t>
  </si>
  <si>
    <t>Extended the restriction to carry out the purchase and sale of public securities in local currency with settlement in foreign currency to 90 days prior and 90 days after, for companies that require access to the official exchange market.</t>
  </si>
  <si>
    <t>Established new measures for the access of companies to the Single and Free Exchange Market (MULC) in order to order the payment of obligations for the importation of goods. Companies must request prior authorization from the BCRA to access the exchange market for the payment of commercial obligations abroad if they reduced the amount in force as of January 1, 2020.</t>
  </si>
  <si>
    <t>Asian Development Bank</t>
  </si>
  <si>
    <t>Approved a $100 million loan to help the Government of Georgia contain the spread of the novel coronavirus disease (COVID-19) pandemic, mitigate the impact on businesses, and protect the livelihoods of the most vulnerable, including women and children</t>
  </si>
  <si>
    <t>https://www.adb.org/news/adb-100-million-loan-mitigate-adverse-health-economic-impacts-covid-19-georgia</t>
  </si>
  <si>
    <t>Austria</t>
  </si>
  <si>
    <t>Bundesministerium der Finanzen</t>
  </si>
  <si>
    <t>Allocated 90 Million Euros to support freelance artists up to 1000 Euros a month</t>
  </si>
  <si>
    <t>https://www.bmf.gv.at/presse/pressemeldungen/2020/Mai/kulturpaket.html</t>
  </si>
  <si>
    <t>National Tax and Customs Office of Colombia</t>
  </si>
  <si>
    <t>Defined the three days without sales tax (VAT) for specific products in 2020; 19th of June, 3rd of July, 19th of July 19</t>
  </si>
  <si>
    <t>https://www.dian.gov.co/Prensa/Paginas/BlogDetails.aspx?DianId=19</t>
  </si>
  <si>
    <t>Established that until December 31, 2020, restaurants, cafes, patisseries and bars, will not collect the National Consumption Tax, the fee is reduced to 0%.</t>
  </si>
  <si>
    <t>Established, until July 31, 2020, the exclusion of Sales Tax (VAT) on the leases or concessions of premises or commercial spaces. The exemption applies to premises or commercial spaces that were open to the public before the declaration of emergency and had to be closed to the public, totally or partially due to said cause, for a period of more than two weeks.</t>
  </si>
  <si>
    <t>Ministry of Commerce, Industry, and Tourism</t>
  </si>
  <si>
    <t xml:space="preserve">Decided to suspend the terms under which a consumer can make a guarantee effective and the terms for the repair or replacement of a product, or the money to be returned (in case it must be done in cash), were suspended, when that guarantee is effective. </t>
  </si>
  <si>
    <t>https://www.mincit.gov.co/prensa/noticias/comercio/suspenden-terminos-reparacion-reposicion-productos
https://www.mincit.gov.co/getattachment/8861b5db-4eb7-4cd5-9b64-bb4139611ae4/Decreto-686-del-22-de-mayo-de-2020-por-el-cual-se.aspx</t>
  </si>
  <si>
    <t>Enacted extensions for Plan Vellajo users who must submit the study to demonstrate the export commitment, in development of the raw materials, capital goods, spare parts and services export programs, will have six more months to export and present compliance with the Program and for replacement plans, it was extended six months to use said benefit in import declarations before DIAN.</t>
  </si>
  <si>
    <t>Providing 220,000 pesos to be applied to the premium corresponding to the month of June for workers of the private companies that earn a legal minimum wage and have income that have decreased by at least 20%.</t>
  </si>
  <si>
    <t>https://www.mintrabajo.gov.co/web/guest/prensa/comunicados/2020/220.000-de-la-prima-de-junio-sera-subsidiada-por-el-gobierno-a-quienes-ganan-1-salario-minimo</t>
  </si>
  <si>
    <t>Providing a Solidarity Income of $ 160 thousand pesos per month for workers who are suspended from their employment contract or on unpaid leave.</t>
  </si>
  <si>
    <t>Required permanent customs users or highly exporting users who have approved their guarantee valid until August 31, 2020 and less than November 30, 2020, to file by Tuesday, June 2, 2020, the modification of the validity of their guarantee for the term of the extension of the health emergency and three (3) more months, that is, until November 30, 2020 , in order that they can continue, with their customs registration</t>
  </si>
  <si>
    <t>https://www.dian.gov.co/Prensa/Paginas/NG-Hasta-el-proximo-martes-2-de-junio-2020.aspx</t>
  </si>
  <si>
    <t>Denmark</t>
  </si>
  <si>
    <t>Ministry of Tax</t>
  </si>
  <si>
    <t>Extended deadlines for payment of VAT, other taxes and labor market contributions</t>
  </si>
  <si>
    <t>https://www.skm.dk/aktuelt/presse-nyheder/pressemeddelelser/betalingsfrister-forlaenges-mere-end-100-mia-kr-i-ekstra-likviditet-til-virksomhederne/</t>
  </si>
  <si>
    <t>European Union</t>
  </si>
  <si>
    <t>Proposal</t>
  </si>
  <si>
    <t>Proposed a public sector loan facility to support green investment, mobilising up to between €25 and €30 billion of investments for helping territories and regions most affected by the transition to a climate-neutral economy</t>
  </si>
  <si>
    <t>https://www.eib.org/en/press/all/2020-130-commission-proposes-a-public-loan-facility-to-support-green-investments-together-with-the-eib</t>
  </si>
  <si>
    <t>European Investment Bank</t>
  </si>
  <si>
    <t>Provided the Institut Catalá de Finances (ICF) with a loan of up to EUR 250 million to support SMEs</t>
  </si>
  <si>
    <t>https://www.eib.org/en/press/all/2020-129-eib-provides-icf-with-loan-of-up-eur-250-million-to-help-small-businesses-cope-with-covid-19-crisis</t>
  </si>
  <si>
    <t>Hungary</t>
  </si>
  <si>
    <t>Ministry of Agriculture</t>
  </si>
  <si>
    <t>Allocated an additional 80 billion HUF to support animal husbandry and horiculture</t>
  </si>
  <si>
    <t>https://www.kormany.hu/hu/foldmuvelesugyi-miniszterium/hirek/ujabb-80-milliard-forint-jut-az-allattenyesztes-es-kerteszet-tamogatasara</t>
  </si>
  <si>
    <t>Special Financing for Development</t>
  </si>
  <si>
    <t>Approved a loan of $250 million for El Salvador, under the Special Financing for Development modality, which will be used to finance measures to contain the health crisis, mitigate its impact on vulnerable households, and promoting countercyclical policies that reduce their effect on the economy and mitigate the drop in short-term tax revenues.</t>
  </si>
  <si>
    <t>https://www.iadb.org/en/news/idb-approves-loan-address-covid-19-pandemic-el-salvador</t>
  </si>
  <si>
    <t>International Accounting Standards Board</t>
  </si>
  <si>
    <t>Issued an amendment to IFRS 16 Leases to make it easier for lessees to account for covid-19-related rent concessions such as rent holidays and temporary rent reductions.</t>
  </si>
  <si>
    <t>https://www.ifrs.org/news-and-events/2020/05/iasb-issues-amendment-to-ifrs-standard-on-leases/</t>
  </si>
  <si>
    <t>Approved today a two-year arrangement for Peru under the Flexible Credit Line (FCL) in an amount equivalent to SDR 8.007 billion (about US$11 billion, equivalent to 600 percent of quota).</t>
  </si>
  <si>
    <t>https://www.imf.org/en/News/Articles/2020/05/28/pr20224-peru-imf-executive-board-approves-2yr-us-11b-flexible-credit-line-arrangement</t>
  </si>
  <si>
    <t>Netherlands</t>
  </si>
  <si>
    <t>Netherlands Bank</t>
  </si>
  <si>
    <t>Expanded emergency business schemes package to an additional month to October 2020 and increase maximum amounts of aid</t>
  </si>
  <si>
    <t>https://www.rijksoverheid.nl/ministeries/ministerie-van-economische-zaken-en-klimaat/nieuws/2020/05/28/uitbreiding-op-ondernemersregelingen-noodpakket-banen-en-economie</t>
  </si>
  <si>
    <t>Nigeria</t>
  </si>
  <si>
    <t>Central Bank of Nigeria</t>
  </si>
  <si>
    <t>Reduced the Monetary Policy Rate from 13.5% to 12.5%</t>
  </si>
  <si>
    <t>https://www.cbn.gov.ng/Out/2020/MPD/Central%20Bank%20of%20Nigeria%20Communique%20No%20130%20of%20the%20Monetary%20Policy%20Committee%20Meeting%20of%20May%2028,%202020.pdf</t>
  </si>
  <si>
    <t>Ministry of Development and Social Inclusion</t>
  </si>
  <si>
    <t>Transferred S / 17, 291, 848 to local governments to finance the purchase of cleaning, disinfection and safety kits for Dining Rooms within the framework of the Food Complementation Program (PCA)</t>
  </si>
  <si>
    <t>https://www.gob.pe/institucion/midis/noticias/166065-comunicado</t>
  </si>
  <si>
    <t>Ministry of Economy and Finance</t>
  </si>
  <si>
    <t>Reduced for three months the income of the President of the Republic, officials and public servants of the Executive Power, with the aim of allocating said resources to finance an economic delivery in favor of the relatives of health personnel, who fought in the front line of the battle against the COVID-19 pandemic, and who unfortunately died of the coronavirus</t>
  </si>
  <si>
    <t>https://www.gob.pe/institucion/mef/noticias/166687-el-gobierno-establece-reduccion-temporal-de-sueldos-de-funcionarios-y-servidores-del-poder-ejecutivo-a-favor-de-deudos-del-personal-de-salud</t>
  </si>
  <si>
    <t>Ministry of Foreign Trade and Tourism, Ministry of Production</t>
  </si>
  <si>
    <t>Extended the application date to June 5 for the Turismo Emprende program, which provides S / 2.8 million so that entrepreneurs can improve their business, or start a new project</t>
  </si>
  <si>
    <t>https://www.gob.pe/institucion/mincetur/noticias/165895-hasta-el-proximo-5-de-junio-se-podra-postular-al-programa-turismo-emprende</t>
  </si>
  <si>
    <t>Republic of Korea</t>
  </si>
  <si>
    <t>Bank of Korea</t>
  </si>
  <si>
    <t>Decided today to lower the Base Rate by 25 basis points, from 0.75% to 0.50%.</t>
  </si>
  <si>
    <t>https://www.bok.or.kr/ucms/cmmn/file/fileDown.do?menuNo=400069&amp;atchFileId=FILE_000000000017748&amp;fileSn=2</t>
  </si>
  <si>
    <t>Sri Lanka</t>
  </si>
  <si>
    <t>Created an extension up to 30.06.2020 has been granted to table the Annual Performance Report and Accounts for the Year 2019 for Ministries, Departments, Provincial Councils and Local Authorities</t>
  </si>
  <si>
    <t>http://www.treasury.gov.lk/documents/10181/841161/Notice-PFD-Annual+Performance-Report+-and-Accounts/6958cb47-e35c-4062-b569-0cdff1e0f934</t>
  </si>
  <si>
    <t>United States of America</t>
  </si>
  <si>
    <t>US Treasury Department</t>
  </si>
  <si>
    <t>Announced that it is setting aside $10 billion of Round 2 funding for the Paycheck Protection Program (PPP) to be lent exclusively by Community Development Financial Institutions (CDFIs)</t>
  </si>
  <si>
    <t>https://home.treasury.gov/news/press-releases/sm1020</t>
  </si>
  <si>
    <t>Commodity Futures Trading Commission</t>
  </si>
  <si>
    <t>Approved an interim final rule (IFR), which defers the compliance date of September 1, 2020 for the initial margin requirements under the CFTC Margin Rule to September 1, 2021. The IFR is intended to provide entities subject to the September 1, 2020 compliance date with additional time in light of COVID-19</t>
  </si>
  <si>
    <t>https://www.cftc.gov/PressRoom/PressReleases/8168-20</t>
  </si>
  <si>
    <t>World Bank Group</t>
  </si>
  <si>
    <t>International Bank for Reconstruction and Development</t>
  </si>
  <si>
    <t>Approved a US$500 million loan to help the Philippines mitigate the impact of COVID-19 pandemic on poor and vulnerable households, and to provide financial relief to small and medium enterprises</t>
  </si>
  <si>
    <t>https://www.worldbank.org/en/news/press-release/2020/05/28/philippines-world-bank-approves-usd500-million-to-help-mitigate-impact-of-covid-19-pandemic</t>
  </si>
  <si>
    <t>Approved a $500,000 emergency assistance grant to Egypt to provide food relief, and to contribute to restoring the livelihoods of vulnerable populations severely affected by COVID 19.</t>
  </si>
  <si>
    <t>https://www.afdb.org/en/news-and-events/press-releases/egypt-african-development-bank-approves-emergency-relief-aid-tackle-food-insecurity-vulnerable-workers-whose-livelihoods-are-impacted-covid-19-35832</t>
  </si>
  <si>
    <t>Approved financing of 264 million euros for Morocco as part of its program to support the response of Covid-19</t>
  </si>
  <si>
    <t>https://www.afdb.org/en/news-and-events/press-releases/la-banque-africaine-de-developpement-mobilise-264-millions-deuros-pour-soutenir-le-maroc-dans-sa-reponse-la-pandemie-de-covid-19-35831</t>
  </si>
  <si>
    <t>Ordered a new extension, until June 7, 2020, of summary exchange and financial proceedings instructed under the terms of the Foreign Exchange Penal Regime Laws No. 19,359 and of Financial Entities N ° 21,526</t>
  </si>
  <si>
    <t>https://www.bcra.gob.ar/Noticias/Coronavirus-BCRA-prorroga-sumarios-financieros-junio.asp</t>
  </si>
  <si>
    <t>Ministry of Social Development, Ministry of the Interior</t>
  </si>
  <si>
    <t>Signed a memorandum of understanding, along with UNHCR, to advance between the three organizations in covering the rights of the refugee population in Argentina, in the context of the emergency of COVID-19</t>
  </si>
  <si>
    <t>https://www.argentina.gob.ar/noticias/covid-19-acuerdan-asistencia-personas-refugiadas</t>
  </si>
  <si>
    <t>Added a comeback bonus to hardship fund loans of 500 Euros a month and increased minimum payments to 500 Euros monthly</t>
  </si>
  <si>
    <t>https://www.bmf.gv.at/presse/pressemeldungen/2020/Mai/haertefallfonds.html</t>
  </si>
  <si>
    <t>Ministry of the Economy</t>
  </si>
  <si>
    <t>Expanded the list of products that will have import dispatch carried out in a priority manner to help fight the pandemic caused by the new coronavirus (Covid-19), this includes hospital stretchers and equipment for performance testing of artificial respirators, in addition to a series of new drugs.</t>
  </si>
  <si>
    <t>https://www.gov.br/economia/pt-br/assuntos/noticias/2020/maio/receita-amplia-lista-de-produtos-que-terao-despacho-aduaneiro-prioritario</t>
  </si>
  <si>
    <t>Provided subsidies for expenses incurred in the implementation of the refitting project in the cabin during the prevention and control of the airline's epidemic situation. The subsidy standard is subsidized according to 80% of the reconstruction cost, and is divided into two levels according to the type of aircraft: the maximum subsidy for each single-aisle aircraft is 800,000 yuan, and the maximum subsidy for each dual-aisle aircraft is 1.45 million yuan. The specific subsidy amount is determined according to the actual transformation cost approved by the Civil Aviation Administration.</t>
  </si>
  <si>
    <t>http://jjs.mof.gov.cn/zhengcefagui/202005/t20200526_3520690.htm</t>
  </si>
  <si>
    <t>Provided awards to non-passenger international cargo flights in flight during epidemic prevention and control. The award standards are divided into eight gears according to the flight mileage and the maximum weight of the take-off. The award amount shall be verified and verified in accordance with the actual number of non-passenger international cargo flights carried out by airlines during the epidemic prevention and control period and the standards specified in this notice.</t>
  </si>
  <si>
    <t>Implemented Next Generation EU program of borrowing €750 billion to support member states and stimulate private investment, as well as reinforce crisis fighting tools</t>
  </si>
  <si>
    <t>https://ec.europa.eu/commission/presscorner/detail/en/ip_20_940</t>
  </si>
  <si>
    <t>Hong Kong Government</t>
  </si>
  <si>
    <t>Implemented Salaries Tax &amp; Profits Tax (Anti-epidemic Fund) Order that provides tax exemption from the year of assessment 2019-20 to most of the financial assistance or relief under the Anti-epidemic Fund provided to businesses or individuals</t>
  </si>
  <si>
    <t>https://www.news.gov.hk/eng/2020/05/20200527/20200527_162400_939.html?type=category&amp;name=covid19</t>
  </si>
  <si>
    <t>Bank Indonesia</t>
  </si>
  <si>
    <t>Extended the policy of adjusting the schedule of operational activities and public services, from which previously ended May 29, 2020 to June 15, 2020. Thus the schedule of operational activities referred to after May 29 to June 15, 2020. These were initially announced in a press release on 3/24</t>
  </si>
  <si>
    <t>https://www.bi.go.id/id/ruang-media/siaran-pers/Pages/sp_224120.aspx</t>
  </si>
  <si>
    <t>Levied a Value Added Tax (VAT) of 10% starting July 1, 2020 on purchases of digital products and services from traders or providers of Commerce through Electronic Systems (PMSE), both from outside and within the country , which reaches a certain transaction value or amount of traffic and access within 12 months</t>
  </si>
  <si>
    <t>https://www.kemenkeu.go.id/publikasi/berita/ppn-perdagangan-melalui-sistem-elektronik-akan-dikenakan-mulai-1-juli-2020/</t>
  </si>
  <si>
    <t>Signed, along with the Government of Sweden, an agreement that establishes an innovative risk transfer mechanism to support development in Latin America and the Caribbean (LAC). The instrument will provide a Guarantee of up to $100 million from Sweden, enabling the IDB to increase lending up to $300 million for new projects in Bolivia, Colombia, and Guatemala.</t>
  </si>
  <si>
    <t>https://www.iadb.org/en/news/idb-and-government-sweden-launch-innovative-portfolio-guarantee-guatemala</t>
  </si>
  <si>
    <t>Agreed to launch the Guarantee in Guatemala to sustain quality of life and the incomes of vulnerable populations impacted by the pandemic through support to the Fondo Bono Familia program. Guatemala’s Ministry for Social Development will be responsible for the implementation of the program, while the IDB will provide technical assistance and $100 million in additional financing, enabled by the Guarantee from the Government of Sweden.</t>
  </si>
  <si>
    <t>Israel</t>
  </si>
  <si>
    <t>Signed a decree on reducing frozen fish tariffs on Wednesday. The measure is aimed at promoting competition and easing the cost of living for the citizens of Israel. The tax cuts will reduce tens of millions of shekels for households at fish prices already in the year 2020</t>
  </si>
  <si>
    <t>https://www.gov.il/he/departments/news/press_27052020_b</t>
  </si>
  <si>
    <t>Bank of Israel</t>
  </si>
  <si>
    <t>Instructed credit providers to identify and label the negative data reported to the system as a result of the corona pandemic. Labeling the information will help the credit bureaus and credit providers distinguish between negative information generated during the corona crisis and negative information generated prior to it, and to consider whether different weights can be given to each period. In addition, the Supervisor has instructed the credit bureaus to examine the effects of the crisis on customers’ credit ratings, and to relate mainly to the proper weight of transactions labeled as described above</t>
  </si>
  <si>
    <t>https://www.boi.org.il/en/NewsAndPublications/PressReleases/Pages/27-5-2020.aspx</t>
  </si>
  <si>
    <t>Japan</t>
  </si>
  <si>
    <t>Financial Services Agency</t>
  </si>
  <si>
    <t>Submitting a Bill to the Diet which extends the deadline for regional banks to request government capital injection by 4 years from March 31, 2022 to March 31, 2026, and encourages regional banks affected by the impact of COVID-19 to request government capital injection by easing collateral conditions (e.g. those regional banks are exempted from the obligation of setting specific management goals with respect to improvement in profitability and efficiency).</t>
  </si>
  <si>
    <t>https://www.fsa.go.jp/en/announce/state/20200527.html</t>
  </si>
  <si>
    <t>Granted a further one-year moratorium on all principal payments effective March 1, 2020 for participating OFIs in intervention facilities</t>
  </si>
  <si>
    <t>https://www.cbn.gov.ng/Out/2020/CCD/CBN%20CIRCULAR%20TO%20OFIS-%20REGULATORY%20FORBEARANCE%20FOR%20THE%20RESTRUCTURING%20OF%20CREDIT%20FACILITIES%20OF%20OFIS%20IMPACTED%20BY%20COVID-%2019.pdf</t>
  </si>
  <si>
    <t>Reduced interest rates on the intervention facilities through participating OFIs from 9% to 5% for 1 year effect March 1, 2020</t>
  </si>
  <si>
    <t>Granted leave to OFIs to consider temporary and time limited restructuring of the tenor and loan terms for households and business affected by COVID 19, subject to the recently issued guidelines for restructuring affected credit facilities in the OFI sub-sector</t>
  </si>
  <si>
    <t>Bangko Sentral ng Pilipinas</t>
  </si>
  <si>
    <t>Outlined alternative reserve composition to satisfy bank reserve requirements</t>
  </si>
  <si>
    <t>http://www.bsp.gov.ph/downloads/regulations/attachments/2020/c1087_.pdf</t>
  </si>
  <si>
    <t>Extended the deadline for submitting 13 types of ex post reports under the Foreign Exchange Transactions Act until the end of August of this year</t>
  </si>
  <si>
    <t>http://www.moef.go.kr/nw/nes/detailNesDtaView.do?searchBbsId1=MOSFBBS_000000000028&amp;searchNttId1=MOSF_000000000039872&amp;menuNo=4010100</t>
  </si>
  <si>
    <t>Russia</t>
  </si>
  <si>
    <t>Ministry of Economic Development</t>
  </si>
  <si>
    <t>SMEs may terminate leases without penalty</t>
  </si>
  <si>
    <t>https://www.economy.gov.ru/material/news/ekonomika_bez_virusa/reshetnikov_popravki_v_zakonodatelstvo_v_sfere_arendy_pomogut_tysyacham_kompaniy_msp.html</t>
  </si>
  <si>
    <t>Approved 58 billion rubles of loans at 0% for SMEs to continue paying salaries</t>
  </si>
  <si>
    <t>https://www.economy.gov.ru/material/news/ekonomika_bez_virusa/reshetnikov_kredity_pod_0_na_zarplatu_pozvolili_podderzhat_800_tys_rabochih_mest.html</t>
  </si>
  <si>
    <t>Vietnam</t>
  </si>
  <si>
    <t>Government of Vietnam</t>
  </si>
  <si>
    <t>Stipulated the time limit for submission of certificates of origin, the form of submission of certificates of origin for goods imported during the period of acute respiratory infection caused by Corona virus (COVID- 19). This includes the subjects of application; Time of submission of certificate of origin of goods; Forms of certificates of origin of goods</t>
  </si>
  <si>
    <t>https://www.mof.gov.vn/webcenter/portal/tttc/r/o/ttsk/ttsk_chitiet?dDocName=MOFUCM177368&amp;_afrLoop=66718619650916763#!%40%40%3F_afrLoop%3D66718619650916763%26dDocName%3DMOFUCM177368%26_adf.ctrl-state%3D1b9dxqqlu3_42</t>
  </si>
  <si>
    <t>Ministry of Transport</t>
  </si>
  <si>
    <t>Established a compensation of $ 500 million for inter-jurisdictional automotive passenger road transport companies under national jurisdiction, to be paid once.</t>
  </si>
  <si>
    <t>https://https//www.boletinoficial.gob.ar/detalleAviso/primera/229872/20200528</t>
  </si>
  <si>
    <t>Approved a $250 million concessional loan to help the Government of Nepal fund its response to the novel coronavirus disease (COVID-19) pandemic, which includes measures to strengthen the country’s public health systems and mitigate the adverse economic and social impacts of the pandemic, particularly on the poor.</t>
  </si>
  <si>
    <t>https://www.adb.org/news/adb-approves-250-million-support-nepals-covid-19-response</t>
  </si>
  <si>
    <t>Approved a $400 million policy-based loan to support the Philippine government’s efforts to strengthen domestic capital markets and reach its development goals of high, sustained economic growth and poverty reduction.</t>
  </si>
  <si>
    <t>https://www.adb.org/news/adb-approves-400-million-loan-support-philippines-capital-market-development</t>
  </si>
  <si>
    <t>Calls by the Colombian National Point of Contact (PNC), from the OECD Guidelines for Multinational Companies, for compliance with the recommendations of the World Health Organization (WHO) and the International Labor Organization (ILO), aimed at companies against COVID-19</t>
  </si>
  <si>
    <t>https://www.mincit.gov.co/prensa/noticias/comercio/el-covid-19-y-la-conducta-empresarial-responsable</t>
  </si>
  <si>
    <t>Ministry of Employment</t>
  </si>
  <si>
    <t>Reduces the required annual work hours from 1560 to 1040 for eligibility of seniors working to receive the senior tax-free premium</t>
  </si>
  <si>
    <t>https://bm.dk/nyheder-presse/nyheder/2020/05/lovforslag-beskaeftigelseskrav-til-seniorpraemie-nedsaettes-midlertidigt/</t>
  </si>
  <si>
    <t>Pension institution ATP bwill e required to phase out its investments in companies in the coal, oil and gas sector by 2023</t>
  </si>
  <si>
    <t>https://bm.dk/nyheder-presse/nyheder/2020/05/to-borgerforslag-og-tre-beslutningsforslag-faerdigbehandles-i-folketinget/</t>
  </si>
  <si>
    <t>Mutual dependency obligation be removed for all recipients of cash benefits, early retirement pensioners, public pensioners and other benefits where the mutual dependency obligation applies</t>
  </si>
  <si>
    <t>The graduation rate in the unemployment benefit system for non-dependents should be lowered to 45 percent of the highest unemployment benefit rate</t>
  </si>
  <si>
    <t>Daily allowance of unemployment benefit that you can take to other EU / EEA countries while looking for jobs is indexed to match the price level in the EU / EEA country in which you are staying</t>
  </si>
  <si>
    <t>Frozen holiday funds must be paid out by employers by September 1, 2020</t>
  </si>
  <si>
    <t>Estonia</t>
  </si>
  <si>
    <t>Government of Estonia</t>
  </si>
  <si>
    <t>Emergency Liquidity</t>
  </si>
  <si>
    <t>Will make international bond issue with a volume of at least one billion euros and a maturity of ten years with rates TBD</t>
  </si>
  <si>
    <t>https://www.rahandusministeerium.ee/et/uudised/valitsus-emiteerib-kumneaastaseid-volakirju</t>
  </si>
  <si>
    <t xml:space="preserve">Approved Lithuanian fund of up to €1 billion to help SMEs through debt and equity instruments </t>
  </si>
  <si>
    <t>https://ec.europa.eu/commission/presscorner/detail/en/ip_20_943</t>
  </si>
  <si>
    <t xml:space="preserve">Approved €2.2 billion Polish subsidised loan scheme for large enterprises </t>
  </si>
  <si>
    <t>https://ec.europa.eu/commission/presscorner/detail/en/ip_20_932</t>
  </si>
  <si>
    <t>EUR 200 Million loan to Gestamp, a Spanish Car manufacturer</t>
  </si>
  <si>
    <t>https://www.eib.org/en/press/all/2020-123-support-for-innovation-in-the-european-car-industry-eib-finances-gestamp-s-rdi-strategy-to-the-tune-of-eur-200-million</t>
  </si>
  <si>
    <t>Amended the Village Direct Cash Assistance (Desa BLT) by increasing the total budget prepared for the Village Fund BLT from Rp21,192 trillion to Rp31,789 trillion and increasing the length from 3 months to 6 months. So the amount of funds provided was IDR 600,000 for the first 3 months and IDR 300,000 for the following 3 months</t>
  </si>
  <si>
    <t>https://www.kemenkeu.go.id/publikasi/berita/aturan-baru-blt-desa-lebih-sederhana-dan-besaran-naik/</t>
  </si>
  <si>
    <t>Priced a new 10-year fixed rate Sustainable Development Bond (“SDB”) focused on SDG#3 (Good Health and Well Being) in Australian Dollar (AUD) valued in 350 million, equivalent to $226 million. This issuance follows IDB’s March announcement that it would direct up to $12 billion of additional lending to support countries in their response to the COVID-19 pandemic and its consequences.</t>
  </si>
  <si>
    <t>https://www.iadb.org/en/news/idb-launches-australian-dollar-sustainable-development-bond-sdb</t>
  </si>
  <si>
    <t>Renewed its commitment to support Latin American and Caribbean migrants and their host communities amid the COVID-19 pandemic. It pledges the availability of US$85 million in grants and expects to leverage US$1.1 billion in investment loans from 2020 and beyond</t>
  </si>
  <si>
    <t>https://www.iadb.org/en/news/idb-renews-its-commitment-support-migrant-host-countries</t>
  </si>
  <si>
    <t>Ministry of Finance, Ministry of Economy and Industry, Capital Market Authority, Securities Authority, Innovation Authority</t>
  </si>
  <si>
    <t>Established a plan to provide protection of an investment portfolio of institutional entities that will invest in high-tech companies in advanced borrowing stages. The protection will be given to investments made within 18 months of the plan's approval.</t>
  </si>
  <si>
    <t>https://www.gov.il/he/departments/news/press_26052020_b</t>
  </si>
  <si>
    <t>Circulated a bill for public comment that includes a NIS 6 billion employment incentive grant. The grant, in the amount of NIS 7,500, will be given to businesses for each employee who is returned to the labor market</t>
  </si>
  <si>
    <t>https://www.gov.il/he/departments/news/press_26052020_c</t>
  </si>
  <si>
    <t>Norway</t>
  </si>
  <si>
    <t>Norges Bank</t>
  </si>
  <si>
    <t>Issues a max of $3 billion US dollar denominated loans against approved collateral</t>
  </si>
  <si>
    <t>https://www.norges-bank.no/tema/markeder-likviditet/Markedsoperasjoner/F-lan-og-F-innskudd/f-lan-i-usd/</t>
  </si>
  <si>
    <t>Credit Guarantees</t>
  </si>
  <si>
    <t>Existing guarantee scheme for 90% corporate loans will be extended until further notice for the year</t>
  </si>
  <si>
    <t>https://www.regjeringen.no/no/aktuelt/forlengelse-av-lanegarantiordningen-fastsatt/id2703962/</t>
  </si>
  <si>
    <t>Paris Club</t>
  </si>
  <si>
    <t>Representatives of the Paris Club Creditor Countries</t>
  </si>
  <si>
    <t>Accepted to provide to Burkina Faso a time-bound suspension of debt service due from 1st May to 31st December 2020</t>
  </si>
  <si>
    <t>http://www.clubdeparis.org/en/communications/press-release/burkina-faso-benefits-from-the-debt-service-suspension-initiative-26-05</t>
  </si>
  <si>
    <t>Ministry of Labor and Employment Promotion</t>
  </si>
  <si>
    <t>Approved a General Directive that allows employers, union organizations and public officials to hold virtual conciliation meetings within the framework of a collective bargaining, as well as briefings, extra-process meetings and dialogue tables. In this way, it will help avoid contagion risks in the fight against COVID-19</t>
  </si>
  <si>
    <t>https://www.gob.pe/institucion/mtpe/noticias/165712-mtpe-implementan-reuniones-virtuales-entre-sindicatos-y-empleadores-para-solucionar-conflictos-laborales</t>
  </si>
  <si>
    <t>Singapore</t>
  </si>
  <si>
    <t>Enhanced the Job Support Scheme (JSS)  by extending for 1 more month to cover wages in August 2020, or firms that cannot resume operations immediately after the circuit breaker the Government will continue to provide wage support at 75% until August 2020, or when they are allowed to re-open (whichever is earlier), and increased support for some affected sectors (eg. aerospace sector, retail, marine and offshore) - an increase from the previous 25% to either 50% or 75%.</t>
  </si>
  <si>
    <t>https://www.gov.sg/article/a-summary-of-the-fortitude-budget-2020
https://www.gov.sg/article/how-will-the-fortitude-budget-support-businesses-on-cash-flow-costs-and-credit</t>
  </si>
  <si>
    <t>Aim to create 40,000 jobs by end-2020 including 15,000 jobs in the public sector; 11,000 jobs in the private sector. The remaining 14,000 places will come from the expanded career conversion programmes, such as the Place-and-Train conversion programmes under the Adapt and Grow Initiative, and Company-Led Training programmes under the TechSkills Accelerator or TeSA initiative under the SGUnited Jobs &amp; Skills Package</t>
  </si>
  <si>
    <t>https://www.gov.sg/article/a-summary-of-the-fortitude-budget-2020
https://www.gov.sg/article/how-the-fortitude-budget-2020-will-support-singapores-workers</t>
  </si>
  <si>
    <t>Established SGUnited Skills to provide training courses will be available for about 30,000 jobseekers to upgrade their skills while looking for a job. A training allowance of $1,200 per month for a course duration (between 6 to 12 months) will cover basic expenses. This will be rolled out progressively from July.</t>
  </si>
  <si>
    <t>Established a SGUnited Traineeships programme to provide 21,000 traineeships for local first-time job seekers and a new SGUnited Mid-Career Traineeships scheme will be created to provide 4,000 traineeships for mid-career job seekers under the SGUnited Jobs &amp; Skills Package</t>
  </si>
  <si>
    <t>Created an incentive to hire local workers in which eligible workers under the age of 40, the incentive will be 20% of the monthly salary for 6 months, capped at $6,000 in total. For those 40 and above, the incentive will be 40% of the monthly salary for 6 months, capped at $12,000 in total.</t>
  </si>
  <si>
    <t>Set aside $800m for the COVID-19 support grant to support Singaporeans and PRs who need help. This includes those who have lost their jobs, are placed on no-pay leave or face significantly reduced salaries. Eligible recipients will receive up to $800 per month for 3 months</t>
  </si>
  <si>
    <t>Extended Foreign Worker Levy and Waiver Rebate by up to 2 months for businesses that are not allowed to resume on-site operations after the circuit breaker. There will be a 100% waiver and $750 rebate in June 2020, and a 50% waiver and $375 rebate in July 2020.</t>
  </si>
  <si>
    <t>Deferred the increase in CPF contribution rates for senior workers by 1 year, from 1 Jan 2021 to 1 Jan 2022</t>
  </si>
  <si>
    <t>Providing $2 billion in cash grants to help SME tenants with rental costs. Including the property tax rebate for 2020, the Government will offset another 2 months’ rental for qualifying SME tenants of commercial properties and offset 1 months’ rental for qualifying SME tenants of industrial and office properties</t>
  </si>
  <si>
    <t>Providing additional financial support to promising start-ups through $285m in financing support for promising startups by co-investing with the private sector</t>
  </si>
  <si>
    <t>Providing a bonus of $300 per month over 5 months to encourage the adoption of e-payments by stallholders in hawker centres, wet markets, coffee shops and industrial canteens</t>
  </si>
  <si>
    <t>Prioritized digital resilience bonus starting with food services and retail sectors, a payout of up to $5,000 will help businesses digitalise, with PayNow Corporate, e-invoicing, business process or e-commerce solutions. There will be an additional payout of $5,000 for businesses that use advanced solutions</t>
  </si>
  <si>
    <t>Providing a one-off $100 Solidarity Utilities Credit for each household with at least one Singapore Citizen will be credited in households’ July or August 2020 utilities bills with SP Group. This will cover all property types</t>
  </si>
  <si>
    <t>https://www.gov.sg/article/a-summary-of-the-fortitude-budget-2020
https://www.gov.sg/article/3-ways-the-fortitude-budget-supports-households-and-the-community</t>
  </si>
  <si>
    <t>Established an accelerated timeline for all secondary school students to own a digital learning device. For seniors, a Seniors Go Digital movement to build digital literacy through one-to-one coaching and small-group learning. There will be financial support for lower-income seniors to own digital devices</t>
  </si>
  <si>
    <t>Created an enhanced Fund-Raising Programme will provide dollar-for-dollar matching on eligible donations raised between 1 April 2020 to 31 March 2021, capped at $250,000 matching per charity.</t>
  </si>
  <si>
    <t>Provided an $18m top-up through the Invictus Fund will provide to help social service agencies maintain services, retain staff and adopt technology.</t>
  </si>
  <si>
    <t>Extended the reduction in tariffs for on pharmaceutical alcohol raw materials for three months</t>
  </si>
  <si>
    <t>https://www.mof.gov.tw/singlehtml/384fb3077bb349ea973e7fc6f13b6974?cntId=2f859f691756405eab0c684b33a193c3</t>
  </si>
  <si>
    <t>Distributed over UAH 555 million in aid to farmers with debt with a further UAH 9 million planned</t>
  </si>
  <si>
    <t>https://www.me.gov.ua/News/Detail?lang=uk-UA&amp;id=69cc250d-a101-4bf7-9c4e-257f61c2625f&amp;title=IgorPetrashko-UriadNapravivBilshePivmiliardaGrnNaPogashenniaZaborgovanostiPeredAgrariiamiZa2019-Rik</t>
  </si>
  <si>
    <t>Federal Reserve</t>
  </si>
  <si>
    <t>Extended until July 3, 2020, the application period for membership on the Community Advisory Council</t>
  </si>
  <si>
    <t>https://www.federalreserve.gov/newsevents/pressreleases/other20200526a.htm</t>
  </si>
  <si>
    <t>Office of the Comptroller of the Currency</t>
  </si>
  <si>
    <t>Issuing an interim final rule that amends 12 CFR 5 and 7 to clarify that national banks and federal savings associations (FSAs) (collectively, banks) may permit telephonic and electronic participation at all board of directors, shareholder, and, as applicable, member meetings. This interim final rule is effective on May 28, 2020</t>
  </si>
  <si>
    <t>https://www.occ.gov/news-issuances/bulletins/2020/bulletin-2020-55.html</t>
  </si>
  <si>
    <t>Decreased fees including 50% discount on publishing fees, 50% reduction of licensing fees for establishing Goods Exchange, and 50% discount on registration fees for using a foreign barcode. These will take effect from May 26, 2020 to the end of December 31, 2020. From 1 January 2021 onwards, the above fee payment regulations will return to the regulations before 5/26/2020</t>
  </si>
  <si>
    <t>https://www.mof.gov.vn/webcenter/portal/tttc/r/o/ttsk/ttsk_chitiet?dDocName=MOFUCM177315&amp;_afrLoop=100598896650247447#!%40%40%3F_afrLoop%3D100598896650247447%26dDocName%3DMOFUCM177315%26_adf.ctrl-state%3D4kx9kmhms_80</t>
  </si>
  <si>
    <t>Approved a $100 million loan to respond to the threat posed by COVID-19 and to strengthen the national health system for public health preparedness in Serbia</t>
  </si>
  <si>
    <t>https://www.worldbank.org/en/news/press-release/2020/05/26/world-bank-assists-serbia-with-100-million-to-keep-covid-19-under-control</t>
  </si>
  <si>
    <t>Approved a $500,000 emergency assistance grant to Egypt to provide food relief, and to contribute to restoring the livelihoods of vulnerable populations severely affected by COVID 19</t>
  </si>
  <si>
    <t>Established through that the National Social Security Administration (ANSES and the National Registry of Rural Workers and Employers ( RENATRE)) are authorized to implement a virtual route that allows carry out the procedures related to the application, access, option of payment method and suspension of unemployment benefits during the health emergency</t>
  </si>
  <si>
    <t>https://www.argentina.gob.ar/noticias/el-ministerio-de-trabajo-empleo-y-seguridad-social-autoriza-anses-y-renatre-establecer-una</t>
  </si>
  <si>
    <t>National Securities Commission</t>
  </si>
  <si>
    <t>Established a minimum holding period of 5 business days - counted from its accreditation with the Central Depositary Agent of Negotiable Securities - as a requirement to carry out VN operations with settlement in foreign currency, and to make your transfers to depository entities abroad.</t>
  </si>
  <si>
    <t>https://www.cnv.gov.ar/SitioWeb/Prensa/Post/1432/1432determinacion-de-plazo-de-permanencia-para-la-liquidacion-de-titulos-publicos</t>
  </si>
  <si>
    <t>Approved a $20 million loan to support the Lao People’s Democratic Republic’s (Lao PDR) response to the novel coronavirus disease (COVID-19) pandemic</t>
  </si>
  <si>
    <t>https://www.adb.org/news/adb-approves-20-million-support-lao-pdrs-emergency-response-covid-19</t>
  </si>
  <si>
    <t>Approved the fixed cost subsidy grant scheme for 75% of fixed costs for all Austrian businesses of any size</t>
  </si>
  <si>
    <t>https://www.bmf.gv.at/presse/pressemeldungen/2020/Mai/eu-kommission-gibt-ok-zu-fixkostenzuschuss.html</t>
  </si>
  <si>
    <t>Implemented EUR 1 billion package for municipalities - primarily for loans and investments in infrastructure</t>
  </si>
  <si>
    <t>https://www.bmf.gv.at/presse/pressemeldungen/2020/Mai/gemeindepaket.html</t>
  </si>
  <si>
    <t>The People’s Bank of China, China Banking and Insurance Regulatory Commission</t>
  </si>
  <si>
    <t>Postponed the law-based disposal of Baoshang Bank due to the disruptions caused by the COVID-19 outbreak. According to Article 67 of the Law of the People’s Republic of China on Commercial Banks, upon the approval of the CBIRC, the original timeline for completion of the takeover will be extended by six months to November 23, 2020 from May 24, 2020</t>
  </si>
  <si>
    <t>http://www.pbc.gov.cn/en/3688110/3688172/4027727/index.html
http://www.cbirc.gov.cn/cn/view/pages/ItemDetail.html?docId=906042&amp;itemId=915</t>
  </si>
  <si>
    <t>Foundation KredEx</t>
  </si>
  <si>
    <t>KredEx will offer loans of up to EUR 3 million for apartment renovation for projects that cannot get a bank loan</t>
  </si>
  <si>
    <t>https://kredex.ee/et/uudised/kredex-hakkab-pakkuma-uut-korterelamute-renoveerimislaenu</t>
  </si>
  <si>
    <t>EUR 31 million to Elektro Maribor to increase reliability of electricity in NE Slovenia</t>
  </si>
  <si>
    <t>https://www.eib.org/en/press/all/2020-124-eib-lends-eur-31-million-to-slovenian-elektro-maribor-to-increase-reliability-of-electricity-distribution-in-north-east-slovenia</t>
  </si>
  <si>
    <t>Germany</t>
  </si>
  <si>
    <t>EUR 9 billion in support for Lufthansa</t>
  </si>
  <si>
    <t>https://www.bundesfinanzministerium.de/Content/DE/Pressemitteilungen/Finanzpolitik/2020/05/2020-05-25-Lufthansa.html</t>
  </si>
  <si>
    <t>National Authority for Public Transportation</t>
  </si>
  <si>
    <t>Decided to provide compensation to passengers who could not fulfill their eligibility under the periodic subscriptions on public transport. According to an agreement agreed between the transport and finance ministries, travelers who purchased a "free monthly" subscription for March can receive the compensation through one of the following options: receiving "free monthly" for two weeks free, purchasing "free monthly" at a 50% discount, or claiming "accrued value" "With the balance of a quarter of the contract they had.</t>
  </si>
  <si>
    <t>https://www.gov.il/he//departments/news/multi_line_subscribers_will_be_able_to_receive_compensation_for_the_corona_period</t>
  </si>
  <si>
    <t>New Zealand Treasury, Work and Income</t>
  </si>
  <si>
    <t>Announced a new COVID-19 Income Relief Payment to support New Zealanders who have lost their job due to the impact of COVID-19, inclduing the payments of $490 a week (full-time) and $250 a week (part-time) for up to 12 weeks would be available from June 8</t>
  </si>
  <si>
    <t>https://treasury.govt.nz/news-and-events/news/covid-19-income-relief-payment-announced</t>
  </si>
  <si>
    <t>Ministry of Small and Medium Business</t>
  </si>
  <si>
    <t>Announced a plan to invest about 100 billion KRW in over 1500 promising start-ups to overcome the start-up crisis and hope to attract investment. The company said it will receive the first application from May 26 to June 3. This investment is made by Korea Venture Investments' direct investment so that the liquidity of the initial start-up company (within 3 years of startup) can be provided for growth in the private venture investment market contracted by the aftermath of Corona 19</t>
  </si>
  <si>
    <t>https://www.mss.go.kr/site/smba/ex/bbs/View.do?cbIdx=86&amp;bcIdx=1018933&amp;parentSeq=1018933</t>
  </si>
  <si>
    <t>Proposed the reduction of 30% of the payable corporate income tax amount of 2020 for enterprises with an annual total turnover of not more than VND 3 billion and having an average number of employees participating in social insurance No more than 10 people (belonging to the microenterprise group); enterprises with a total turnover of not more than VND 50 billion in 2020 and an average number of employees participating in social insurance in 2020 not exceeding 100 people (belonging to the group of small enterprises) is an opportunity for small and micro enterprises overcoming difficulties and challenges caused by the impact of the Covid epidemic - 19</t>
  </si>
  <si>
    <t>https://www.mof.gov.vn/webcenter/portal/tttc/r/o/ttsk/ttsk_chitiet?dDocName=MOFUCM177219&amp;_afrLoop=66540210718310418#!%40%40%3F_afrLoop%3D66540210718310418%26dDocName%3DMOFUCM177219%26_adf.ctrl-state%3D52c7c5zjq_42</t>
  </si>
  <si>
    <t>Proposed to continue implementing the exemption of Land use tax for the period 2021-2025. Tax exemption and reduction of about 7,500 billion VND per year</t>
  </si>
  <si>
    <t>https://www.mof.gov.vn/webcenter/portal/tttc/r/o/ttsk/ttsk_chitiet?dDocName=MOFUCM177222&amp;_afrLoop=66540472385183929#!%40%40%3F_afrLoop%3D66540472385183929%26dDocName%3DMOFUCM177222%26_adf.ctrl-state%3D52c7c5zjq_80</t>
  </si>
  <si>
    <t>Israeli Ministry of Finance</t>
  </si>
  <si>
    <t>Introduction of a deposit money release for freed soldiers for which the balance of funds remains in the account</t>
  </si>
  <si>
    <t>https://www.gov.il/he/departments/news/press_24052020</t>
  </si>
  <si>
    <t>Providing financing tools for high-tech companies totaling NIS 2 billion.</t>
  </si>
  <si>
    <t>Providing $ 750 million in state credit insurance vendors.</t>
  </si>
  <si>
    <t>Proposed to formulate a solution that will resolve cases where allowances were deducted from those who were laid off during the Corona and receive an additional national insurance allowance beyond unemployment benefit</t>
  </si>
  <si>
    <t>Ministry of Justice</t>
  </si>
  <si>
    <t>Froze the declaration of company violations and transfer of debts of the violating companies to the collection center for fines until 30.6.20</t>
  </si>
  <si>
    <t>https://www.gov.il/he//departments/news/corona-easing-corporations</t>
  </si>
  <si>
    <t>Ministry of Economy and Finance of Peru</t>
  </si>
  <si>
    <t>Approved the regulation of Special Public Investment Projects (PEIP), which encourages the execution of highly complex public investments and / or that generate efficiencies in terms of cost, time and scope.</t>
  </si>
  <si>
    <t>https://www.gob.pe/institucion/mef/noticias/164473-mef-reglamenta-los-proyectos-especiales-de-inversion-publica-para-impulsar-la-ejecucion-de-inversiones-de-alta-complejidad-y-que-generen-eficiencias-en-tiempo-y-costo-para-el-desarrollo-del-pais</t>
  </si>
  <si>
    <t>Submitted to the Third Session of the 13th National People's Congress on the 22nd proposed that this year, China will issue 1 trillion yuan of special anti-epidemic government bonds</t>
  </si>
  <si>
    <t>http://www.mof.gov.cn/zhengwuxinxi/caijingshidian/xinhuanet/202005/t20200523_3519082.htm</t>
  </si>
  <si>
    <t>Business Ministry</t>
  </si>
  <si>
    <t>Businesses on 27 smaller islands who have availed themselves of island support loans may delay their 2020 repayments.</t>
  </si>
  <si>
    <t>https://em.dk/nyhedsarkiv/2020/maj/henstand-paa-oe-stoettelaan-skal-afhjaelpe-likviditetsudfordringer/</t>
  </si>
  <si>
    <t xml:space="preserve">Hungary </t>
  </si>
  <si>
    <t>Increased eligibility for the Large Enterprise Investment Support Scheme to medium sized enterprises</t>
  </si>
  <si>
    <t>https://www.kormany.hu/hu/nemzetgazdasagi-miniszterium/hirek/bovul-a-penzugyminiszterium-beruhazasosztonzo-programja</t>
  </si>
  <si>
    <t>Added 12 billion rubles to the SME support programme - the money will go from the reserve fund to 84 state microfinance organization</t>
  </si>
  <si>
    <t>https://www.economy.gov.ru/material/news/ekonomika_bez_virusa/nacproektu_msp_dopolnitelno_vydeleny_12_mlrd_rubley.html</t>
  </si>
  <si>
    <t>United Kingdom</t>
  </si>
  <si>
    <t>HM Treasury</t>
  </si>
  <si>
    <t>Added £15 million to Citzens Advice and Citizens Advice Scotland to help them provide advice and information on a range of financial, legal and consumer issues</t>
  </si>
  <si>
    <t>https://www.gov.uk/government/news/up-to-15-million-to-support-the-citizens-advice-service-during-covid-19-pandemic</t>
  </si>
  <si>
    <t>African Development Bank</t>
  </si>
  <si>
    <t>Approved an €188 million loan to support the Government of Kenya’s efforts to respond to the COVID-19 pandemic and mitigate the related economic, health and social impacts.</t>
  </si>
  <si>
    <t>https://www.afdb.org/en/news-and-events/press-releases/kenya-eu188m-african-development-bank-loan-boost-covid-19-response-35735</t>
  </si>
  <si>
    <t>Approved a €188 mllion euro loan to the Republic of Mauritius to finance a national budget support programme to respond to the COVID-19 pandemic</t>
  </si>
  <si>
    <t>https://www.afdb.org/en/news-and-events/press-releases/mauritius-african-development-bank-lends-eu188-million-covid-19-fight-35743</t>
  </si>
  <si>
    <t>Government of Argentina, Ministry of Health, Ministry of Science, Technology and Innovation</t>
  </si>
  <si>
    <t>Established a budget modification of $ 127 million in favor of the Ministry of Health and the Ministry of Science, Technology and Innovation. This increase in strategic areas will be aimed at promoting large-scale production of rapid tests, as well as strengthening community health teams</t>
  </si>
  <si>
    <t>https://www.boletinoficial.gob.ar/detalleAviso/primera/229740/20200526</t>
  </si>
  <si>
    <t>Ministry of Economy</t>
  </si>
  <si>
    <t>Repatriated funds for more than $ 21 million that the Argentine State had deposited in the International Monetary Fund (IMF) to allocate to the acquisition of 70,000 new computers, within the framework of the federal connectivity program "Juana Manso" that carries out the educational portfolio. This is an exceptional measure, in the context of COVID-19, which seeks to guarantee equal opportunities and facilitate access to digital technologies for all students to sustain pedagogical continuity during the pandemic.</t>
  </si>
  <si>
    <t>https://www.argentina.gob.ar/noticias/argentina-repatrio-fondos-por-us-21-millones-para-reducir-la-brecha-digital-en-medio-de-la</t>
  </si>
  <si>
    <t>Asian Infrastructure Investment Bank, World Bank Group</t>
  </si>
  <si>
    <t xml:space="preserve">COVID-19 Crisis Recovery Facility </t>
  </si>
  <si>
    <t>Approved a loan of EUR91.34 million (approximately USD100 million equivalent) in support of an emergency project to help the Government of Georgia mitigate and address the health and social impacts of the COVID-19 pandemic. It is cofinanced by the World Bank</t>
  </si>
  <si>
    <t>https://www.aiib.org/en/news-events/news/2020/AIIB-Approves-EUR91.34-Million-COVID-19-Emergency-Assistance-to-Georgia.html</t>
  </si>
  <si>
    <t>Agreed on an investment package for public transport worth EUR 300 million. The Minister of Finance described the package as part of Austria's recovery operations, and it contains plans to strengthen public transport and regional infrastructure. The Minister expects Parliament to adopt the recent draft budget, which includes this investment package, next week.</t>
  </si>
  <si>
    <t>https://www.bmf.gv.at/presse/pressemeldungen/2020/Mai/investitionen-oeffentlicher-verkehr.html</t>
  </si>
  <si>
    <t>Strengthen the revenue of states, municipalities and the Federal District by R $ 60.15 billion to combat the effects of the coronavirus, the emergency aid project foreseen in PLP 39 should generate benefits of R $ 125.8 billion to the entities</t>
  </si>
  <si>
    <t>https://www.gov.br/economia/pt-br/assuntos/noticias/2020/maio/programa-federativo-de-combate-ao-novo-coronavirus-soma-r-125-8-bilhoes
https://www.gov.br/economia/pt-br/assuntos/noticias/2020/maio/sancionada-lei-que-vai-reforcar-caixa-dos-estados-e-municipios-em-mais-de-r-60-bilhoes</t>
  </si>
  <si>
    <t>Extended remote assistance, until June 19, to Social Security agencies, beneficiaries and beneficiaries of the Institute. National Social Security (INSS). The measure aims to protect the community during the period of coping with the public health emergency resulting from the coronavirus pandemic.</t>
  </si>
  <si>
    <t>https://www.gov.br/economia/pt-br/assuntos/noticias/2020/maio/portaria-prorroga-atendimento-remoto-nas-agencias-da-previdencia-social-ate-19-de-junho</t>
  </si>
  <si>
    <t>Canadian Deposit Insurance Corporation</t>
  </si>
  <si>
    <t>Account Guarantees</t>
  </si>
  <si>
    <t>Deferred changes to CDIC deposit protection originally slated for April 30, 2021 by one year and will now come into force on April 30, 2022. The change provides CDIC members with operational reprieve so they can focus on client service delivery during these challenging times</t>
  </si>
  <si>
    <t>https://www.cdic.ca/newsroom/industry-news/cdic-act-changes-deferred-to-april-30-2022/</t>
  </si>
  <si>
    <t>Circulated proposed draft of accounting procedures in order to standardize the accounting treatment of rent concessions related to the New Coronary Pneumonia epidemic and to meet the need for continued convergence with IFRS</t>
  </si>
  <si>
    <t>http://kjs.mof.gov.cn/gongzuotongzhi/202005/t20200522_3518638.htm</t>
  </si>
  <si>
    <t>India</t>
  </si>
  <si>
    <t>Reserve Bank of India</t>
  </si>
  <si>
    <t>Reduce the policy repo rate under the liquidity adjustment facility (LAF) by 40 bps to 4.0% from 4.40% with immediate effect. The marginal standing facility (MSF) rate and the Bank Rate stand reduced to 4.25% from 4.65%; and the reverse repo rate under the LAF stands reduced to 3.35% from 3.75%</t>
  </si>
  <si>
    <t>https://www.rbi.org.in/Scripts/BS_PressReleaseDisplay.aspx?prid=49843
https://www.rbi.org.in/Scripts/NotificationUser.aspx?Id=11893&amp;Mode=0
https://www.rbi.org.in/Scripts/NotificationUser.aspx?Id=11894&amp;Mode=0</t>
  </si>
  <si>
    <t>Decided to roll over the special refinance facility of ₹15,000 crore to Small Industries Development Bank of India (SIDBI) for on-lending/refinancing at the end of the 90th day for another period of 90 days</t>
  </si>
  <si>
    <t>https://www.rbi.org.in/Scripts/BS_PressReleaseDisplay.aspx?prid=49844</t>
  </si>
  <si>
    <t>Decided that an additional three months will be allowed to FPIs to fulfill the requirement of adhering to the condition that at least 75% of allotted limits be invested within three months under the Voluntary Retention Route (VRR)</t>
  </si>
  <si>
    <t>https://www.rbi.org.in/Scripts/BS_PressReleaseDisplay.aspx?prid=49844
https://www.rbi.org.in/Scripts/NotificationUser.aspx?Id=11896&amp;Mode=0</t>
  </si>
  <si>
    <t>Decided to increase the maximum permissible period of pre-shipment and post-shipment export credit sanctioned by banks from the existing one year to 15 months, for disbursements made up to July 31, 2020.</t>
  </si>
  <si>
    <t>https://www.rbi.org.in/Scripts/BS_PressReleaseDisplay.aspx?prid=49844
https://www.rbi.org.in/Scripts/NotificationUser.aspx?Id=11904&amp;Mode=0</t>
  </si>
  <si>
    <t>Decided to extend a line of credit of ₹15,000 crore to the EXIM Bank for a period of 90 days from the date of availment with rollover up to a maximum period of one year so as to enable it to avail a US dollar swap facility to meet its foreign exchange requirements</t>
  </si>
  <si>
    <t>Decided to extend the time period for completion of remittances against normal imports into India (except in cases where amounts are withheld towards guarantee of performance) from six months to twelve months from the date of shipment for such imports made on or before July 31, 2020. The measure will provide greater flexibility to importers in managing their operating cycles in a COVID-19 environment.</t>
  </si>
  <si>
    <t>https://www.rbi.org.in/Scripts/BS_PressReleaseDisplay.aspx?prid=49844
https://www.rbi.org.in/Scripts/NotificationUser.aspx?Id=11900&amp;Mode=0</t>
  </si>
  <si>
    <t>Decided to permit lending institutions to extend the moratorium announced on March 27, 2020 on term loan instalments by another three months, i.e., from June 1, 2020 to August 31, 2020. Accordingly, the repayment schedule and all subsequent due dates, as also the tenor for such loans, may be shifted across the board by another three months.</t>
  </si>
  <si>
    <t>https://www.rbi.org.in/Scripts/BS_PressReleaseDisplay.aspx?prid=49844
https://www.rbi.org.in/Scripts/NotificationUser.aspx?Id=11902&amp;Mode=0</t>
  </si>
  <si>
    <t>Permitted lending institutions to allow a deferment of another three months, from June 1, 2020 to August 31, 2020 on top of the initial deferment announced on March 27, 2020</t>
  </si>
  <si>
    <t>Permitted lending institutions to convert the accumulated interest on working capital facilities over the deferment period (up to August 31, 2020) into a funded interest term loan which shall be repayable not later than the end of the current financial year</t>
  </si>
  <si>
    <t>Classified the moratorium/deferment as not changes in terms and conditions of loan agreements due to financial difficulty of the borrowers and, consequently, will not result in asset classification downgrade. As earlier, the rescheduling of payments on account of the moratorium/deferment will not qualify as a default for the purposes of supervisory reporting and reporting to credit information companies (CICs) by the lending institutions. In respect of all accounts for which lending institutions decide to grant moratorium/deferment, and which were standard as on March 1, 2020, the 90-day NPA norm shall also exclude the extended moratorium/deferment period. Consequently, there would be an asset classification standstill for all such accounts during the moratorium/deferment period from March 1, 2020 to August 31, 2020. Thereafter, the normal ageing norms shall apply.</t>
  </si>
  <si>
    <t>https://www.rbi.org.in/Scripts/BS_PressReleaseDisplay.aspx?prid=49844
rbi.org.in/Scripts/NotificationUser.aspx?Id=11902&amp;Mode=0</t>
  </si>
  <si>
    <t>Permitted, in respect of working capital facilities sanctioned in the form of cash credit/overdraft, lending institutions to recalculate the ‘drawing power’ by reducing the margins till the extended period, i.e., August 31, 2020. In order to smoothen the impact for the borrowers, lending institutions are permitted to restore the margins to the original levels by March 31, 2021. Further, lending institutions are permitted to reassess the working capital cycle of a borrowing entity up to an extended period till March 31, 2021. This will provide necessary leeway to the lenders to make an informed assessment about the impact of the pandemic on the entity concerned.</t>
  </si>
  <si>
    <t>Permitted lending institutions to exclude the entire moratorium/deferment period from March 1, 2020 to August 31, 2020 from the calculation of 30-day Review Period or 180-day Resolution Period, if the Review/Resolution Period had not expired as on March 1, 2020.</t>
  </si>
  <si>
    <t>https://www.rbi.org.in/Scripts/BS_PressReleaseDisplay.aspx?prid=49844
https://www.rbi.org.in/Scripts/NotificationUser.aspx?Id=11903&amp;Mode=0</t>
  </si>
  <si>
    <t>Decided, as a one-time measure, to increase the Large Exposures Framework so that exposure to a group of connected counterparties from 25 per cent to 30 percent of the eligible capital base of the bank. The increased limit will be applicable up to June 30, 2021</t>
  </si>
  <si>
    <t>https://www.rbi.org.in/Scripts/BS_PressReleaseDisplay.aspx?prid=49844
https://www.rbi.org.in/Scripts/NotificationUser.aspx?Id=11901&amp;Mode=0</t>
  </si>
  <si>
    <t>Decided to relax the rules governing withdrawal from the Consolidated Sinking Fund (CSF), while at the same time ensuring that depletion of the Fund balance is done prudently. This will enable States to meet a larger proportion of their redemption of market borrowings falling due in the current financial year from the CSF. These relaxations to states will release an additional amount of about ₹13,300 crore. Together with the normally permissible withdrawal, this measure will enable the states to meet about 45 per cent of their redemptions due in 2020-21 through withdrawal from CSF. This change in withdrawal norms will come into force with immediate effect and will remain valid till March 31, 2021.</t>
  </si>
  <si>
    <t>Bank of Japan</t>
  </si>
  <si>
    <t>Established a new fund-provisioning measure (fund-provisioning against eligible loans such as interest-free and unsecured loans made by eligible counterparties based on the government's emergency economic measures: about 30 trillion yen). It will aim to provide funds to Small and Medium Sized Enterprise (SMEs) against pooled collateral for up to 1 year ending March 2021</t>
  </si>
  <si>
    <t>https://www.boj.or.jp/en/announcements/release_2020/k200522a.pdf</t>
  </si>
  <si>
    <t>Extended the purchases of CP and corporate bonds (maximum amount outstanding: about 20 trillion yen) by 6 months and continue to conduct them until the end of March 2021</t>
  </si>
  <si>
    <t>https://www.boj.or.jp/en/announcements/release_2020/k200522a.pdf
https://www.boj.or.jp/en/announcements/release_2020/rel200522c.pdf</t>
  </si>
  <si>
    <t>Extended the Special Funds-Supplying Operations to Facilitate Financing in Response to the Novel Coronavirus (COVID-19) (fund-provisioning against private debt pledged as collateral: about 25 trillion yen &lt;as of end-April&gt;) by 6 months and continue to conduct them until the end of March 2021 along with other amendments</t>
  </si>
  <si>
    <t>Ministry of Economy, Trade and Industry</t>
  </si>
  <si>
    <t>Formulated a new sustainability subsidy, manufacturing subsidy, and IT introduction subsidy of the "Productivity Revolution Promotion Project" that continuously supports the productivity improvement of small and medium-sized businesses. Established a “special quota” that raises the subsidy rate and the subsidy ceiling for businesses that are willing to make positive investments in order to overcome the effects of the above. Furthermore, from the perspective of strongly supporting the resumption of businesses based on industry-specific guidelines, etc., in light of the cancellation of the emergency declaration, etc., the "Business Resumption Support Package (see attached sheet)" has expanded the support contents of these subsidy projects</t>
  </si>
  <si>
    <t>https://www.meti.go.jp/press/2020/05/20200522002/20200522002.html</t>
  </si>
  <si>
    <t>Dutch Authority for the Financial Markets</t>
  </si>
  <si>
    <t xml:space="preserve">Announced that the Dutch Authority for the Financial Markets (AFM) planned to resume requests for data from financial companies on June 1, 2020. On March 26, 2020, the AFM decided to suspend most requests for data from financial companies and on-site investigations due to the impact of the coronavirus. </t>
  </si>
  <si>
    <t>https://www.afm.nl/nl-nl/professionals/nieuws/2020/april/groei-obligatiemarkt
https://www.afm.nl/nl-nl/professionals/nieuws/2020/mrt/afm-schort-uitvragen-deels-op-tot-1-juni</t>
  </si>
  <si>
    <t>Innovation Norway</t>
  </si>
  <si>
    <t>Reduced lending rates for both risk and low-risk loans by 25 basis points each. The changes will be effective immediately. For outstanding loans, the change will take effect June 1, 2020. Innovation Norway (IN), a state-owned development bank, reduced rates because Norges Bank reduced its key interest rate by 25 basis points on May 7, 2020. IN's rate reductions apply to it's anti-crisis loan measures.</t>
  </si>
  <si>
    <t>https://www.innovasjonnorge.no/no/om/nyheter/2020/innovasjon-norge-setter-ned-rentene2/</t>
  </si>
  <si>
    <t>Accepted to provide to the Republic of Cameroon a time-bound suspension of debt service due from 1st May to 31st December 2020.</t>
  </si>
  <si>
    <t>http://www.clubdeparis.org/en/communications/press-release/cameroon-benefits-from-the-debt-service-suspension-initiative-22-05</t>
  </si>
  <si>
    <t>Romania</t>
  </si>
  <si>
    <t>Ministry of European Funds</t>
  </si>
  <si>
    <t>On Thursday, May 21, 2020, the Romanian government approved three legislative initiatives proposed by the Ministry of European Funds. The first package provides EUR 10 million in financial incentives for social workers dealing with the coronavirus. The measure moves funds from the Human Capital Operational Program to the salary fund before being granted to the social workers.</t>
  </si>
  <si>
    <t>http://mfe.gov.ro/pentru-prima-oara-in-istorie-romania-poate-absorbi-bani-europeni-chiar-de-la-inceputul-urmatorului-exercitiu-financiar-care-incepe-in-2021/</t>
  </si>
  <si>
    <t>On Thursday, May 21, 2020, the Romanian government approved three legislative initiatives proposed by the Ministry of european Funds. The second legislative measure allocated EUR 225 million to provide food and hygiene packages for at-risk Romanians.</t>
  </si>
  <si>
    <t>Adopted the second so-called "anti-crisis federal law." The bill contained several urgent measures to ensure the sustainable development of the Russian economy and prevent the consequences of the coronavirus. The law supports small and medium-sized enterprises (SMEs), rental relations, licensing regimes, and the tourism sector.</t>
  </si>
  <si>
    <t>https://www.economy.gov.ru/material/news/ekonomika_bez_virusa/gosduma_prinyala_paket_neotlozhnyh_mer_dlya_ustoychivogo_razvitiya_ekonomiki.html</t>
  </si>
  <si>
    <t>Sweden</t>
  </si>
  <si>
    <t>Government</t>
  </si>
  <si>
    <t>Increased the supervisory powers of Tillväxtverket (Swedish Agency for Economic and Regional Growth) and the Swedish Tax Agency in relation to short-term permits. The aim of the supervision is to prevent and counteract fraud--particularly in the context of emergency support extended under false information. The amendments increase the exchange of information between government agencies and require more documentation from employers who benefit from emergency fiscal measures. The amendments will come into force on June 1, 2020.</t>
  </si>
  <si>
    <t>https://www.regeringen.se/pressmeddelanden/2020/05/myndigheter-far-nya-verktyg-for-att-bekampa-fusk-med-korttidspermittering/</t>
  </si>
  <si>
    <t>Decided to temporarily allow caregivers listed on the national tariff to receive compensation for healthcare contracts. Regional governments may determine the reimbursement of the healthcare providers. The purpose of this measure is to reduce the number of unnecessary physical care visits, thereby reducing the risk of spreading COVID-19. This measure is valid until December 31, 2020.</t>
  </si>
  <si>
    <t>https://www.regeringen.se/pressmeddelanden/2020/05/ersattning-for-digital-vard-inom-nationella-taxan/</t>
  </si>
  <si>
    <t>HM Treasury, Financial Conduct Authority</t>
  </si>
  <si>
    <t>Outlined proposals to continue support for customers who struggle to pay their mortgage due to the coronavirus. The Financial Conduct Authority (FCA) published new draft guidance for lenders that set out the expectations for firms and the options available to their customers. This includes extending the application period for a mortgage holiday until October 31, 2020. The current lender ban on repossessions of homes will be continued to the same date. The mortgage holiday was first introduced in March 2020.</t>
  </si>
  <si>
    <t>https://www.gov.uk/government/news/help-with-mortgages-to-continue-for-homeowners-affected-by-coronavirus
https://www.fca.org.uk/news/press-releases/fca-support-customers-struggling-mortgage-coronavirus</t>
  </si>
  <si>
    <t>Issued a Treasury Direction in relation to the Coronavirus Job Retention Scheme (CJRS). The Direction modifies the responsibility of Her Majesty's Revenue and Customs to pay and manage amounts payable under the CJRS on the schedule announced on April 15, 2020.</t>
  </si>
  <si>
    <t>https://www.gov.uk/government/publications/treasury-direction-made-under-sections-71-and-76-of-the-coronavirus-act-2020
https://assets.publishing.service.gov.uk/government/uploads/system/uploads/attachment_data/file/886959/CJRS_DIRECTION_No2___20_05_2020.pdf</t>
  </si>
  <si>
    <t>Bank of England</t>
  </si>
  <si>
    <t>Announced that the Bank will discontinue 3-month Contingent Term Repo Facility (CTRF) operations at the end of May 2020. The final operation is schedule to take place on May 28, 2020. The bank will continue to offer 1-month CTRF operations through June 26, 2020.</t>
  </si>
  <si>
    <t>https://www.bankofengland.co.uk/markets/market-notices/2020/update-on-the-contingent-term-repo-facility-22-may-2020</t>
  </si>
  <si>
    <t>Provided information on the application of regulatory capital and International Financial Reporting Standards (IFRS) 9 to payment holidays granted or extended to address the challenges of COVID-19.</t>
  </si>
  <si>
    <t>https://www.bankofengland.co.uk/prudential-regulation/publication/2020/statement-on-application-regulatory-capital-ifrs9
https://www.bankofengland.co.uk/-/media/boe/files/prudential-regulation/publication/2020/statement-on-application-regulatory-capital-ifrs9.pdf?la=en&amp;hash=C284FCD84FFE3D0381068B50AE6942F0945547DF</t>
  </si>
  <si>
    <t>New York Department of Financial Services</t>
  </si>
  <si>
    <t xml:space="preserve">Issued a circular letter stating New York State health insurers must provide coverage of coronavirus (COVID-19) infection and antibody tests ordered and provided by a pharmacist without cost-sharing. </t>
  </si>
  <si>
    <t>https://www.dfs.ny.gov/press_releases/pr202005221</t>
  </si>
  <si>
    <t>Approved US$250 million in funding to Indonesia to prevent, detect and respond to the threat posed by COVID-19 and strengthen national systems for public health preparedness in Indonesia.</t>
  </si>
  <si>
    <t>https://www.worldbank.org/en/news/press-release/2020/05/29/the-world-bank-approves-financing-for-indonesias-covid-19-coronavirus-emergency-response</t>
  </si>
  <si>
    <t>Approved a €90 million package to help Belarus take effective and timely action to respond to the COVID-19 pandemic by strengthening the country’s national healthcare system.</t>
  </si>
  <si>
    <t>https://www.worldbank.org/en/news/press-release/2020/05/22/world-bank-supports-belarus-covid19-response-with-eur90-million-financing</t>
  </si>
  <si>
    <t>Ministry of Productive Development</t>
  </si>
  <si>
    <t>Summoned food companies to participate in food purchase bids with the aim of responding to the needs of the vulnerable population, within the framework of the Covid-19 health emergency.</t>
  </si>
  <si>
    <t>https://www.argentina.gob.ar/noticias/el-gobierno-convoco-empresarios-alimenticios-para-participar-de-licitaciones</t>
  </si>
  <si>
    <t>Approved a USD 250 million loan to Bangladesh as the country grapples with the fallout from the novel coronavirus disease (COVID-19). It is cofinanced with the World Bank</t>
  </si>
  <si>
    <t>https://www.aiib.org/en/news-events/news/2020/AIIB-Approves-USD250-Million-Loan-to-Bangladesh-for-COVID-19-Response.html</t>
  </si>
  <si>
    <t>Ministerio de Hacienda y Crédito Público</t>
  </si>
  <si>
    <t>Created a new special guarantee line for 1 trillion pesos, so that Microfinance Institutions can finance the liquidity needs of microentrepreneurs through the National Guarantee Fund -FNG SA’s Special Program "United for Colombia",</t>
  </si>
  <si>
    <t>https://www.minhacienda.gov.co/webcenter/portal/SaladePrensa/pages_DetalleNoticia?documentId=WCC_CLUSTER-131629</t>
  </si>
  <si>
    <t>Ministry of Health and Social Protection</t>
  </si>
  <si>
    <t>Established temporary financial compensation for families affiliated to the Subsidized Regime and another has to do with the protection of contributors to the contributory regime who have been disabled due to SARS-Cov_2 / Covid-19</t>
  </si>
  <si>
    <t>https://www.minsalud.gov.co/Paginas/Minsalud-establecio-ruta-para-incapacidades-en-tiempos-de-covid-19.aspx</t>
  </si>
  <si>
    <t>Allocated HUF 25 billion from the Economic Protection Fund to create support schemes for farmers, productive organizations, and food industry companies to manage the economic effects of the coronavirus pandemic. From the total, HUF 24 billion represents non-refundable support (i.e., grants) for the food industry companies, and HUF 1 billion will go to producer organizations to finance their crisis management measures. Applications are scheduled to be submitted in three installments from the end of June, and payments will start in August. The European Commission approved this program on May 19, 2020.</t>
  </si>
  <si>
    <t>https://www.kormany.hu/hu/foldmuvelesugyi-miniszterium/hirek/huszonot-milliard-forint-tobblettamogatassal-segiti-a-kormany-az-agrar-es-elelmiszeripari-vallalkozasokat
https://www.kormany.hu/hu/foldmuvelesugyi-miniszterium/hirek/tajekoztatas-a-25-milliard-forintos-mezogazdasagi-tobblettamogatas-reszleteirol</t>
  </si>
  <si>
    <t>Approved Jordan’s request for emergency financial assistance under the Rapid Financing Instrument (RFI) equivalent to SDR 291.55 million (about US$396 million, or 85 percent of quota). The purchase under the RFI is projected to cover about a quarter of Jordan’s external financing needs stemming from the COVID-19 shock</t>
  </si>
  <si>
    <t>https://www.imf.org/en/News/Articles/2020/05/21/pr20222-jordan-imf-executive-board-approves-emergency-assistance-to-address-the-covid-19-pandemic</t>
  </si>
  <si>
    <t>Tax Authority</t>
  </si>
  <si>
    <t>Opened the possibility of filing applications by company-controlled employees for the second-time grant of the self-help grant following the spread of the Coronavirus</t>
  </si>
  <si>
    <t>https://www.gov.il/he//departments/news/sa210520_1</t>
  </si>
  <si>
    <t>Circulated matters to be noted when preparing and submitting securities reports and implementation of securities reports reviews</t>
  </si>
  <si>
    <t>https://www.fsa.go.jp/news/r1/sonota/20200327.html</t>
  </si>
  <si>
    <t>Announced the disclosure of corporate information regarding the effects of new coronavirus infection</t>
  </si>
  <si>
    <t>https://www.fsa.go.jp/news/r1/sonota/20200521.html</t>
  </si>
  <si>
    <t>Begun to support seven highly urgent R&amp;D projects to develop and demonstrate equipment and systems that respond to the needs of the medical field as a countermeasure for new coronavirus infections</t>
  </si>
  <si>
    <t>https://www.meti.go.jp/press/2020/05/20200521002/20200521002.html</t>
  </si>
  <si>
    <t>Financial Markets Authority</t>
  </si>
  <si>
    <t>Established Business debt hibernation (BDH) to help companies, trusts, and other businesses affected by COVID-19 to manage their debts by allowing them to place existing debts into hibernation for up to seven months.</t>
  </si>
  <si>
    <t>https://www.fma.govt.nz/news-and-resources/covid-19/business-debt-hibernation/</t>
  </si>
  <si>
    <t>Authorized the transfer of S / 213'957,583 to finance the acquisition of pharmaceutical products and the KIT COVID-19 distribution service, which will contain essential drugs for their treatment, and which will be distributed free of charge to hospitals, Hospital pharmacies and the homes of people with a positive diagnosis of COVID-19.</t>
  </si>
  <si>
    <t>https://www.gob.pe/institucion/mef/noticias/162356-gobierno-aprueba-medidas-para-garantizar-el-acceso-de-los-ciudadanos-a-medicamentos-para-el-tratamiento-del-coronavirus</t>
  </si>
  <si>
    <t>Strengthened the Peruvian Observatory of Pharmaceutical Products of the General Directorate of Medicines, Supplies and Drugs (DIGEMID) , especially with regards to price disclosures</t>
  </si>
  <si>
    <t>Provided that, during the validity of the health emergency, that duly authorized laboratories and drug stores can sell the products directly to the patient</t>
  </si>
  <si>
    <t>Extended the scope of the authorization granted to the National Center for Strategic Health Resources (CENARES) for the acquisition and transfer of goods and services in favor of the Ministry of the Interior. (MININTER), of the Public Ministry (MP), of the Ministry of Defense (MINDEF), of the National Penitentiary Institute (INP) of the Ministry of Justice and Human Rights (MINJUSDH), of the Metropolitan System of Solidarity - SISOL of the Metropolitan Municipality of Lima, and the National Fire Department of Per</t>
  </si>
  <si>
    <t>Department of Finance</t>
  </si>
  <si>
    <t>Proposed, as part of the CTRP Package 2 or CREATE, previously known as the Corporate Income Tax and Incentives Reform Act or CITIRA, immediately cutting the corporate income tax (CIT) rate from 30 percent to 25 percent starting July this year along with a 1-percentage point reduction in the CIT each year until 2027, so that the rate will only be 20 percent by that time.</t>
  </si>
  <si>
    <t>https://www.dof.gov.ph/dominguez-urges-senate-to-include-stimulus-measures-in-calibrated-corporate-tax-reform-bill/</t>
  </si>
  <si>
    <t>Proposed, as part of the CTRP Package 2 or CREATE, previously known as the Corporate Income Tax and Incentives Reform Act or CITIRA, established an enhanced net operating loss carry over (NOLCO), extended from three to five years, for losses incurred in 2020 is part of the proposal and will be applicable to all businesses that are not large taxpayers.</t>
  </si>
  <si>
    <t>Proposed, as part of the CTRP Package 2 or CREATE, extension to the net operating loss carryover (NOLCO) for non-large taxpayers from the current three years to five years, which will be credited for losses incurred in 2020</t>
  </si>
  <si>
    <t>https://www.dof.gov.ph/dominguez-now-is-the-best-time-to-pass-recalibrated-corporate-tax-reform/</t>
  </si>
  <si>
    <t>Proposed, as part of the CTRP Package 2 or CREATE, the flexibility of the Fiscal Incentives Review Board (FIRB), which will be allowed to recommend to the President the grant of longer incentives and additional non-fiscal incentives for deserving investments</t>
  </si>
  <si>
    <t>Approved a normative act that extends the deadlines for submitting single payment requests and those for notifying changes to single payment requests for 2020. This rule affects single payment requests in relation to aid given to farmers due to the effects of COVID-19. The final date for submission of a single payment application without penalties is June 15, 2020.</t>
  </si>
  <si>
    <t>https://www.madr.ro/comunicare/6042-au-fost-prelungite-termenele-pentru-depunerea-cererii-unice-de-plata-si-notificarea-modificarilor-acesteia.html</t>
  </si>
  <si>
    <t>Passed a second reading of a bill that establishes the rules for early termination of property leases by businesses. The bill proposes to limit the breadth of tenants that are able to unilaterally terminate their leases. The proposal included a measure that would guarantee tenants the right to request a reduced rental rate from their landlords for up to one year. The bill also clarified possible courses of action if the lessee and lessor could not come to an agreement on a reduced rate. The bill was aimed at minimizing the consequences of the coronavirus on small and medium-sized enterprises that specialize in housing and property.</t>
  </si>
  <si>
    <t>https://www.economy.gov.ru/material/news/ekonomika_bez_virusa/gosduma_zashchitila_prava_arendatorov_msp_v_postradavshih_otraslyah.html</t>
  </si>
  <si>
    <t>Bank of Russia</t>
  </si>
  <si>
    <t>Changed the requirements for investing the proceeds of non-state pension funds (NPF) and assets from investment funds (IF). New requirements ought to expand the investment opportunities of NPFs and IFs, as well as to reduce the negative consequences of the coronavirus pandemic for financial market participants. The new requirements are about concentration limits, mortgage-backed bonds, and exchange-traded mutual funds. The measures enter into force on May 21, 2020.</t>
  </si>
  <si>
    <t>https://cbr.ru/press/event/?id=6764</t>
  </si>
  <si>
    <t>Cut the repo rate by 50 basis points, taking it to 3.75% per annum, with effect from 22 May 2020.</t>
  </si>
  <si>
    <t>https://www.resbank.co.za/Lists/News%20and%20Publications/Attachments/9946/Monetary%20Policy%20Statement%2021%20May%202020.pdf</t>
  </si>
  <si>
    <t>Provided at loan with EUR 600 million to adapt Madrid's health facilities and cope with the additional health costs caused by the pandemic. The money will fund hospital capacities and services, coronavirus research, personal protective equipment, and operating expenditures.</t>
  </si>
  <si>
    <t>https://www.eib.org/en/press/all/2020-122-covid-19-eib-provides-madrid-region-with-eur-600-million-to-strengthen-its-response-to-the-health-emergency</t>
  </si>
  <si>
    <t xml:space="preserve">Stated that according to Article 9-1 of the Special Regulations for the Prevention and Treatment of Severe Special Infectious Pneumonia and Relief and Rehabilitation, the compensation received from the government due to the impact of severe special infectious pneumonia under the Regulations is a gift from the government and exempt from income tax. </t>
  </si>
  <si>
    <t>https://www.mof.gov.tw/singlehtml/384fb3077bb349ea973e7fc6f13b6974?cntId=74259326f6264dccb42a21f88031ba33</t>
  </si>
  <si>
    <t>Turkey</t>
  </si>
  <si>
    <t>Central Bank of the Republic of Turkey</t>
  </si>
  <si>
    <t>Decided to reduce the policy rate (one-week repo auction rate) from 8.75 percent to 8.25 percent.</t>
  </si>
  <si>
    <t>https://www.tcmb.gov.tr/wps/wcm/connect/EN/TCMB+EN/Main+Menu/Announcements/Press+Releases/2020/ANO2020-30</t>
  </si>
  <si>
    <t>Banking Regulation and Supervision Agency</t>
  </si>
  <si>
    <t>Purchases of 100 grams of gold or more by individuals or corporations will be subject to a one-day settlement delay as of May 22</t>
  </si>
  <si>
    <t>https://www.bddk.org.tr/ContentBddk/dokuman/duyuru_0821_01.pdf</t>
  </si>
  <si>
    <t>Department for Business, Energy, and Industrial Strategy</t>
  </si>
  <si>
    <t>Established a register of agreements relating to competition law, so selected companies would not be identified as engaging in behavior that would normally be classified as "anti-competitive." The Department made these exclusions to enable a rapid and coordinated response to coronavirus.</t>
  </si>
  <si>
    <t>https://www.gov.uk/guidance/competition-law-exclusion-orders-relating-to-coronavirus-covid-19</t>
  </si>
  <si>
    <t>Announced that the value-added taxes (VAT) collected on donated personal protective equipment (PPE) will be given to charities supporting the National Health Services and care workers. This measure refers to the taxes collected on PPE between March 1, 2020 and April 30, 2020. The British government set the VAT on PPE equal to zero on May 1, 2020. Businesses have until the end of June 2020 to report to the British Revenue &amp; Customs what VAT they have paid.</t>
  </si>
  <si>
    <t>https://www.gov.uk/government/news/government-to-give-vat-from-donated-ppe-to-healthcare-charities</t>
  </si>
  <si>
    <t>International Development Association</t>
  </si>
  <si>
    <t>Approved today a $500 million program to help Pakistan improve access to quality healthcare and education, support economic opportunities for women, and strengthen social safety nets as the country braces to limit the impact of the COVID-19 pandemic</t>
  </si>
  <si>
    <t>https://www.worldbank.org/en/news/loans-credits/2020/05/21/pakistan-securing-human-investments-to-foster-transformation-shift</t>
  </si>
  <si>
    <t>Began to accept applications for the fixed cost subsidy, from May 20, 2020 to August 31, 2021. The first payments will be disbursed by the end of May 2020. The Ministry of Finance will reimburse up to 75% of a company's fixed costs for up to 3 months. The Ministry also reduced the initial minimum grant from EUR 2000 to EUR 500.</t>
  </si>
  <si>
    <t>https://www.bmf.gv.at/presse/pressemeldungen/2020/Mai/fixkostenzuschuss.html</t>
  </si>
  <si>
    <t xml:space="preserve">Published two blanket orders that provide investment funds and non-investment fund issuers with temporary relief from certain regulatory filings and delivery obligations, as a result of the COVID-19 pandemic. For investment funds, the blanket relief provides a 60-day extension for certain filing, delivery and prospectus renewal obligations normally required to be made during the period from June 2, 2020 to September 30, 2020. For non-investment fund issuers, the blanket relief provides a 45-day extension for certain filing, delivery and base shelf prospectus renewal obligations normally due or required to be made during the period from June 2, 2020 to August 31, 2020.  </t>
  </si>
  <si>
    <t>https://www.securities-administrators.ca/aboutcsa.aspx?id=1907</t>
  </si>
  <si>
    <t>Announced the opening of the application process for the government’s Large Employer Emergency Financing Facility (LEEFF). The program will support Canada’s largest employers, whose needs during the pandemic are not being met through conventional financing. LEEFF will help successful applicants keep their operations going.</t>
  </si>
  <si>
    <t>https://www.canada.ca/en/department-finance/news/2020/05/government-announces-support-program-for-large-employers-is-open-for-applications.html</t>
  </si>
  <si>
    <t>Chile</t>
  </si>
  <si>
    <t>Ministry of Finance, Ministry of Economy, Development, and Tourism</t>
  </si>
  <si>
    <t>Presented the details of new measures in favor of micro, small and medium-sized companies, through an injection of US $ 150 million to Corfo Mipyme Credit program, an initiative complementary to credits with the Fogape State Guarantee.cAlong with this measure, the number of institutions that can participate in this Corfo fund is expanded, as well as the maximum amounts that these institutions can borrow from the fund, going from 500,000 UF to 1 million UF. With this, it seeks to benefit a universe of almost 200 thousand micro entrepreneurs</t>
  </si>
  <si>
    <t>https://www.hacienda.cl/sala-de-prensa/noticias/historico/ministro-de-hacienda-por-inyeccion-de.html</t>
  </si>
  <si>
    <t>Began work to strengthen 40 SMEs in the dairy sector in 16 departments of the country through iNNpulsa Colombia. 'iNNpulsa ESLAC' has a budget of more than $ 5 billion, of which at least $ 2.4 billion will be used to make direct interventions in the benefited firms. They will receive specialized support that will take place in three stages. The idea is to diagnose and implement an escalation methodology and a short-term action plan to grow this group of companies.</t>
  </si>
  <si>
    <t>https://www.mincit.gov.co/prensa/noticias/industria/innpulsa-fortalece-40-empresas-del-sector-lacteo</t>
  </si>
  <si>
    <t>Ministry of Labor, National Planning Department</t>
  </si>
  <si>
    <t>Proposed the creation of the Employment Mission to design a range of financially and legally viable strategies and policy instruments, aimed at improving the performance of the labor market, to be implemented in the short term. , medium and long term.</t>
  </si>
  <si>
    <t>https://www.mintrabajo.gov.co/web/guest/prensa/comunicados/2020/mintrabajo-y-dnp-sometieron-a-consideracion-de-la-comision-de-concertacion-la-creacion-de-una-mision-de-empleo</t>
  </si>
  <si>
    <t>Ministry of Social Affairs and the Interior, Ministry of Health and Elderly Affairs</t>
  </si>
  <si>
    <t>Established a pool of DKK 20 million to sponsor collegiate, cultural, and sporting activities for vulnerable and elderly citizens during the coronavirus crisis. The pool is managed by the Ministry of Culture's Palace and Culture Board.</t>
  </si>
  <si>
    <t>https://kum.dk/nyheder-og-presse/pressemeddelelser/nyheder/kulturpulje-til-udsatte-saarbare-og-aeldre-er-aaben/1/1/</t>
  </si>
  <si>
    <t>Agreed on an initiative to quicken the processing and disbursement of both the salary and self-employed compensation schemes. The government proposed digitizing auditor's statements, fast-tracking logistically simple aid requests for costs such as leases, and increasing the use of prompt treatment. The government parties also agreed to strengthen control measures by establishing whistleblower protection on possible fraud, and setting up advisory panels and expert groups to avoiding fraud.</t>
  </si>
  <si>
    <t>https://em.dk/nyhedsarkiv/2020/maj/covid-19-ny-aftale-om-hurtigere-udbetaling-og-styrket-kontrol/</t>
  </si>
  <si>
    <t>Proposed country-specific recommendations providing economic policy guidance to all European Union (EU) Member States in the context of the coronavirus pandemic. The European Commission (EC) structured recommendations around two objectives: (1.) mitigate the pandemic's severe negative socio-economic consequences in the short-term, and (2.) achieve sustainable and inclusive growth that facilitates green transition and digital transformation in the short to medium-term. The EC called on Member States to implement their recommendations fully and in a timely manner. This communication came as part of the EC's annual "Spring Package" report.</t>
  </si>
  <si>
    <t>https://ec.europa.eu/commission/presscorner/detail/en/ip_20_901
https://ec.europa.eu/commission/presscorner/detail/en/qanda_20_894</t>
  </si>
  <si>
    <t>Adopted a new Biodiversity Strategy to restore natural environments and resources, and a "Farm to Fork Strategy" to create an environmentally friendly food system. The Strategies are recommendations for the European Union (EU) to take action. The European Commission (EC) described both as significant parts of the economic recovery from the coronavirus crisis.</t>
  </si>
  <si>
    <t>https://ec.europa.eu/commission/presscorner/detail/en/ip_20_884</t>
  </si>
  <si>
    <t>Announced an additional EUR 50 million in humanitarian aid to help respond to the dramatic increase in humanitarian needs caused by the coronavirus globally. The new funding will help citizens of the Sahel and Lake Chad regions of Africa, the Central African Republic, the Great Lakes region in Africa, Eastern Africa, Syria, Yemen, Palestine, Venezuela, and the Rohingya. The funds will go towards health services, protective equipment, water, and sanitation. They will be channelled through non-governmental organizations, international organizations, United Nations agencies, and the Red Cross and Red Crescent Societies.</t>
  </si>
  <si>
    <t>https://ec.europa.eu/commission/presscorner/detail/en/ip_20_905</t>
  </si>
  <si>
    <t>European Securities and Markets Authority</t>
  </si>
  <si>
    <t>Published a public statement addressing the implications on half-yearly financial reports of listed issuers amidst the COVID-19 outbreak. The European Securities and Markets Authority (ESMA) made recommendations on the treatment of interim financial statements according to International Financial Reporting Standards (IFRS), interim management reports for 2020, and addressed all actors in the production of regular financial reports.</t>
  </si>
  <si>
    <t>https://www.esma.europa.eu/press-news/esma-news/esma-calls-transparency-covid-19-effects-in-half-yearly-financial-reports</t>
  </si>
  <si>
    <t>Finland</t>
  </si>
  <si>
    <t>Proposed that companies can receive a refund of value-added taxes (VAT) paid in early 2020 as part of a payment arrangement. If enacted, the corresponding amounts would be reimbursed to the Tax administration in accordance with a schedule, which would be detailed in the payment arrangement. The government also proposed that no tax refund be used to settle a tax debt included in a relaxed payment arrangement or deferral. Also, the default interest rate applicable to the payment arrangements and deferrals could be reduced from a level of 4% to 3%.</t>
  </si>
  <si>
    <t>https://vm.fi/artikkeli/-/asset_publisher/alkuvuoden-arvonlisaverot-voidaan-palauttaa-yrityksille-osana-maksujarjestelya</t>
  </si>
  <si>
    <t>Approved a maximum EUR 540 million state guarantee on loans provided to Finnair Plc, Finland's largest airline company. The purpose of the state guarantee is to ensure Finnair's liquidity and to safeguard the company's operations over the exceptional situation caused by the coronavirus crisis.On May 18, 2020, the European Commission approved a 90% guarantee on loans.</t>
  </si>
  <si>
    <t>https://vm.fi/artikkeli/-/asset_publisher/valtioneuvosto-myonsi-valtiontakausjarjestelyn-finnairin-lainalle</t>
  </si>
  <si>
    <t>Ministry of Social Affairs and Health</t>
  </si>
  <si>
    <t>Proposed to temporarily increase the protected portion of unemployment benefits. The protected part of unemployment insurance refers to the amount of money that an unemployed person can earn without affecting the amount of unemployment itself. If enacted, the proposal would temporarily increase the protected component from a level of EUR 300 to EUR 500 per month. The Ministry of Social Affairs and Health also proposed to amend travel conditionality of full-time mobility allowance. Both proposals would appear as legislative amendments to the Unemployment Security Act, and would remain in place until October 31, 2020.</t>
  </si>
  <si>
    <t>https://stm.fi/artikkeli/-/asset_publisher/hallitus-esittaa-tyottomyysetuuden-suojaosan-korottamista-ja-liikkuvuusavustuksen-ehtojen-valiaikaista-muuttamista</t>
  </si>
  <si>
    <t>France</t>
  </si>
  <si>
    <t>Autorité des marchés financiers</t>
  </si>
  <si>
    <t>Clarified expectations for half-yearly financial reports, in-line with the recommendations set forth by the European Securities and Markets Authority (ESMA) and adapted to the French context.</t>
  </si>
  <si>
    <t>https://www.amf-france.org/fr/actualites-publications/actualites/publication-du-rapport-financier-semestriel-dans-le-contexte-covid-19-lamf-presente-quelques</t>
  </si>
  <si>
    <t>France, Germany, Belgium, Switzerland</t>
  </si>
  <si>
    <t>France concluded an agreement with Germany and Switzerland about the tax treatment of cross-border workers, who can continue to benefit from being taxed in another country if they are forced to telecommute due to coronavirus crisis.</t>
  </si>
  <si>
    <t>https://minefi.hosting.augure.com/Augure_Minefi/r/ContenuEnLigne/Download?id=8BA93857-6354-4B1D-909B-35FA63F14D5E&amp;filename=2165%20.pdf</t>
  </si>
  <si>
    <t>Proposed a solidarity pact for cities and municipalities suffering from significant reduced income due to the coronavirus. The solidarity pact has two elements: old debt relief and emergency aid to compensate for trade tax losses. The old debt relief would involve a one-off haircut worth a total of EUR 45 billion. The emergency aid would entail the federal government and the states each assuming half the tax burden of the municipalities, and losses are currently estimated at EUR 12 billion.</t>
  </si>
  <si>
    <t>https://www.bundesfinanzministerium.de/Content/DE/Standardartikel/Themen/Schlaglichter/Corona-Schutzschild/20200519-Kommunaler-Solidarpakt-2020.html;jsessionid=ABEAA3B06E7A7FE86909EB3193763B1E.delivery2-replication</t>
  </si>
  <si>
    <t>Ministry of Justice and Consumer Protection</t>
  </si>
  <si>
    <t>Proposed liquidity management for airlines through the issuance of travel vouchers. The state also included date-based eligibility conditions in its recommendations.</t>
  </si>
  <si>
    <t>https://www.bmjv.de/SharedDocs/Pressemitteilungen/DE/2020/052020_Pauschalreise_Covid.html;jsessionid=7F28DCB3EBF3A8B916FCDD3EE0FCF9DF.1_cid334</t>
  </si>
  <si>
    <t>Greece</t>
  </si>
  <si>
    <t>Ministry of Development and Investments</t>
  </si>
  <si>
    <t>Signed into law a "General Entrepreneurship" program with a budget of EUR 350 million. The application window begins this week and will run until July 31, 2020. From the total budget, EUR 140 million will include grants, financial leases and employment subsidies, while EUR 210 million will include tax exemptions. The Ministry also specified minimum loan amounts based on the size of the applicant.</t>
  </si>
  <si>
    <t>http://www.mindev.gov.gr/%ce%b4%cf%8d%ce%bf-%ce%bd%ce%ad%ce%b5%cf%82-%cf%80%cf%81%ce%bf%cf%83%ce%ba%ce%bb%ce%ae%cf%83%ce%b5%ce%b9%cf%82-%cf%84%ce%bf%cf%85-%ce%b1%ce%bd%ce%b1%cf%80%cf%84%cf%85%ce%be%ce%b9%ce%b1%ce%ba%ce%bf/
http://www.mindev.gov.gr/%ce%b1%ce%bd%ce%b1%ce%ba%ce%bf%ce%af%ce%bd%cf%89%cf%83%ce%b7-%ce%bc%ce%ad%cf%84%cf%81%cf%89%ce%bd-%ce%b1%cf%80%cf%8c-%cf%84%ce%bf%ce%bd-%cf%85%cf%80%ce%bf%cf%85%cf%81%ce%b3%cf%8c-%ce%b1%ce%bd%ce%ac/</t>
  </si>
  <si>
    <t>Signed into law an "Entrepreneurship of Very Small and Small Businesses" program with a budget of EUR 150 million. The application window begins this week and will run until July 31, 2020. From the total budget, EUR 140 million will be dispersed through grants, and EUR 10 million through tax exemptions. The Ministry als specified minimum loan amounts based on the size of the applicant.</t>
  </si>
  <si>
    <t>Iceland</t>
  </si>
  <si>
    <t>Central Bank of Iceland</t>
  </si>
  <si>
    <t>Lowered interest rates (the seven-day fixed-rate deposit rate) by 75 basis points to a level of 1%. The bank also stopped offering 1-month fixed deposits.</t>
  </si>
  <si>
    <t>https://www.sedlabanki.is/utgefid-efni/frettir-og-tilkynningar/frettasafn/frett/2020/05/20/Yfirlysing-peningastefnunefndar-20.-mai-2020/</t>
  </si>
  <si>
    <t>Implemented additional reforms to the Partial Credit Guarantee scheme including making NBFCs/HFCs reported under SMA-1 category on technical reasons alone during the last one year period prior to 1.8.2018 eligible, relaxing the net profit criteria to the extent that the concerned NBFC/HFC should now have made a profit in at least one of the financial years of FY2017-18, FY 2018-19 and 2019-20, relaxing the criteria regarding date of origination of assets to include new assets originating up to at least six months prior to the date of initial pool rating, and extending the Scheme from 30.6.2020 to 31.3.2021 for purchase of pooled assets</t>
  </si>
  <si>
    <t>https://pib.gov.in/PressReleasePage.aspx?PRID=1625323</t>
  </si>
  <si>
    <t>Approved the extension of ‘Pradhan MantriVayaVandanaYojana’ along with other amendments including pricing and management</t>
  </si>
  <si>
    <t>https://pib.gov.in/PressReleasePage.aspx?PRID=1625319</t>
  </si>
  <si>
    <t>Approved a disbursement to St. Vincent and the Grenadines following its request under the Rapid Credit Facility (RCF) mechanism, for SDR 11.7 million (US$16 million), to help cover its balance of payment and fiscal needs stemming from the outbreak of the COVID-19 pandemic.</t>
  </si>
  <si>
    <t>https://www.imf.org/en/News/Articles/2020/05/20/pr20221st-vincent-and-the-grenadines-imf-exec-board-approves-disbursement-to-adress-covid19</t>
  </si>
  <si>
    <t>Italy</t>
  </si>
  <si>
    <t>Banca D’Italia</t>
  </si>
  <si>
    <t>Expanded the Additional Credit Claims (ACC) program to include include the eligibility of publicly guarantee loans due to COVID-19. The Bank did this to facilitate the use of collateral loans and to incentivize the extension of credit to small and medium-sized enterprises (SMEs).</t>
  </si>
  <si>
    <t>https://www.bancaditalia.it/media/notizia/prestiti-bancari-a-garanzia-delle-operazioni-di-finanziamento-con-l-eurosistema/
https://www.ecb.europa.eu/explainers/tell-me-more/html/acc_frameworks.en.html</t>
  </si>
  <si>
    <t>Cabinet</t>
  </si>
  <si>
    <t>Announced short-term measures to allow construction to continue during the coronavirus crisis. The government will take four measures: (1.) investing EUR 50 million in construction projects, (2.) increased sustainable home subsidies (the "SEEH scheme"), (3.) made EUR 20 million available for "flex pools" (civil servants with technical knowledge about planning and licensing), and (4.) offering EUR 50 million in housing incentives for prospective homeowners belonging to vulnerable groups.</t>
  </si>
  <si>
    <t>https://www.rijksoverheid.nl/actueel/nieuws/2020/05/20/kabinet-investeert-in-doorbouwen</t>
  </si>
  <si>
    <t>Extended emergency packages for jobs and the economy. The government allocated over EUR 13 billion for the new emergency package, which has five major components: (1.) companies will receive a tax-free allowance from the Ministry of Economic Affairs so that they can pay for their fixed costs, (2.) an adjusted labor compensation ("NOW") program that does not reduce compensation for commercial dismissals, (3.) a bridging ("TOZO") program that now applies to entrepreneurs and self-employed persons, (4.) prolonged tax relief, and (5.) lending and guarantees ("BMKB", "GO", "KKC", "COL") for entrepreneurs.</t>
  </si>
  <si>
    <t>https://www.rijksoverheid.nl/ministeries/ministerie-van-economische-zaken-en-klimaat/nieuws/2020/05/20/coronavirus-verlenging-en-uitbreiding-noodpakket-banen-en-economie</t>
  </si>
  <si>
    <t>Explained the communication tools auditors use in auditor reports and the likely impact of COVID-19 on auditor reporting, including more modified auditor opinions, more disclosures in Auditor Reports, and the impact of going concern matters on the auditor’s thought process and auditor’s report</t>
  </si>
  <si>
    <t>https://www.fma.govt.nz/news-and-resources/covid-19/what-can-users-of-auditor-reports-expect-from-auditor-reports-in-response-to-the-impact-of-covid-19/</t>
  </si>
  <si>
    <t xml:space="preserve">Extended the loan guarantee scheme to apply to loans granted before June 1, 2020, and permitted banks to provide guaranteed loans even after June 1, 2020. The loan guarantee scheme was first introduced on March 21, 2020 to help Norwegian companies secure access to liquidity. The extensions must be approved by the EFTA surveillance Authority ESA. </t>
  </si>
  <si>
    <t>https://www.regjeringen.no/no/aktuelt/forlengelse-av-lanegarantiordningen/id2703448/
https://www.regjeringen.no/no/aktuelt/norwegian-kan-bruke-resten-av-lanegarantiordningen/id2703307/</t>
  </si>
  <si>
    <t>Oman</t>
  </si>
  <si>
    <t>Oman Technology Fund</t>
  </si>
  <si>
    <t>Tharwa, a start-up funded by the Oman Technology Fund is offering online auction of cattle and livestock which will continue until May 21 in order to replace the traditional markets that occur during the Eid al Fitr holiday.</t>
  </si>
  <si>
    <t>https://omaninfo.om/topics/85/show/8143</t>
  </si>
  <si>
    <t>Authorized two transfers of items in the Public Sector Budget up to S / 39'766,335.00 in favor of local governments, with the aim of financing the purchase of cleaning kits. for canteens and implement prevention and containment measures in the food markets.</t>
  </si>
  <si>
    <t>https://www.gob.pe/institucion/mef/noticias/162351-el-gobierno-destina-mas-de-s-39-millones-a-municipios-para-prevenir-y-contener-contagios-en-comedores-y-mercados-de-abasto</t>
  </si>
  <si>
    <t>Announced the recapitalization of state microfinance organizations (MFIs) by allocating RUB 12 billion from the Reserve Fund and issuing microloans to MFIs in need.</t>
  </si>
  <si>
    <t>https://www.economy.gov.ru/material/news/ekonomika_bez_virusa/maksim_reshetnikov_gosudarstvennye_mikrozaymy_pomogut_sohranit_150_tys_rabochih_mest_v_regionah.html</t>
  </si>
  <si>
    <t>Proposed a grant of SEK 400 million Almi Invest, a Swedish venture capital company, to bridge crisis support measures and to support small innovative companies.</t>
  </si>
  <si>
    <t>https://www.regeringen.se/artiklar/2020/05/regeringen-okar-almi-invests-investeringskraft-for-att-overbrygga-krisen-i-sma-innovativa-bolag/
https://www.almi.se/en/almi-invest/about-almi-invest/</t>
  </si>
  <si>
    <t>Proposed increasing funds to compensate municipalities for additional costs related to the virus outbreak. These proposals came in the form of budget amendments. The proposed changes totalled an additional SEK 2 billion expense on the state budget.</t>
  </si>
  <si>
    <t>https://www.regeringen.se/pressmeddelanden/2020/05/sjunde-extra-andringsbudgeten-till-riksdagen/
https://www.regeringen.se/rattsliga-dokument/proposition/2020/05/prop.-201920167/</t>
  </si>
  <si>
    <t>Switzerland</t>
  </si>
  <si>
    <t>Federal Council</t>
  </si>
  <si>
    <t>Decided to provide additional unemployment insurance funding worth CHF 14.2 billion. The Federal Council also decided to phase out the COVID unemployment insurance measures. The exist will take place in coordination with the gradual reopening of the economy.</t>
  </si>
  <si>
    <t>https://www.wbf.admin.ch/wbf/de/home/dokumentation/nsb-news_list.msg-id-79205.html</t>
  </si>
  <si>
    <t>Decided to support the Swiss wine industry by fiscally classifying all wine as table wine. The support amounts to CHF 10 million.</t>
  </si>
  <si>
    <t>https://www.wbf.admin.ch/wbf/de/home/dokumentation/nsb-news_list.msg-id-79195.html</t>
  </si>
  <si>
    <t>Supported family childcare institutions that suffered loss of earnings as a result of the coronavirus. The Federal Council issued a regulation that requires cantons to grant financial support to private childcare institutions from parents that withdrew children between March 17, 2020 and June 17, 2020. Parliament approved of a loan of CHF 65 million to cover a third of the canton's costs.</t>
  </si>
  <si>
    <t>https://www.wbf.admin.ch/wbf/de/home/dokumentation/nsb-news_list.msg-id-79188.html</t>
  </si>
  <si>
    <t xml:space="preserve">Allowing owners to apply to the local tax collection agency to change the non-residential non-business tax on house tax. </t>
  </si>
  <si>
    <t>https://www.mof.gov.tw/singlehtml/384fb3077bb349ea973e7fc6f13b6974?cntId=6ff94c2319e1436f8ef531772268633b</t>
  </si>
  <si>
    <t xml:space="preserve">Allowing owners to apply to the local tax collection agency to change the entertainment tax. </t>
  </si>
  <si>
    <t>Thailand</t>
  </si>
  <si>
    <t>Bank of Thailand</t>
  </si>
  <si>
    <t>Cut the policy rate by 0.25 percentage point from 0.75 to 0.50 percent effective immediately.</t>
  </si>
  <si>
    <t>https://www.bot.or.th/English/PressandSpeeches/Press/2020/Pages/n2763.aspx</t>
  </si>
  <si>
    <t>Exempted Foreign Center defined in the capital market legislation Banking Regulation and Supervision among Custody Institutions (YMSK) Organizations to be determined by the Authority (the Authority) from the 5/5/20 limitation. It has been decided to be kept and based on this decision, Euroclear Bank and It is appropriate to exempt organizations named Clearstream Banking from this restriction in order to ensure that the assets are effectively and efficiently traded</t>
  </si>
  <si>
    <t>https://www.bddk.org.tr/ContentBddk/dokuman/duyuru_0820_01.pdf</t>
  </si>
  <si>
    <t>Swap Lines</t>
  </si>
  <si>
    <t>Amended the swap agreement, which was signed on 17 August 2018 between the Central Bank of the Republic of Turkey (CBRT) and Qatar Central Bank (QCB). With the swap amendment agreement, the overall limit has been increased from USD 5 billion equivalent of Turkish lira and Qatari riyal to USD 15 billion equivalent of Turkish lira and Qatari riyal</t>
  </si>
  <si>
    <t>https://www.tcmb.gov.tr/wps/wcm/connect/EN/TCMB+EN/Main+Menu/Announcements/Press+Releases/2020/ANO2020-29</t>
  </si>
  <si>
    <t>Decided to provide financial assistance to the Social Insurance Fund with UAH 2.3 billion from the COVID-19 Acute Respiratory Disease Fund. From this total, UAH 0.5 billion will be provided on a non-refundable basis, and UAH 1.8 billion. The funds will be used to pay hospital and insurance benefits, including one-time benefits to family members of medical and healthcare workers who have died of COVID-19.</t>
  </si>
  <si>
    <t>https://www.msp.gov.ua/news/18674.html</t>
  </si>
  <si>
    <t>Added several COVID-19 measures to the priority expenditures of the state budget. The priority expenditures include state guarantees of medical care, financial support for the payment of pensions, allowances and increase to pensions granted under pension programs, and the deficit of the Pension Fund; social security; national security and defense. The designation of "priority expenditure" will allow the state to use budget funds efficiently and to make priority payments on urgent expenditures beginning May 20, 2020.</t>
  </si>
  <si>
    <t>https://mof.gov.ua/uk/news/uriad_dopovniv_perelik_pershochergovikh_platezhiv_iaki_zdiisniuie_kaznacheistvo-2147</t>
  </si>
  <si>
    <t>Introduced the Corporate Governance and Insolvency Bill in Parliament, which will put in place a series of measures to amend insolvency and company law to support businesses to address the challenges resulting from the impact of the coronavirus (COVID-19). Proposed measures range from payment moratoria to removing the threat of personal liability for wrongful trading from directors who try to keep their companies afloat through the emergency.</t>
  </si>
  <si>
    <t>https://www.gov.uk/government/news/government-introduces-legislation-to-relieve-burden-on-businesses-and-support-economic-recovery</t>
  </si>
  <si>
    <t>Allocated GBP 40 million to support the United Kingdom's Fast Start Competition, which aims to fast-track developments of innovations borne out of the coronavirus crisis while supporting startups. The initiative comes from the GBP 211 million government support package to drive business innovation and is a part of a wider investment package of GBP 1.25 billion announced on April 20, 2020.</t>
  </si>
  <si>
    <t>https://www.gov.uk/government/news/40m-boost-for-cutting-edge-start-ups</t>
  </si>
  <si>
    <t>Began to accept applications for the GBP 500 million "Future Fund."</t>
  </si>
  <si>
    <t>https://www.gov.uk/government/news/future-fund-launches-today</t>
  </si>
  <si>
    <t>Financial Reporting Council</t>
  </si>
  <si>
    <t>Encouraged companies to make use of the Financial Conduct Authority's (FCA's) extension of financial reporting deadlines from four to six months from the end of the financial year. The Financial Reporting Council also made recommendations about corporate governance, management information, risk management and internal control systems, corporate reporting, strategic reports and viability statements, dividends and capital maintenance, and other financial statements.</t>
  </si>
  <si>
    <t>https://www.frc.org.uk/about-the-frc/covid-19/company-guidance-updated-20may-2020-(covid-19)</t>
  </si>
  <si>
    <t>Department for the Economy</t>
  </si>
  <si>
    <t>Began to accept applications for the Hardship Fund for Northern Irish micro-businesses. The grant scheme will be made available to businesses unable to access the GBP 10,000, 25,000 and COVID-19 Childcare Support grant schemes.</t>
  </si>
  <si>
    <t>https://www.economy-ni.gov.uk/news/ps40million-ni-micro-business-hardship-fund-opens-applications-today</t>
  </si>
  <si>
    <t>Allocated GBP 150 million to financially support charities, social enterprises, and vulnerable individuals during the coronavirus outbreak. This amount represents GBP 71 million of new funds from dormant accounts and GBP 79 million of already-available funds that were repurposed to help charities' coronavirus response and recovery.</t>
  </si>
  <si>
    <t>https://www.gov.uk/government/news/government-unlocks-150-million-from-dormant-accounts-for-coronavirus-response</t>
  </si>
  <si>
    <t>Federal Reserve Board, Federal Deposit Insurance Corporation, National Credit Union Administration, Office of the Comptroller of the Currency</t>
  </si>
  <si>
    <t>Issued principles for offering small-dollar loans in a responsible manner to meet financial institutions customers' short-term credit needs</t>
  </si>
  <si>
    <t>https://www.federalreserve.gov/newsevents/pressreleases/bcreg20200520a.htm
https://www.occ.gov/news-issuances/news-releases/2020/nr-ia-2020-65.html
https://www.fdic.gov/news/news/press/2020/pr20061.html</t>
  </si>
  <si>
    <t>Federal Housing Finance Agency</t>
  </si>
  <si>
    <t>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t>
  </si>
  <si>
    <t>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t>
  </si>
  <si>
    <t>Vietnamese Government</t>
  </si>
  <si>
    <t>Allow the Government to proactively adjust the public investment plan in 2020 among ministries, central agencies and localities within the scope of development investment expenditure estimates by 2020. At the same time, implement specific solutions to mobilize and effectively use resources for development investment in the context of difficulties.</t>
  </si>
  <si>
    <t>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t>
  </si>
  <si>
    <t>Change the mode of investment for the North-South Expressway projects in the East and My Thuan - Can Tho Expressway project from the public-private partnership mode to investment from the state budget, ensuring publicity and transparency. transparency, effective monitoring and management mechanism.</t>
  </si>
  <si>
    <t>Exempt and reduce a number of tax obligations, pay the budgets of the fields and subjects that are severely damaged by the COVID-19 pandemic, including reducing corporate income tax for small and super small businesses.</t>
  </si>
  <si>
    <t>Proposing the National Assembly to consider and consider in the short term not to increase the base salary for cadres, civil servants, officials, armed forces and pensions from July 1, 2020 to share difficulties with workers affected by the COVID-19 pandemic and more resources available for urgent goals.</t>
  </si>
  <si>
    <t>Proposing the National Assembly to consider and consider the extension of the period of state budget stability in the period of 2017-2020 to 2021; In 2021, to issue norms for the allocation of state budget expenditure estimates for the 2022 - 2025 period to suit the situation and practical requirements.</t>
  </si>
  <si>
    <t>International Development Association, International Bank for Reconstruction and Development</t>
  </si>
  <si>
    <t>Approved a $1 billion budget support operation for Kenya, which helps close the COVID response fiscal financing gap, while supporting reforms that help advance the government’s inclusive growth agenda, including in affordable housing and support to farmers’ incomes.</t>
  </si>
  <si>
    <t>https://www.worldbank.org/en/news/press-release/2020/05/20/world-bank-approves-1-billion-financing-for-kenya-to-address-covid-19-financing-gap-and-support-kenyas-economy</t>
  </si>
  <si>
    <t>Set the domestic price of a barrel of oil at U $ S 45 with the objective of reactivating the national hydrocarbon industry, guaranteeing the continuity of jobs and promoting self-sufficiency, within the framework of the abrupt drop in the international value of crude oil. generated by the COVID-19 pandemic</t>
  </si>
  <si>
    <t>https://www.argentina.gob.ar/noticias/el-precio-interno-del-barril-de-petroleo-sera-de-us45</t>
  </si>
  <si>
    <t>Approved a $300 million emergency assistance loan to strengthen Pakistan’s public health response to the novel coronavirus disease (COVID-19) pandemic and help meet the basic needs of vulnerable and poor segments of society.</t>
  </si>
  <si>
    <t>https://www.adb.org/news/adb-300-million-loan-help-mitigate-covid-19-impacts-pakistan</t>
  </si>
  <si>
    <t>Government of Norway has also contributed $5.28 million in grant proceeds for Pakistan’s COVID-19 response, which will be administered by ADB</t>
  </si>
  <si>
    <t>Increased the total allocation of short-time work from from a level of EUR 10 billion to EUR 12 billion. Employers apply to short-time work (or, "short-work") to fund their retention of employees. The funds were increased to allow the Austrian government to approve further applications. Financial police continue to carry out priority controls against the misuse of funding.</t>
  </si>
  <si>
    <t>https://www.bmf.gv.at/presse/pressemeldungen/2020/Mai/kurzarbeit-mittel-erhoeht.html</t>
  </si>
  <si>
    <t>Belgium</t>
  </si>
  <si>
    <t>Federal Public Service of Finance</t>
  </si>
  <si>
    <t>On May 15, 2020, the competent authorities of Belgium and France concluded an agreement clarifying the tax treatment of cross-border workers during the COVID-19 crisis. Employees who work from home can remain taxable in the state where they previously practiced their professional activity before the outbreak of the crisis.</t>
  </si>
  <si>
    <t>https://financien.belgium.be/nl/Actueel/dubbelbelastingverdrag-belgi%C3%AB-frankrijk-akkoord-tussen-bevoegde-autoriteiten-over-thuiswerk</t>
  </si>
  <si>
    <t>Bank of Canada</t>
  </si>
  <si>
    <t>Asset Purchases</t>
  </si>
  <si>
    <t>Updated its reporting on assets purchased for the Provincial Bond Purchase Program (PBPP) including for each operation—the maximum purchase amount and eligible maturity range—as well as the aggregate results of each operation will be published on the program’s website. In addition, the Bank published each province and territory’s current share of the PBPP reference portfolio. These reference weights will be updated monthly. The Bank will also report every month with a one-month lag the percentage share and the par value of the holdings for each province and territory.</t>
  </si>
  <si>
    <t>https://www.bankofcanada.ca/2020/05/reporting-provincial-bond-purchase-program-purchases/</t>
  </si>
  <si>
    <t>State Taxation Administration</t>
  </si>
  <si>
    <t>Allowing small profit-making enterprises (SMEs) to postpone, from May 1, 2020 to December 31, 2020, the payment of corporate income tax for the current period after completing the prepayment declaration in accordance with the regulations in the remaining declaration period of 2020, and postpone it to the first declaration period in 2021</t>
  </si>
  <si>
    <t>http://www.chinatax.gov.cn/chinatax/n810341/n810755/c5150535/content.html</t>
  </si>
  <si>
    <t>Allowing individual industrial and commercial households to suspend, from May 1, 2020 to December 31, 2020, the payment of personal income tax for the current period after completing the tax declaration of personal income tax business income in the remaining reporting period of 2020, and delay it until the first reporting period in 2021</t>
  </si>
  <si>
    <t>Began to accept applications for state and local governments to make new investments. This represents the opening of a program first approved on April 24, 2020. The government allocated EUR 70 million for to encourage entrepreneurship and mitigate the consequences of the coronavirus crisis. Support was given to projects with a minimum cost of EUR 20 thousand, and an unlimited number of applications. Self-financing was not required to receive support unless the project involved ineligible costs. The Ministry of Finance would accept applications until November 15, 2020, and projects will have to be completed by mid-December at the latest.</t>
  </si>
  <si>
    <t>https://www.rahandusministeerium.ee/et/uudised/omavalitsused-saavad-esitada-taotlusi-investeeringutoetuseks</t>
  </si>
  <si>
    <t>Member States adopted the Support Mitigating Unemployment Risks in Emergency ("SURE") labor-support package worth EUR 100 billion. The SURE program will support the jobs and incomes of workers and self-employed during this crisis.</t>
  </si>
  <si>
    <t>https://ec.europa.eu/commission/presscorner/detail/en/speech_20_911</t>
  </si>
  <si>
    <t>Contributed an additional EUR 122 million to the Horizon 2020 research and innovation program. The additional funds completement the Commission's EUR 1.4 billion pledge to the Coronavirus Global Response Initiative initially launched on May 4, 2020. Applications for funding will be accepted until June 11, 2020. Eligibility criteria are listed on the European Commission website.</t>
  </si>
  <si>
    <t>https://ec.europa.eu/commission/presscorner/detail/en/ip_20_887</t>
  </si>
  <si>
    <t>Expects over EUR 1 billion in support of a pan-European battery industry in 2020. If allocated, the European Investment Bank's battery funding for the year 2020 would be equivalent to the aid provided to the same initiative over the last decade. Executives remarked that COVID-19 presented an opportunity to protect European competitiveness in the green energy transition.</t>
  </si>
  <si>
    <t>https://www.eib.org/en/press/all/2020-121-eib-reaffirms-commitment-to-a-european-battery-industry-to-boost-green-recovery</t>
  </si>
  <si>
    <t>European Insurance and Occupational Pensions Authority</t>
  </si>
  <si>
    <t>Changed the frequency of extraordinary processes for risk-free interest rate term structures (RFR) and symmetric adjustment to equity risk (EDA) from a weekly basis to every two weeks, in light of the COVID-19 outbreak. The new frequency will apply from the week starting May 25, 2020.</t>
  </si>
  <si>
    <t>https://www.eiopa.europa.eu/content/change-extraordinary-rfreda-productions-weekly-frequency-every-two-weeks</t>
  </si>
  <si>
    <t>Finnvera</t>
  </si>
  <si>
    <t>Finnvera can issue export guarantees for less than two years to EU countries and certain western industrialized countries (so-called marketable countries), until December 31, 2020. Normally, Finnvera, a public export credit agency, may not insure transactions in marketable countries for a short risk period (i.e., less than two years). Private credit insurers are still the primary provider of insurance, and Finnvera's task is to complement the market. Finnvera's guarantee coverage in credit insurance is 90%.</t>
  </si>
  <si>
    <t>https://www.finnvera.fi/finnvera/uutishuone/uutiset/finnvera-voi-koronakriisitoimena-myontaa-lyhyen-riskiajan-vientitakuita-eu-maihin-ja-lantisiin-teollisuusmaihin</t>
  </si>
  <si>
    <t>Increased the resources available to the TEPIX II program by EUR 300 million. The TEPIX II program offers new loans to small and medium-sized enterprises (SMEs).</t>
  </si>
  <si>
    <t>http://www.mindev.gov.gr/%ce%b1%ce%bd%ce%b1%ce%ba%ce%bf%ce%af%ce%bd%cf%89%cf%83%ce%b7-%cf%84%ce%b5%cf%80%ce%b9%cf%87-%ce%b9%ce%b9/</t>
  </si>
  <si>
    <t xml:space="preserve">Issued additional Renewable Energy Sources (RES) projects, which were afforded through an additional EUR 56 million of state funds. The Greek state sought to accelerate investments amidst the coronavirus. </t>
  </si>
  <si>
    <t>http://www.mindev.gov.gr/%ce%bf-%cf%85%cf%80%ce%bf%cf%85%cf%81%ce%b3%cf%8c%cf%82-%ce%b1%ce%bd%ce%ac%cf%80%cf%84%cf%85%ce%be%ce%b7%cf%82-%ce%b5%cf%80%ce%b5%ce%bd%ce%b4%cf%8d%cf%83%ce%b5%cf%89%ce%bd-%ce%ba-%ce%ac%ce%b4-9/</t>
  </si>
  <si>
    <t>Guarantees working capital loans provided by banks for debtors, especially MSMEs. This is done so that banks feel safe and confident in channeling working capital loans to MSMEs amid the COVID-19 pandemic</t>
  </si>
  <si>
    <t>https://www.kemenkeu.go.id/publikasi/berita/pemerintah-jamin-kredit-modal-kerja-yang-diberikan-perbankan-untuk-umkm/</t>
  </si>
  <si>
    <t>Will provide subsidies, compensation, State Capital Inclusion, and bailout fund to maintain the sustainability of BUMNs. Total government support to SOEs is IDR 104.38 trillion for Above The Line (ATL) funds and IDR 44.92 trillion for Below The Line (BTL) funds.</t>
  </si>
  <si>
    <t>https://www.kemenkeu.go.id/publikasi/berita/bumn-juga-masuk-program-pemulihan-ekonomi-nasional/</t>
  </si>
  <si>
    <t>Established memorandum that proposes that the date of payment of annual fees of a company or partner at a reduced rate ending within the emergency period specified in the memorandum be extended thirty days after the end of the emergency period</t>
  </si>
  <si>
    <t>https://www.gov.il/he/departments/legalInfo/17052020</t>
  </si>
  <si>
    <t>Monetary Policy</t>
  </si>
  <si>
    <t>Decided to call an unscheduled Monetary Policy Meeting on May 22, 2020</t>
  </si>
  <si>
    <t>https://www.boj.or.jp/en/announcements/release_2020/rel200519a.pdf</t>
  </si>
  <si>
    <t>Accepted to provide to Nepal a time-bound suspension of debt service due from 1st May to 31st December 2020.</t>
  </si>
  <si>
    <t>http://www.clubdeparis.org/en/communications/press-release/nepal-benefits-from-the-debt-service-suspension-initiative-19-05-2020</t>
  </si>
  <si>
    <t>Extended the application date to May 20 for the Turismo Emprende program, which provides S / 2.8 million so that entrepreneurs can improve their business, or start a new project</t>
  </si>
  <si>
    <t>https://www.gob.pe/institucion/mincetur/noticias/158304-turismo-emprende-se-renueva-para-reactivar-el-turismo-y-artesania</t>
  </si>
  <si>
    <t>Financial Service Commission</t>
  </si>
  <si>
    <t>Introduce within this year a group wide risk assessment system which combines the currently distinct risk concentration and risk transfer categories into a single comprehensive framework for assessing capital adequacy requirements</t>
  </si>
  <si>
    <t>http://www.fsc.go.kr/downManager?bbsid=BBS0048&amp;no=152874</t>
  </si>
  <si>
    <t>Begin an integrated group wide disclosure in September this year through which the six financial conglomerates will gather required information from their subsidiaries and provide group wide disclosure of information on 8 sections and 25 categories, including ownership &amp; governance structure, internal risk management procedures, financial soundness, etc.</t>
  </si>
  <si>
    <t>Work to introduce a group wide internal control system in the second half of this year by having the six financial conglomerates establish and operate their own internal control council operate their own internal control councils and standards by the end of the third of the third quarter this year</t>
  </si>
  <si>
    <t>Proposed to cancel the audits of socially-oriented non-for-profit organizations. The measure aims to help these organizations avoid additional costs and expenses during the spread of the pandemic.</t>
  </si>
  <si>
    <t>https://www.economy.gov.ru/material/news/ekonomika_bez_virusa/minekonomrazvitiya_predlozhilo_otmenit_do_konca_2020_goda_audit_socialno_orientirovannyh_nko.html</t>
  </si>
  <si>
    <t>Proposed to include socially-oriented non-government organizations (NGOs) in the list of organizations that will be provided with additional support measures during the COVID-19 crisis. The possible support measures include write-offs on tax payments and insurance contributions for the second quarter of 2020, subsidized loans, and grants.</t>
  </si>
  <si>
    <t>https://www.economy.gov.ru/material/news/ekonomika_bez_virusa/minekonomrazvitiya_predlozhilo_dopolnitelnyy_paket_mer_podderzhki_dlya_socialno_orientirovannyh_nko.html</t>
  </si>
  <si>
    <t>Approved a deferral of property taxes for lessors. Landlords can delay their payments of property and land taxes, provided that they meet eligibility conditions.</t>
  </si>
  <si>
    <t>https://www.economy.gov.ru/material/news/ekonomika_bez_virusa/pravitelstvo_rf_utverdilo_otsrochku_po_imushchestvennym_nalogam_dlya_arendodateley.html</t>
  </si>
  <si>
    <t>Ministry of Economic Affairs and Digital Transformation</t>
  </si>
  <si>
    <t>Activated the fourth tranche of the EUR 100 billion guarantee program first introduced in March. The program guarantees the operations of small and medium-sized enterprises (SMEs). The fourth tranche was worth EUR 20 billion.</t>
  </si>
  <si>
    <t>https://www.mineco.gob.es/portal/site/mineco/menuitem.ac30f9268750bd56a0b0240e026041a0/?vgnextoid=437911a7b4d22710VgnVCM1000001d04140aRCRD&amp;vgnextchannel=864e154527515310VgnVCM1000001d04140aRCRD</t>
  </si>
  <si>
    <t>Ministry of Infrastructure</t>
  </si>
  <si>
    <t>Allocated SEK 720 million to extend maintenance work on railways, and increased road maintenance by SEK 300 million. In light of the coronavirus, the reduced traffic allowed the government to pursue infrastructure spending.</t>
  </si>
  <si>
    <t>https://www.regeringen.se/pressmeddelanden/2020/05/storsatsning-pa-jarnvags--och-vagunderhall-i-hela-landet/</t>
  </si>
  <si>
    <t>Swiss Financial Market Supervisory Authority</t>
  </si>
  <si>
    <t>Published guidance on extensions and discontinuation of exemptions due to the COVID-19 crisis. The Swiss Financial Market Supervisory Authority (FINMA) extended the exemption for the calculation of the leverage ratio (excluding central bank reserves) until January 1, 2021--previously, the date was July 1, 2020. FINMA also provided guidance on extending the duration of loans under the COVID-19 refinancing facility (CRF) for calculating the net stable funding ratio (NSFR).</t>
  </si>
  <si>
    <t>https://www.finma.ch/en/news/2020/05/20200519-news-aufsichtsmitteilung-062020/</t>
  </si>
  <si>
    <t>Ministry of Finance, Taipei National Taxation Bureau</t>
  </si>
  <si>
    <t>Extended the 108-year consolidated income tax and profit-making business income tax settlement declaration and payment period to June 30</t>
  </si>
  <si>
    <t>https://www.mof.gov.tw/singlehtml/384fb3077bb349ea973e7fc6f13b6974?cntId=d1e5e205f1e64bcb8b0850560527c97f</t>
  </si>
  <si>
    <t>Promptly assist taxpayers to reduce tax burdens or flexibly use funds. This (108) annual comprehensive income tax For tax settlement, early tax refund and lenient acceptance of taxpayers' postponement or instalment of tax contributions and other tax assistance measures are adopted.</t>
  </si>
  <si>
    <t>https://www.mof.gov.tw/singlehtml/384fb3077bb349ea973e7fc6f13b6974?cntId=f1279ced1f63490298340129304651b4</t>
  </si>
  <si>
    <t>Extended maximum loan size available through the Coronavirus Large Business Interruption Loan Scheme (CLBILS) from a leave of GBP 50 million to GBP 200 million. Loans under the expanded program will be made available to businesses affected by the coronavirus from next week. Companies receiving help through the CLBILS were also asked to agree to not pay dividends and to exercise restraint on senior pay.</t>
  </si>
  <si>
    <t>https://www.gov.uk/government/news/larger-businesses-to-benefit-from-loans-of-up-to-200-million</t>
  </si>
  <si>
    <t>Market Liquidity</t>
  </si>
  <si>
    <t>Updated the Covid Corporate Financing Facility (CCFF) in two ways. First, institutions that intend to draw from the CCFF beyond May 19 2021 are expected to write a letter to HM Treasury that commits to refraining from paying dividends and other capital distributions during the period in which their commercial paper is outstanding. Second, businesses that have drawn under the CCFF are able to repay their drawings early if they choose to do so. The HM Treasury and Bank will also publish the businesses that have drawings under the CCFF, as well as their amounts borrowed, every Thursday beginning on June 4, 2020.</t>
  </si>
  <si>
    <t>https://www.bankofengland.co.uk/news/2020/may/update-to-the-covid-corporate-financing-facility
https://www.bankofengland.co.uk/markets/market-notices/2020/joint-hmt-and-boe-ccff-consolidated-market-notice-may-2020</t>
  </si>
  <si>
    <t>Announced that Fannie Mae and Freddie Mac have issued temporary guidance regarding the eligibility of borrowers who are in forbearance, or have recently ended their forbearance, looking to refinance or buy a new home.</t>
  </si>
  <si>
    <t>https://www.fhfa.gov/Media/PublicAffairs/Pages/FHFA-Announces-Refinance-and-Home-Purchase-Eligibility-for-Borrowers-in-Forbearance.aspx</t>
  </si>
  <si>
    <t>Approved $9 million in financing to bolster efforts to combat the COVID-19 (coronavirus) pandemic in Gabon</t>
  </si>
  <si>
    <t>https://www.worldbank.org/en/news/press-release/2020/05/19/gabon-un-financement-de-9-millions-de-dollars-pour-lutter-contre-le-coronavirus</t>
  </si>
  <si>
    <t>Government of Argentina, Ministry of Labor, Employment and Social Security</t>
  </si>
  <si>
    <t>Established the extension of the prohibition of making dismissals and suspensions without just cause, and for the reasons of lack or reduction of work and force majeure, for a period of 60 days</t>
  </si>
  <si>
    <t>https://www.boletinoficial.gob.ar/detalleAviso/primera/229469/20200519
https://www.argentina.gob.ar/noticias/el-gobierno-nacional-prorroga-por-60-dias-la-prohibicion-de-despidos</t>
  </si>
  <si>
    <t>Announced an increase of 6.12% for all retirees and pensioners according to the scale of the pyramid, which brings the minimum retirement to 16,864 pesos and the maximum credit to 113,479 pesos . The increase also includes non-contributory pensions, the Universal Child Allowance, the Universal Pregnancy Allowance and the Family Allowances</t>
  </si>
  <si>
    <t>https://www.argentina.gob.ar/noticias/el-gobierno-nacional-anuncia-aumento-jubilatorio</t>
  </si>
  <si>
    <t>Chief of the Cabinet of Ministers</t>
  </si>
  <si>
    <t>Resolved with the agreement of the parties a series of provisions for mobile and fixed telephony, Internet and pay TV services to suspend price increases until August 31, 2020, in order to alleviate the situation of the users affected by the quarantine. In addition, another measure has been taken in favor of users, which consists of making available post-paid mobile telephony and Internet plans; Prepaid mobile and fixed internet for all people who request the benefit, with a fixed price until September 30</t>
  </si>
  <si>
    <t>https://www.argentina.gob.ar/noticias/el-gobierno-nacional-congela-las-tarifas-de-telefonia-fija-y-movil-internet-y-de-la-tv-paga</t>
  </si>
  <si>
    <t>Allocated a $1.36 million grant for Uzbekistan to procure medical equipment and supplies to support the country’s efforts to combat the novel coronavirus disease (COVID-19) pandemic</t>
  </si>
  <si>
    <t>https://www.adb.org/news/adb-allocates-1-36-million-grant-uzbekistans-fight-against-covid-19</t>
  </si>
  <si>
    <t>Reallocated $19.5 million in loan savings from existing ADB projects to enable Uzbekistan to procure 800 ventilators.</t>
  </si>
  <si>
    <t>Exempted job seekers from reporting their mutual obligation requirements up to and including 1 June 2020</t>
  </si>
  <si>
    <t>https://jobsearch.gov.au/covid-19-information</t>
  </si>
  <si>
    <t>Austrian Financial Market Authority</t>
  </si>
  <si>
    <t>Ended the restriction of short sales and net short positions in certain financial instruments that are listed on the Vienna Stock Exchange. The restrictions were meant to dampen "irrationally excessive market reactions and to maintain investor confidence in the stability of the Austrian financial market." The restrictions end at midnight on May 18, 2020. The ordinance was initially announced on March 18, 2020, and was extended on April 15, 2020.</t>
  </si>
  <si>
    <t>https://www.fma.gv.at/fma-beendet-die-per-verordnung-erlassenen-einschraenkungen-fuer-leerverkaeufe-in-bestimmten-finanzinstrumenten-die-an-der-wiener-boerse-notieren/</t>
  </si>
  <si>
    <t>Financial Services and Markets Authority</t>
  </si>
  <si>
    <t>Suspended the ban on short sales and net short positions on Belgian trading platforms. The Financial Services and Market Authority (FSMA) first enacted this policy to prevent market volatility from worsening and negatively impacting individual companies and market confidence in general. The ban was first introduced on March 18, 2020, and extended on April 15, 2020. The ban will end at 11:59PM on May 18, 2020.</t>
  </si>
  <si>
    <t>https://www.fsma.be/nl/news/de-fsma-kondigt-de-opschorting-van-het-verbod-op-het-innemen-verhogen-van-nettoshortposities</t>
  </si>
  <si>
    <t>Zeroed the Import Tax on another 118 products used to combat the Covid-19 pandemic in Brazil, it includes more than 80 drugs used in the treatment of hospitalized patients and in the direct fight against coronavirus, meeting the demand of the National Council of Municipal Health Secretariats and parameters of the World Health Organization (WHO).</t>
  </si>
  <si>
    <t>https://www.gov.br/economia/pt-br/assuntos/noticias/2020/maio/governo-federal-totaliza-509-produtos-com-imposto-de-importacao-zerado</t>
  </si>
  <si>
    <t>Superintendence of Complementary Social Security</t>
  </si>
  <si>
    <t>Sent Circular Letter 3/2020 to all closed social security entities (EFPC), requesting information regarding the measures being taken to face the adversities arising from the State of Public calamity, by filling in the electronic form</t>
  </si>
  <si>
    <t>http://www.previc.gov.br/central-de-conteudos/Noticias/previc-lanca-formulario-de-acompanhamento-dos-impactos-da-crise-covid-19-na-gestao-das-efpc</t>
  </si>
  <si>
    <t>Presented a bill that provides financial support (through wages and sickness benefits) to citizens at extra risk of COVID-19 until September 1, 2020. Employers who pay wages to employees in the special risk group would receive benefit reimbursement throughout the period of benefit. The bill (L 190) is expected to be finalized on Wednesday, May 19, 2020.</t>
  </si>
  <si>
    <t>https://bm.dk/nyheder-presse/nyheder/2020/05/lovforslag-om-saerlig-risikogruppe-hastebehandles-i-folketinget/</t>
  </si>
  <si>
    <t>Ministry of Public Administration</t>
  </si>
  <si>
    <t>SIgned legislation that allocated EUR 6.2 million worth of grants to support industrial investments in Ida-Virumaa. While this represents the expansion of a previously existing program, the funds will come from the European Regional Development Fund rather than state funds. The government modified the previous program by expanding eligibility and loan conditions (ex: lower minimum grant amounts). Applications can be submitted from May 20, 2020 until the funds are exhausted. All supported projects must be completed before August 31, 2023.</t>
  </si>
  <si>
    <t>https://www.rahandusministeerium.ee/et/uudised/ida-virumaa-toostusettevotteid-toetatakse-62-miljoni-euroga</t>
  </si>
  <si>
    <t>Ministry of Rural Affairs</t>
  </si>
  <si>
    <t>Extended deadlines for the implementation of activities funded by the European Maritime and Fisheries Fund Operational Program 2014-2020. Due to complications from COVID-19, it is likely that recipients of these grants will not be able to use the grants as originally intended. The drafted legislation, if enacted, would permit maritime and fishing companies to lenience in their original grant stipulations.</t>
  </si>
  <si>
    <t>https://www.agri.ee/et/uudised/eriolukorra-tottu-pikendatakse-kalandustoetuste-tegevuste-elluviimise-tahtaegu</t>
  </si>
  <si>
    <t>Banque de France</t>
  </si>
  <si>
    <t>Made decisions about the Bank's refinancing operations and eligibility of guarantees under the Public Sector Asset Purchase Program (PSPP), the third Covered Bond Purchase Program (CBPP3), the asset-backed securities purchase program (ABSPP), the Corporate Sector Securities Purchase Program (CSPP), and the Program Emergency Pandemic Purchase (PEPP). The Bank clarified negotiable assets, eligible issuers, and discussed the range of haircuts on collateral.</t>
  </si>
  <si>
    <t>https://www.banque-france.fr/sites/default/files/medias/documents/decision_2020-03_modification_decision_2020-02.pdf</t>
  </si>
  <si>
    <t>Suspended the ban on creating or increasing net short positions. The French Financial Market Authority first introduced a ban on March 17, 2020, to minimize any pro-cyclical influence of an increase in short sales.</t>
  </si>
  <si>
    <t>https://www.amf-france.org/fr/actualites-publications/communiques/communiques-de-lamf/lamf-suspend-linterdiction-de-creer-ou-daugmenter-des-positions-courtes-nettes</t>
  </si>
  <si>
    <t>Hellenic Capital Market Commission</t>
  </si>
  <si>
    <t>Suspended the ban on creating or increasing net short positions on the Athens Stock Exchange. The Hellenic Capital Market Commission originally instituted the ban on March 18, 2020, and expanded the ban on April 24, 2020.</t>
  </si>
  <si>
    <t>http://www.hcmc.gr/vdrv/elib/a1b321ecb-af3e-40ef-ba8c-1be30f05c075--1850842569-0</t>
  </si>
  <si>
    <t>Magyar Nemzeti Bank</t>
  </si>
  <si>
    <t>Clarified that the customers' loan installments will not increase after the moratorium on loan payments expires. From January 2021 onwards, the monthly charge will be at a maximum, the same as the first installment paid on the loan contract. The terms of given loans are to be increased. However, the interest rates on floating-rate loans may change for the remainder of 2020, and from January 2021, consumers will have to make loan payments that correspond to future interest rates. This has nothing to do with the moratorium, but can be explained by the terms of loan contracts between customers and banks.</t>
  </si>
  <si>
    <t>https://www.mnb.hu/sajtoszoba/sajtokozlemenyek/2020-evi-sajtokozlemenyek/a-fizetesi-moratorium-miatt-nem-nohet-a-havi-torlesztes-osszege</t>
  </si>
  <si>
    <t>Facilitated the purchase of 170 Spanish-made ventilators of the RESPIRA brand as part of $82 million in financing that had been reassigned to support Bolivia’s response to the public-health emergency.</t>
  </si>
  <si>
    <t>https://www.iadb.org/en/news/idb-statement-purchase-ventilators-bolivia</t>
  </si>
  <si>
    <t>Joined forces with Esri , the global leader in location intelligence, to provide free access to geospatial technology in response to the COVID-19 emergency in Latin America and the Caribbean (LAC). Governments in the region will be able to use a custom COVID-19 solution to track critical equipment and assets availability, manage supply chains, and maintain business continuity.</t>
  </si>
  <si>
    <t>https://www.iadb.org/en/news/idb-and-esri-offer-solutions-combat-covid-19-latin-america-and-caribbean</t>
  </si>
  <si>
    <t>Inter-American Development Bank, Korea Infrastructure Development Co-Financing Facility for Latin America and the Caribbean</t>
  </si>
  <si>
    <t>Approved a loan for Paraguay to strengthen the efficiency and effectiveness of its public policy and fiscal management to address the public health and economic crises triggered by COVID-19. The project calls for a total of $210 million in lending, of which $160 million will be financed by the IDB and $50 million by the Korea Infrastructure Development Co-Financing Facility for Latin America and the Caribbean, or KIF, which is administered by the IDB.</t>
  </si>
  <si>
    <t>https://www.iadb.org/en/news/paraguay-will-strengthen-public-policy-and-fiscal-management-tackle-covid-19</t>
  </si>
  <si>
    <t>Approved the authorities’ request to augment access under Armenia’s SBA arrangement by 100 percent of quota (SDR 128.80 million or about US$175 million), bringing overall access under the SBA arrangement to SDR 308.8 million (around 240 percent of Armenia’s quota). The augmentation and completion of the review will make SDR 205.94 million (about US$280 million) immediately available.</t>
  </si>
  <si>
    <t>https://www.imf.org/en/News/Articles/2020/05/18/pr20219-armenia-imf-execboard-concludes-2ndrev-under-sba-augments-access-address-impact-covid19</t>
  </si>
  <si>
    <t>Approved the disbursement of SDR 275.6 million (50 percent of quota, about US$375 million) under the Rapid Credit Facility (RCF) and the Rapid Financing Instrument (RFI). This will help to meet Uzbekistan’s increased need for fiscal and urgent balance of payments financing arising from the impact of the COVID-19 crisis.</t>
  </si>
  <si>
    <t>https://www.imf.org/en/News/Articles/2020/05/18/pr20220-uzbekistan-imf-executive-board-approves-us-375m-disbursement-address-impact-covid19</t>
  </si>
  <si>
    <t>Extended the submission of documents for public and non-profit organizations to the Registrar until July 1, 2020, existing Supervision and Audit Procedures which will resume as of June 15 2020, and New Supervision and Audit Procedures as of June 15, 2020. This notice applies to both inspection procedures and audits performed by the Registrar and by those on his behalf for public and non-profit organizations</t>
  </si>
  <si>
    <t>https://www.gov.il/he//departments/news/corona-easing-association-2</t>
  </si>
  <si>
    <t>Italian Companies and Exchange Commission</t>
  </si>
  <si>
    <t>Suspended the temporary ban on taking new net short position and the increase in existing net short positions. The Italian Companies and Exchange Commission (CONSOB) first introduced the ban on March 17, 2020 in an attempt to avoid any pro-cyclical effects created by an increase in net short positions. The ban will end at 11:59PM on May 18, 2020.</t>
  </si>
  <si>
    <t>http://www.consob.it/documents/46180/46181/comunicato_20200518.pdf/b522b833-cccd-4e9e-8d85-e73aaf103ce4</t>
  </si>
  <si>
    <t>Ministry of Infrastructure and Transportation</t>
  </si>
  <si>
    <t>Signed a decree that allocates EUR 60 million to the National Fund for support to access in rental housing. This represents an addition to the EUR 46 already allocated on April 2, 2020. The original purpose of the measure was to support municipalities and tenants, who were unable to pay lease fees and suffered from evictions due to arrears. The payments first flowed to municipalities, which then decided the individuals or rental agencies that met the eligibility conditions.</t>
  </si>
  <si>
    <t>http://www.mit.gov.it/comunicazione/news/coronavirus/coronavirus-da-de-micheli-60-milioni-per-sostegno-locazione
http://www.mit.gov.it/comunicazione/news/casa-fondo-inquilini-morosi-morosita-incolpevole-affitto/coronavirus-da-ministra</t>
  </si>
  <si>
    <t>Ministry of Defense</t>
  </si>
  <si>
    <t>Increased the support scheme for small and large companies that develop defense technology. In light of the coronavirus, the government increased funding by NOK 20 million, bringing the level to NOK 91 million for 2020, and planned to increase this yearly funding by an additional NOK 25 million in 2021. Defense funds are allocated twice a year.</t>
  </si>
  <si>
    <t>https://www.regjeringen.no/no/aktuelt/deler-ut-91-millioner-til-ny-forsvarsteknologi/id2703014/</t>
  </si>
  <si>
    <t>Accepted to provide to Grenada a time-bound suspension of debt service due from 1st May to 31st December 2020</t>
  </si>
  <si>
    <t>http://www.clubdeparis.org/en/communications/press-release/grenada-benefits-from-the-debt-service-suspension-initiative-18-05-2020</t>
  </si>
  <si>
    <t>Issued guidelines on how best employers can protect jobs, and prevent layoffs and retrenchments.</t>
  </si>
  <si>
    <t>https://www.dole.gov.ph/news/dole-presses-job-preservation-says-cost-of-covid-control-on-employers/</t>
  </si>
  <si>
    <t>Financial Services Commission</t>
  </si>
  <si>
    <t>Set up a leveraged ETF and ETN market system that is separately managed from general stock markets and classify ETFs and ETNs based on the level of risks of their derivatives in order to give variations for their evaluations for listing and investors’ access depending on their risk characteristics. To be implemented in Q3 2020</t>
  </si>
  <si>
    <t>http://www.fsc.go.kr/downManager?bbsid=BBS0048&amp;no=152660</t>
  </si>
  <si>
    <t>Require ETF and ETN investors to place minimum deposits in the amount of KRW10 million and restrict leveraged investment in order to curb speculative demand. To be implemented in September 2020</t>
  </si>
  <si>
    <t>Require mandatory online education for retail investors to help them gain information about the risk characteristics (disparate ratio, compounding interest effect, rollover effect, etc.)and transaction mechanisms of particular leveraged ETPs. To be implemented in September 2020</t>
  </si>
  <si>
    <t>Allow reverse split of ETNs to help absorb speculative demand arising from penny stocks due to drops in index values. To be implemented in September 2020</t>
  </si>
  <si>
    <t>Prevent spikes in disparate ratios by lowering the bar (from the current disparate ratio of 30 percent to 6 percent and 12 percent) for the Korea Exchange to single out items that need to be closely watched for management. To be implemented in September 2020</t>
  </si>
  <si>
    <t>Require liquidity providers (ETN issuing firms) to maintain at least 20 percent of the total listed securities so that a sufficient supply of ETNs can help prevent spikes in disparate ratios. To be implemented in July 2020</t>
  </si>
  <si>
    <t>Conduct performance evaluations for liquidity providers more frequently (from quarterly to monthly) and increase penalties to encourage more effective management of disparate ratios. To be implemented in July 2020</t>
  </si>
  <si>
    <t>Allow early redemption of ETNs after a review by the KRX if it is considered necessary to protect investors. To be implemented in July 2020</t>
  </si>
  <si>
    <t>Establish provisions for exemptions on investor protection measures against ETNs to more flexibly and swiftly respond to changes in market conditions. To be implemented in September 2020</t>
  </si>
  <si>
    <t>Allow ETN products to be listed on the domestic benchmark indexes, such as KOSDAQ 150 and KRX 300, which had been previously restricted as a way of preventing excessive competition with ETFs. To be implemented in July 2020</t>
  </si>
  <si>
    <t>Ease requirements for underlying index composition to allow tracking of yields on overseas blue-chip stocks in order to promote the development of alternative ETN products that can help absorb domestic investors’ demand for foreign stocks. To be implemented in July 2020</t>
  </si>
  <si>
    <t>Allow delisting of ETN products that are underperforming or turning burdensome for liquidity management. To be implemented in July 2020</t>
  </si>
  <si>
    <t>Announced plans to improve the fair economy system to help overcome 'Corona 19', discovering a total of 28 tasks to protect and support 'Small Business Owners, Self-Employed Businesses, Small and Medium Enterprises, Consumers, and Workers</t>
  </si>
  <si>
    <t>https://www.mss.go.kr/site/smba/ex/bbs/View.do?cbIdx=86&amp;bcIdx=1018756&amp;parentSeq=1018756</t>
  </si>
  <si>
    <t>Announced the acceptance of applications from banks for loans for the restoration of activities. This measure is the next step of a proposal first introduced on May 13, 2020.</t>
  </si>
  <si>
    <t>https://www.economy.gov.ru/material/news/minekonomrazvitiya_rossii_obyavilo_priem_zayavok_ot_bankov_po_kreditam_na_vosstanovlenie_deyatelnosti.html</t>
  </si>
  <si>
    <t>Extended the acceptance of applications from credit organizations to participate in interest-free lending programs for salary payments and deferred payments of loans. The application windows for subsidy programs, first announced on April 3 and April 6, 2020 (Decrees No. 410 and 422), were extended by 10 business days from May 18, 2020. The new deadline for application is May 25, 2020.</t>
  </si>
  <si>
    <t xml:space="preserve">https://www.economy.gov.ru/material/news/ekonomika_bez_virusa/prodlen_priem_zayavok_ot_bankov_na_uchastie_v_kreditnyh_programmah_podderzhki_biznesa.html
</t>
  </si>
  <si>
    <t>Comisión Nacional del Mercado de Valores</t>
  </si>
  <si>
    <t>Decided to not renew the prohibition on the creation or increase of net short positions. The ban will expire on May 18, 2020 at 11:59PM.</t>
  </si>
  <si>
    <t>https://www.cnmv.es/portal/verDoc.axd?t={db7fe9fe-7ebd-424f-a1e9-5a0ea31ca6d8}</t>
  </si>
  <si>
    <t>National Bank of Ukraine</t>
  </si>
  <si>
    <t>Determined the method of valuation for corporate bonds issued under state guarantee. Adjustment ratios of bonds will be calculated in accordance with Section III of the "Fair Value Valuation Procedure for Resident Securities." This method came into force on May 14, 2020.</t>
  </si>
  <si>
    <t>https://bank.gov.ua/ua/news/all/viznachena-metodika-otsinki-obligatsiy-pidpriyemstv-z-derjavnoyu-garantiyeyu</t>
  </si>
  <si>
    <t>Starting to send nearly 4 million Economic Impact Payments (EIPs) by prepaid debit card, instead of by paper check. EIP Card recipients can make purchases, get cash from in-network ATMs, and transfer funds to their personal bank account without incurring any fees. They can also check their card balance online, by mobile app, or by phone without incurring fees.</t>
  </si>
  <si>
    <t>https://home.treasury.gov/news/press-releases/sm1012</t>
  </si>
  <si>
    <t>Allocate an additional Rs 40,000 crore under MGNREGS. It will help generate nearly 300 crore person days in total addressing need for more work including returning migrant workers in Monsoon season as well. Creation of larger number of durable and livelihood assets including water conservation assets will boost the rural economy through higher production</t>
  </si>
  <si>
    <t>https://pib.gov.in/PressReleasePage.aspx?PRID=1624661</t>
  </si>
  <si>
    <t>Increased Public Expenditure on Health by investing in grass root health institutions and ramping up Health and Wellness Centres in rural and urban areas. Setting up of Infectious Diseases Hospital Blocks in all districts and strengthening of lab network and surveillance by Integrated Public Health Labs in all districts &amp; block level Labs &amp; Public Health Unit to manage pandemics</t>
  </si>
  <si>
    <t>Launched a number of initiatives for education including PM eVIDYA, a programme for multi-mode access to digital/online education, Manodarpan, an initiative for psycho-social support for students, teachers and families for mental health and emotional well-being, New National Curriculum and Pedagogical framework for school, early childhood and teachers, National Foundational Literacy and Numeracy Mission for ensuring that every child attains Learning levels and outcomes in grade 5 by 2025 will be launched by December 2020.</t>
  </si>
  <si>
    <t>Raised minimum threshold to initiate insolvency proceedings to Rs. 1 crore (from Rs. 1 lakh, which largely insulates MSMEs). Special insolvency resolution framework for MSMEs under Section 240A of the Code will be notified soon. Suspension of fresh initiation of insolvency proceedings up to one year, depending upon the pandemic situation. Empowering Central Government to exclude COVID 19 related debt from the definition of “default” under the Code for the purpose of triggering insolvency proceedings.</t>
  </si>
  <si>
    <t>Decriminalisation of Companies Act violations involving minor technical and procedural defaults such as shortcomings in CSR reporting, inadequacies in Board report, filing defaults, delay in holding of AGM. The Amendments will de-clog the criminal courts and NCLT. 7 compoundable offences altogether dropped and 5 to be dealt with under alternative framework</t>
  </si>
  <si>
    <t>Issued key reforms in ease of doing business for corporates, including Direct listing of securities by Indian public companies in permissible foreign jurisdictions, Private companies which list NCDs on stock exchanges not to be regarded as listed companies, Including the provisions of Part IXA (Producer Companies) of Companies Act, 1956 in Companies Act, 2013, Power to create additional/ specialized benches for NCLAT, and Lower penalties for all defaults for Small Companies, One-person Companies, Producer Companies &amp; Start Ups</t>
  </si>
  <si>
    <t>Introduction of privatization initiatives including List of strategic sectors requiring presence of PSEs in public interest will be notified, In strategic sectors, at least one enterprise will remain in the public sector but private sector will also be allowed, In other sectors, PSEs will be privatized (timing to be based on feasibility etc.), To minimise wasteful administrative costs, number of enterprises in strategic sectors will ordinarily be only one to four; others will be privatised/ merged/ brought under holding companies</t>
  </si>
  <si>
    <t>Decided to increase borrowing limits of States from 3% to 5% for 2020-21 only. This will give States extra resources of Rs. 4.28 lakh crore. Part of the borrowing will be linked to specific reforms (including recommendations of the Finance Commission).</t>
  </si>
  <si>
    <t>Allocated EUR 350 million to hospitals to settle purchases of medical and protective equipment made since February 2020. The funds were first made available May 15, and hospitals can apply until September 30, 2020. The amount of funding depends the hospital's intended use.</t>
  </si>
  <si>
    <t>http://mfe.gov.ro/350-milioane-de-euro-deblocati-la-timp-pentru-spitale/</t>
  </si>
  <si>
    <t>Offered GBP 84 million of additional funding for researchers working to find a coronavirus vaccine.</t>
  </si>
  <si>
    <t>https://www.gov.uk/government/news/funding-and-manufacturing-boost-for-uk-vaccine-programme</t>
  </si>
  <si>
    <t xml:space="preserve">Approved US$50 million for Egypt as an emergency response under the World Bank Group’s new Fast Track COVID-19 Facility — a global effort to help strengthen the COVID-19 response and shorten the time to recovery. </t>
  </si>
  <si>
    <t>https://www.worldbank.org/en/news/press-release/2020/05/17/egypt-world-bank-provides-us-50-million-in-support-of-coronavirus-emergency-response-under-new-fast-track-facility</t>
  </si>
  <si>
    <t>Ministry of Internal Trade</t>
  </si>
  <si>
    <t>Resolved to extend the validity of Maximum Prices until 20 June inclusive</t>
  </si>
  <si>
    <t>https://www.boletinoficial.gob.ar/detalleAviso/primera/229431/20200518</t>
  </si>
  <si>
    <t>Mandated that Telecentro company must reimburse its customers for the "Football Pack" payments collected in April; after the ex officio intervention of the Undersecretariat of Actions for the Defense of Consumers (SSADC)</t>
  </si>
  <si>
    <t>https://www.argentina.gob.ar/noticias/telecentro-debera-reintegrar-montos-por-pack-futbol</t>
  </si>
  <si>
    <t>China Securities Regulatory Commission</t>
  </si>
  <si>
    <t>Announced that it will make regulatory arrangements for the performance commitment requirements and adjustment of restructuring plans for listed companies that are indeed affected by the epidemic</t>
  </si>
  <si>
    <t>http://www.gov.cn/xinwen/2020-05/16/content_5512106.htm</t>
  </si>
  <si>
    <t>Amended the Support Program for Formal Employment (PAEF), including the controls for implementation were strengthened and the universe of beneficiaries was expanded.</t>
  </si>
  <si>
    <t>https://www.minhacienda.gov.co/webcenter/portal/SaladePrensa/pages_DetalleNoticia?documentId=WCC_CLUSTER-130581</t>
  </si>
  <si>
    <t>Ministry of Economic Affairs and Infrastructure</t>
  </si>
  <si>
    <t>Signed the second round of the reduced offer renewable energies, by which the state buys an additional 5 gigawatt-hours of green energy from companies on the market every year. The second round of the competition was brought ahead of schedule to stimulate the energy sector during difficult times. The competition is open to new renewable energy production equipment with an electrical capacity of less than one megawatt, which will start production on September 1, 2021. The competition is conducted by the system operator Elering.</t>
  </si>
  <si>
    <t>https://www.mkm.ee/et/uudised/algas-uus-taastuvenergia-pakkumiste-voor</t>
  </si>
  <si>
    <t>Will introduce competition, transparency and private sector participation in the Coal Sector through a revenue sharing mechanism instead of regime of fixed Rupee/tonne, entry norms will be liberalized so nearly 50 Blocks will be offered immediately, and exploration-cum-production regime for partially explored blocks against earlier provision of auction of fully explored coal blocks to will allow private sector participation in exploration, and production earlier than scheduled will be incentivized through rebate in revenue-share</t>
  </si>
  <si>
    <t>https://pib.gov.in/PressReleasePage.aspx?PRID=1624536</t>
  </si>
  <si>
    <t>Will diversify opportunities in the coal sector by Coal Gasification / Liquefication will be incentivized through rebate in revenue share and infrastructure development of Rs. 50,000 crore will be done for evacuation of enhanced Coal India Limited’s (CIL) target of 1 billion tons coal production by 2023-24 plus coal production from private blocks</t>
  </si>
  <si>
    <t xml:space="preserve">Will liberalize regime in Coal Sector by Coal Bed Methane (CBM) extraction rights will be auctioned from Coal India Limited’s (CIL) coal mines, Ease of Doing Business measures will be taken, and Concessions in commercial terms given to CIL’s consumers (relief worth Rs 5,000 crore offered). </t>
  </si>
  <si>
    <t>Will enhance private investment in the mineral sector and enact policy reforms through introduction of a seamless composite exploration-cum-mining-cum-production regime and auctioning of mining blocks, distinction between captive and non-captive mines, developing a mineral index, and rationalization of stamp duty for mine leases</t>
  </si>
  <si>
    <t>Will enhance self-reliance in defense production through notifying a list of weapons/platforms for ban on import with year wise timelines, Indigenisation of imported spares, and separate budget provisioning for domestic capital procurement, improving autonomy, accountability and efficiency in Ordnance Supplies by Corporatisation of Ordnance Factory Board, FDI limit in the Defence manufacturing under automatic route will be raised from 49% to 74%, and time-bound defence procurement process and faster decision making will be ushered in by setting up of a Project Management Unit (PMU) to support contract management; Realistic setting of General Staff Qualitative Requirements (GSQRs) of weapons/platforms and overhauling Trial and Testing procedures</t>
  </si>
  <si>
    <t>Improved civil aviation sector through restricted airspace management and 6 more airports have been identified for 2nd round bidding for Operation and Maintenance on Public-Private Partnership (PPP)</t>
  </si>
  <si>
    <t>Rationalized the tax regime for Aircraft Maintenance, Repair and Overhaul (MRO)</t>
  </si>
  <si>
    <t>Enacted broad tariff policy reform surrounding consumer rights, promoting industry, and sustainability of sectors</t>
  </si>
  <si>
    <t>Privatization of Power Departments /  Utilities in Union Territories</t>
  </si>
  <si>
    <t>Will enhance the quantum of Viability Gap Funding (VGF) upto 30% each of Total Project Cost as VGF by the Centre and State/Statutory Bodies. For other sectors, VGF existing support of 20 % each from Government of India and States/Statutory Bodies shall continue. Total outlay is Rs. 8,100 crore</t>
  </si>
  <si>
    <t>Establishing a level playing field provided to private companies in satellites, launches and space-based services. Predictable policy and regulatory environment to private players will be provided. Private sector will be allowed to use ISRO facilities and other relevant assets to improve their capacities. Future projects for planetary exploration, outer space travel etc shall also be open for private sector. There will be liberal geo-spatial data policy for providing remote-sensing data to tech-entrepreneurs</t>
  </si>
  <si>
    <t>Established atomic energy reforms through Public-Private Partnership and Technology Development-cum-Incubation Centres</t>
  </si>
  <si>
    <t>Ministry of Finance; Ministry of Trade and Industry</t>
  </si>
  <si>
    <t>Opened the compensation scheme to income lost in April 2020. This represents an extension of a coronavirus program launched earlier in the year. For the businesses seeking support to compensate for the month of April, the deductible is halved from NOK 10000 to 5000, and the Norwegian government changed the scope of fixed costs. Companie can also calculate lost income according to their own models, starting in may. This is to better capture the balance sheets of seasonal businesses.</t>
  </si>
  <si>
    <t>https://www.regjeringen.no/no/aktuelt/flere-vil-fa-kompensasjon/id2702881/</t>
  </si>
  <si>
    <t>African Development Fund (ADF) 14 Transition Support Facility</t>
  </si>
  <si>
    <t>Approved a $13.7 million grant to finance the COVID-19 response in Zimbabwe. The funds will provide an immediate lifeline for targeted frontline responders and health personnel and boost the country’s Global Health Security Index in the wake of the novel coronavirus pandemic.</t>
  </si>
  <si>
    <t>https://www.afdb.org/en/news-and-events/press-releases/zimbabwe-african-development-bank-approves-137-million-strengthen-health-system-boost-anti-covid-19-efforts-35675</t>
  </si>
  <si>
    <t>National Procurement Office</t>
  </si>
  <si>
    <t>Enabled the possibility of entering into National Agreements with suppliers with the sole objective of meeting the needs in the context of the emergency and seeking the direct supply of goods and services to contracting agencies, without being subject to the Regime. Contracting of the National Administration. Likewise, the creation of the “Acord.AR” platform was established as a management and monitoring portal.</t>
  </si>
  <si>
    <t>https://www.boletinoficial.gob.ar/detalleAviso/primera/229399/20200516</t>
  </si>
  <si>
    <t>Announced $48.1 million in funding for the National Mental Health and Wellbeing Pandemic Response Plan. The plan will support services available in homes, workplaces, aged care, schools and other community sites with a specific focus on vulnerable groups</t>
  </si>
  <si>
    <t>https://www.pm.gov.au/media/update-coronavirus-measures-15may20</t>
  </si>
  <si>
    <t>Promoting the production of inputs and equipment to combat the new coronavirus to several federal government agencies with the private sector, to guarantee the supply of lung ventilators, gel alcohol, protective masks and aprons hospitals to combat the effects of coronavirus on public health.</t>
  </si>
  <si>
    <t>https://www.gov.br/economia/pt-br/assuntos/noticias/2020/maio/sepec-prioriza-producao-de-insumos-e-equipamentos-em-combate-ao-novo-coronavirus</t>
  </si>
  <si>
    <t>Extended the Canada Emergency Wage Subsidy (CEWS) by an additional 12 weeks to August 29, 2020. In addition, it also announced the approval of regulations to extend eligibility for the CEWS and increased flexibility and targeting</t>
  </si>
  <si>
    <t>https://www.canada.ca/en/department-finance/news/2020/05/government-extends-the-canada-emergency-wage-subsidy.html</t>
  </si>
  <si>
    <t>People's Bank of China</t>
  </si>
  <si>
    <t>Lowered the Required Reserve Ratio (RRR) by 0.5 percentage points for rural credit cooperatives, rural commercial banks, rural cooperative banks, village banks, as well as city commercial banks operating solely within provincial-level administrative regions, which is the second of the two targeted reductions of 0.5 percentage points each</t>
  </si>
  <si>
    <t>http://www.pbc.gov.cn/en/3688110/3688181/4024042/index.html</t>
  </si>
  <si>
    <t>Launched the  “Destinos Turísticos +Sostenibles +Competitivos”, which is a new initiative of the National Government and Economic Cooperation and Development of the Swiss Embassy (SECO) to reactivate one of the sectors most affected by the pandemic.</t>
  </si>
  <si>
    <t>https://www.mincit.gov.co/prensa/noticias/turismo/apuesta-turismo-sostenible-pos-covid-19-colombia</t>
  </si>
  <si>
    <t>Signed an amendment to the "Leader" project to allow local businesses and civic associations to make investments with greater flexibility and extended deadlines by one year. The "Leader" project is a community initiative of the European Union. The program aims to promote local life in rural areas through cooperation at the local level.</t>
  </si>
  <si>
    <t>https://www.agri.ee/et/uudised/leader-toetustega-tehtavate-investeeringute-tahtajad-pikenevad</t>
  </si>
  <si>
    <t>European Stability Mechanism</t>
  </si>
  <si>
    <t>The Pandemic Crisis Support became available through an Enhanced Conditions Credit Line (ECCL). The credit line is worth EUR 240 billion, and is available to all euro area countries. The Eurogroup first decided on a comprehensive economic policy response to the COVID-19 crisis on April 9, 2020. The European Council endorsed this agreement on April 23, 2020. The Eurogroup agreed to details of this credit line on May 8, 2020. Eligibility depended on preliminary assessments by the European Commission, and the maximum amount of funding available to each country was equivalent to 2% of each member state's end-2019 gross domestic product. Available until the end of 2022, the credit line has conditions that require member states to use funds for direct and indirect healthcare, cure, and prevention related costs due to the COVID-19 crisis. Members states will have to pay the European Stability Mechanism cost of funding, a margin of 10 basis points annually, a one-off up-front service fee of 25 basis points, and an annual service fee of 0.5 basis points.</t>
  </si>
  <si>
    <t>https://www.esm.europa.eu/content/europe-response-corona-crisis
https://www.bundesfinanzministerium.de/Content/DE/Standardartikel/Themen/Schlaglichter/Corona-Schutzschild/2020-03-27-eurogruppe-rat.html</t>
  </si>
  <si>
    <t>Ministry of Action and Public Accounts; Ministry of Environment, Energy, and the Sea</t>
  </si>
  <si>
    <t>Announced an additional EUR 50 million of additional relief for road transport passengers, and the inclusion of tourist coaches and buses within the package. The government will immediately allow road passenger transport to apply for the accelerated tax refund for domestic consumption of energy products (TICPE). Normally, passenger transport companies have to pay taxes on diesel consumption. The reimbursement will apply to the taxes paid on consumption during the first quarter of 2020.</t>
  </si>
  <si>
    <t>https://minefi.hosting.augure.com/Augure_Minefi/r/ContenuEnLigne/Download?id=C6FAEA94-6A92-4013-A574-3E7A9FCD76F7&amp;filename=1029.pdf</t>
  </si>
  <si>
    <t>Ministry of the Interior</t>
  </si>
  <si>
    <t>Decided to subsidize Greek municipalities with EUR 75 million to help them deal with expenses and the reduction of revenues caused by the coronavirus pandemic.</t>
  </si>
  <si>
    <t>https://www.ypes.gr/me-apofasi-theodorikakoy-75-ekat-e-ektakti-epichorigisi-stoys-dimoys-logo-koronoioy/</t>
  </si>
  <si>
    <t>Ministry of Innovation and Technology</t>
  </si>
  <si>
    <t>Opened four new Széchenyi Card programs. The Széchenyi Card (SC) is a cashless payment card that micro, small and medium-sized companies (SMEs) and entrepreneurs use to access credit. Starting May 15, 2020, SC users have access to four new loans: (1.) the Széchenyi Card overdraft plus daily operating expenses, (2.) the Széchenyi job retention loan, (3.) the Széchenyi liquidity loan for working capital and enterprise operations, and (4.) the Széchenyi investment loan plus the possibility of financing investments. The new loans range from HUF 1 million up to HUF 1 billion with fixed interest rates (between 10 and 50 basis points). Working capital loans have a grace period of up to 9 months, and investment loans have grace periods of up to 24 months.</t>
  </si>
  <si>
    <t>https://www.kormany.hu/hu/innovacios-es-technologiai-miniszterium/gazdasagstrategiaert-es-szabalyozasert-felelos-allamtitkar/hirek/itm-matol-igenyelhetoek-a-szechenyi-kartya-program-uj-hiteltermekei
https://www.eurofound.europa.eu/sr/observatories/emcc/erm/support-instrument/szechenyi-card-programme</t>
  </si>
  <si>
    <t>Established a financing facility of Rs. 1,00,000 crore to be provided for funding Agriculture Infrastructure Projects at farm-gate &amp; aggregation points (Primary Agricultural Cooperative Societies, Farmers Producer Organizations, Agriculture entrepreneurs, Start-ups, etc.)</t>
  </si>
  <si>
    <t>https://pib.gov.in/PressReleasePage.aspx?PRID=1624153</t>
  </si>
  <si>
    <t>Established a Scheme that will be launched to help 2 lakh Micro Food Enterprises (MFE) who need technical upgradation to attain FSSAI food standards, build brands and marketing. Existing micro food enterprises, Farmer Producer Organisations, Self Help Groups and Cooperatives to be supported. The focus will be on women and SC/ST owned units and those in Aspirational districts and a Cluster based approach (e.g. Mango in UP, Tomato in Karnataka, Chilli in Andhra Pradesh, Orange in Maharashtra etc.)</t>
  </si>
  <si>
    <t>Will launch the Pradhan Mantri Matsya Sampada Yojana (PMMSY) for integrated, sustainable, inclusive development of marine and inland fisheries. Rs 11,000 crore for activities in Marine, Inland fisheries and Aquaculture and Rs. 9000 crore for Infrastructure - Fishing Harbours, Cold chain, Markets etc shall be provided. Cage Culture, Seaweed farming, Ornamental Fisheries as well as New Fishing Vessels, Traceability, Laboratory Network etc. will be key activities. There will be provisions of Ban Period Support to fishermen (during the period fishing is not permitted), Personal &amp; Boat Insurance. This will lead to Additional Fish Production of 70 lakh tones over 5 years, Employment to over 55 lakh persons and double the exports to Rs 1,00,000 crore. The focus will be on Islands, Himalayan States, North-east and Aspirational Districts</t>
  </si>
  <si>
    <t>Launched National Animal Disease Control Programme for Foot and Mouth Disease (FMD) and Brucellosis with total outlay of Rs. 13,343 crore to ensure 100% vaccination of cattle, buffalo, sheep, goat and pig population (total 53 crore animals) for Foot and Mouth Disease (FMD) and for brucellosis</t>
  </si>
  <si>
    <t>Will set up an Animal Husbandry Infrastructure Development Fund of Rs. 15,000 crore with an aim to support private investment in Dairy Processing, value addition and cattle feed infrastructure. Incentives will be given for establishing plants for export of niche products</t>
  </si>
  <si>
    <t>Sill support 10,00,000 hectare under Herbal cultivation in next two years with outlay of Rs. 4,000 crore. This will lead to Rs. 5,000 crore income generation for farmers. There will be network of regional Mandis for Medicinal Plants. NMPB will bring 800-hectare area by developing a corridor of medicinal plants along the banks of Ganga</t>
  </si>
  <si>
    <t>Government will implement numerous iniitiatives surroudning beekeeping, leading to an increase in income for 2 lakh beekeepers and quality honey to consumers</t>
  </si>
  <si>
    <t>Ministry of Finance, Ministry of Food Processing Industries</t>
  </si>
  <si>
    <t>Expanded “Operation Greens” run by Ministry of Food Processing Industries (MOFPI) from tomatoes, onion and potatoes to ALL fruit and vegetables. The Scheme would provide 50% subsidy on transportation from surplus to deficient markets, 50% subsidy on storage, including cold storages and will be launched as pilot for the next 6 months and will be extended and expanded. This will lead to better price realization to farmers, reduced wastages, affordability of products for consumers.</t>
  </si>
  <si>
    <t>Announced governance and administrative reforms for the agriculture sector including amendments to Essential Commodities Act to enable better price realization for farmers, agriculture marketing reforms to provide marketing choices to farmers, and agriculture produce pricing and quality assurance</t>
  </si>
  <si>
    <t>Japan Special Fund</t>
  </si>
  <si>
    <t>Approved a US$750,000 (TT$5.1 million) grant to support the Caribbean Public Health Agency (CARPHA) in the coordination of the regional health response to the coronavirus (COVID-19) pandemic</t>
  </si>
  <si>
    <t>https://www.iadb.org/en/news/carpha-receiving-additional-support-fight-covid-19</t>
  </si>
  <si>
    <t>Approved an immediate disbursement of US$125.1 million to Benin under a program supported by an Extended Credit Facility (ECF) arrangement to address the urgent financing needs stemming spread of COVID-19 and to mitigate its economic and social impacts</t>
  </si>
  <si>
    <t>https://www.imf.org/en/News/Articles/2020/05/15/pr20216-benin-imf-executive-board-approves-us-125m-disbursement-under-ecf-supported-arrangement</t>
  </si>
  <si>
    <t>Approved a disbursement in the amount of SDR 382.9 million (about US$520 million, 100 percent of quota) for Jamaica under the Rapid Financing Instrument (RFI). These resources will help meet the urgent balance of payment needs stemming from the COVID-19 pandemic, while catalyzing additional support from development partners</t>
  </si>
  <si>
    <t>https://www.imf.org/en/News/Articles/2020/05/15/pr20217-jamaica-imf-executive-board-approves-disbursement-to-address-the-covid-19-pandemic</t>
  </si>
  <si>
    <t>Ireland</t>
  </si>
  <si>
    <t>Agreed on the details of the "Restart Grant" for small businesses first announced on May 2, 2020. Through direct grants, Restart Grant program allocates EUR 250 million to micro, small and medium-sized enterprises (SMEs) to help them with costs associated with reopening and reemploying workers following COVID-19 closures. Grants will be available to businesses with turnover of less than EUR 5 million and employing 50 people or less, with at least 25% reduction in turnover by June 30, 2020. The grants will be equivalent to the rates bill of the business in 2019, with a minimum payment of EUR 2000 and maximum of EUR 10000. Applications open on Friday, May 22, 2020.</t>
  </si>
  <si>
    <t>https://dbei.gov.ie/en/News-And-Events/Department-News/2020/May/15052020b.html
https://dbei.gov.ie/en/News-And-Events/Department-News/2020/May/22052020.html</t>
  </si>
  <si>
    <t>In light of the "Relaunch Decree" announced on May 14, 2020, the Italian government adjusted the interest rate paid by Buoni Poliennali del Tesoro (BTP) bills, which are multi-year Treasury bills. Starting Monday, May 18, 2020, the guaranteed minimum (real) annual coupon rate of the sixteenth issue of BTP Italia is fixed at 1.40%. The first phase of placement is dedicated to individual and related savers. The definitive rate will be established on the fourth day of issue (Thursday, May 21, 2020) and may be confirmed or revised upwards. The second phase is dedicated to institutional investors, and will take place on Thursday, May 21, 2020. The sixteenth issue of BTP Italia has a 5-year term, and will pay double the loyalty bonus of past issues for those who hold onto the issue for the duration of the security. The sixteenth issue will finance the recent government measures to deal with the COVID-19 emergency, including the Relaunch Decree.</t>
  </si>
  <si>
    <t>http://www.mef.gov.it/ufficio-stampa/comunicati/2020/BTP-Italia-la-nuova-emissione-ideata-per-il-finanziamento-degli-interventi-relativi-allemergenza-Covid-al-via-da-lunedi-18-maggio-con-tasso-cedolare-minimo-garantito-dell1.40-e-premio-fedelta-raddoppiato/
http://www.mef.gov.it/ufficio-stampa/comunicati/2020/Composizione-della-domanda-durante-le-due-fasi-di-collocamento-della-sedicesima-emissione-del-BTP-Italia-ideata-per-il-finanziamento-degli-interventi-relativi-allemergenza-Covid-19/</t>
  </si>
  <si>
    <t>Agreed to invest almost EUR 500 million in education. EUR 200 million will go to students to mitigate the consequences of the coronavirus epidemic, and EUR 244 will go to primary, secondary, and vocational education to make up for educational gaps caused by the coronavirus.</t>
  </si>
  <si>
    <t>https://www.rijksoverheid.nl/actueel/nieuws/2020/05/15/%E2%82%AC500-miljoen-extra-voor-studenten-en-zomerscholen</t>
  </si>
  <si>
    <t>European Investment Bank, SG Finans</t>
  </si>
  <si>
    <t>SG Finans, a Finnish equipment leasing and financing company, made available a EUR 90 million European Investment Bank (EIB) credit line in Norway. While at least 70% of the funds were earmarked for Climate Action projects, the agreement also foresees that 30% of funds will go to SMEs damaged by the coronavirus. EIB-financing allows eligible recipients to receive credit at reduced interest rates.</t>
  </si>
  <si>
    <t>https://www.eib.org/en/press/all/2020-117-sg-finans-to-start-a-new-round-of-climate-action-lending-with-eib-support</t>
  </si>
  <si>
    <t>Ministry of Research and Higher Education</t>
  </si>
  <si>
    <t>Paid NOK 20 million to six universities to provide education to the laid-off and unemployed. This is part of a competency package first presented at the beginning of April.</t>
  </si>
  <si>
    <t>https://www.regjeringen.no/no/aktuelt/20-millioner-til-seks-universiteter/id2702873/</t>
  </si>
  <si>
    <t>Proposed the postponement of deadlines for establishing annual accounts, audit and other reports, and general meetings by two months. The proposed bill was meant to help the business community to deal with challenges arising from the coronavirus pandemic.</t>
  </si>
  <si>
    <t>https://www.regjeringen.no/no/aktuelt/vil-utsette-frister-for-arsregnskap-og-ordinar-generalforsamling/id2702866/</t>
  </si>
  <si>
    <t>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29 May 2020</t>
  </si>
  <si>
    <t>http://www.bsp.gov.ph/downloads/regulations/attachments/2020/m041.pdf</t>
  </si>
  <si>
    <t>Changed the calculation of loan limits for small and medium-sized enterprises (SMEs) to include: (1.) the amount of debt on loans granted to leasing comapnies for purposes related to the provision of property for leasing to SMEs, and (2.) the amount of debt on loans granted to factoring companies for the financing of SMEs under factoring agreements. The changes to the calculation are meant to provide additional assistance to SMEs. Also, the Bank of Russia changed the terms of a RUB 500 billion loan package written into law on April 2, 2020. The amendment allows RUB 50 billion of the total package to go to any legal entitity or individual entrepreneur. The purpose was to provide assitance to organizations that lacked the status of SME, and to aid non-backbone organizations.</t>
  </si>
  <si>
    <t>https://cbr.ru/press/pr/?file=15052020_163901pr4.htm</t>
  </si>
  <si>
    <t>Adopted a law that establishes tax incentives to all companies that commence a special investment contract in the Kuzbass territory. First, the law exempts "special investment contracts" from paying regular federal taxes, which will be phased in over a 5-year period. Second, the law exempts special investment contracts from paying property taxes for the first 5 years, and then paying a reduced property tax rate for the following 5 years. These measures represent regional authorities' attempts to attract large investments into the region amidst the coronavirus pandemic.</t>
  </si>
  <si>
    <t>http://minpromtorg.gov.ru/press-centre/news/#!rec_sobiraet_predlozheniya_predprinimateley_po_rasshireniyu_vozmozhnostey_sistemy_odno_okno</t>
  </si>
  <si>
    <t>South African Reserve Bank, Financial Sector Conduct Authority</t>
  </si>
  <si>
    <t>Explained position on certain aspects of Business Interruption (BI) insurance as well as the Authorities’ expectations on non-life insurers and intermediaries as to how they should communicate with policyholders in respect of BI claims related to Covid-19</t>
  </si>
  <si>
    <t>https://www.resbank.co.za/Lists/News%20and%20Publications/Attachments/9939/Joint%20Communication%205%20of%202020%20-%20Regulatory%20response%20Business%20Interruption%20Insurance.pdf</t>
  </si>
  <si>
    <t>Provided guidance note serves to inform all banks, controlling companies and branches of foreign institutions of the suspension of the flavour-of-the-year topic that was to be discussed with banks’ boards of directors (boards) during 2020.</t>
  </si>
  <si>
    <t>https://www.resbank.co.za/Lists/News%20and%20Publications/Attachments/9940/Guidance%20Note%205%20of%202020.pdf</t>
  </si>
  <si>
    <t>Financial Conduct Authority</t>
  </si>
  <si>
    <t>Confirmed a series of temporary measures to help customers who hold insurance and premium finance products and who may be in financial difficulty because of the coronavirus. The following measures come into effect Monday, May 18, 2020: premium reductions, discounts, waiving fees, and payment deferrals. The Financial Conduct Authority also set expectations regarding the parameters of possible measures for consumer relief.</t>
  </si>
  <si>
    <t>https://www.fca.org.uk/news/press-releases/fca-confirms-measures-insurance-customers-coronavirus</t>
  </si>
  <si>
    <t>Federal Reserve, Federal Deposit Insurance Corporation, Office of the Comptroller of the Currency</t>
  </si>
  <si>
    <t>Issued interim final rule permits depository institutions to choose to exclude U.S. Treasury securities and deposits at Federal Reserve Banks from the calculation of the supplementary leverage ratio. If a depository institution does change its supplementary leverage ratio calculation, it will be required to request approval from its primary federal banking regulator before making capital distributions, such as paying dividends to its parent company, as long as the exclusion is in effect. The change will be effective once the rule is published in the Federal Register and will be in effect through March 31, 2021</t>
  </si>
  <si>
    <t>https://www.federalreserve.gov/newsevents/pressreleases/bcreg20200515a.htm
https://www.occ.gov/news-issuances/bulletins/2020/bulletin-2020-52.html
https://www.fdic.gov/news/news/press/2020/pr20060.html</t>
  </si>
  <si>
    <t>Circulated recommendations to businesses and investors when issuing and providing corporate bond services.</t>
  </si>
  <si>
    <t>https://www.mof.gov.vn/webcenter/portal/tttc/r/o/ttsk/ttsk_chitiet?dDocName=MOFUCM176748&amp;_afrLoop=99999536067136050#!%40%40%3F_afrLoop%3D99999536067136050%26dDocName%3DMOFUCM176748%26_adf.ctrl-state%3Dnqdgnyco5_42</t>
  </si>
  <si>
    <t>International Finance Corporation</t>
  </si>
  <si>
    <t>Signed two agreements with Mongolia’s Financial Regulatory Commission (FRC) with the aim of developing green financing, as well as improving access to financial products and services for the country’s micro, small and medium enterprises.</t>
  </si>
  <si>
    <t>https://www.worldbank.org/en/news/press-release/2020/05/15/ifc-and-financial-regulatory-commission-join-hands-to-develop-green-finance-and-improve-access-to-funding-for-small-medium-enterprises</t>
  </si>
  <si>
    <t>Reprioritizing US$15 million under the existing Employment Support Project to support certain relief measures of the Mongolian government’s economic stimulus package in response to COVID-19 , which was endorsed by the Parliament on April 9, 2020</t>
  </si>
  <si>
    <t>https://www.worldbank.org/en/news/press-release/2020/05/15/mongolia-world-bank-to-help-alleviate-burden-for-the-self-employed-in-the-face-of-covid-19</t>
  </si>
  <si>
    <t>Approved a $137.5 million grant to help Somalia respond to and recover from multiple, ongoing, and overlapping crises including repeated cycles of flooding and drought over many years, swarms of desert locusts threatening food security, and the COVID-19 pandemic</t>
  </si>
  <si>
    <t>https://www.worldbank.org/en/news/press-release/2020/05/15/world-bank-approves-137-5-million-for-somalias-response-to-covid-19-floods-and-drought</t>
  </si>
  <si>
    <t>Approved two new projects totaling $700 million to help Indonesia to respond to the COVID-19 pandemic. The financing will help support the country to enhance its social protection system and strengthen the financial sector.</t>
  </si>
  <si>
    <t>https://www.worldbank.org/en/news/press-release/2020/05/15/world-bank-approves-financing-to-support-indonesias-social-assistance-system-and-covid-19-coronavirus-response</t>
  </si>
  <si>
    <t>Federal Administration of Public Revenue</t>
  </si>
  <si>
    <t>Established a payment facilities regime for tax, customs and security resources obligations Social. The regulations allow financing those obligations included in different payment facility plans that expire as of April 30, 2020, including monotributistas plans and plans for profits and personal assets, among others. The new regime does not require payment on account and offers the possibility of regularizing the obligations in up to 6 installments. The system will be available from May 21 on the agency's website and membership can be made until June 30, 2020.</t>
  </si>
  <si>
    <t>https://www.boletinoficial.gob.ar/detalleAviso/primera/229351/20200515</t>
  </si>
  <si>
    <t>Ministry of Territorial Development and Habitat</t>
  </si>
  <si>
    <t>Launched the federal program Argentina Construye, which includes the construction of 5,500 new homes, the financing of 42,900 parts that include gas, electricity and sanitary infrastructure works, the granting of microcredits for the acquisition of construction materials and the carrying out of small-scale works, as well as the conditioning of community spaces in popular neighborhoods. The initiative provides for an investment of 29 billion pesos that foresees the generation of 750 thousand direct and indirect jobs between 2020 and 2021</t>
  </si>
  <si>
    <t>https://www.argentina.gob.ar/noticias/un-estado-presente-para-hacerle-frente-la-emergencia
https://www.argentina.gob.ar/noticias/el-presidente-encabezo-la-presentacion-de-argentina-construye-un-plan-federal-que-generara</t>
  </si>
  <si>
    <t>Securities and Exchange Commission</t>
  </si>
  <si>
    <t>Edited CVM Instruction 625, 5/14/2020 , which regulates the holding of digital meetings by holders of debentures, promissory notes and certificates of real estate or agribusiness receivables</t>
  </si>
  <si>
    <t>http://www.cvm.gov.br/noticias/arquivos/2020/20200514-1.html</t>
  </si>
  <si>
    <t>Offering the public the CPF Digital application, developed by Serpro, with the digital version of the CPF card. The app also brings a ChatBot (computer program that simulates human conversation in a chat) to assist the citizen in filling out the Personal Income Tax Declaration 2020 (IRPF).</t>
  </si>
  <si>
    <t>https://www.gov.br/economia/pt-br/assuntos/noticias/2020/maio/receita-federal-lanca-documento-digital-de-cpf</t>
  </si>
  <si>
    <t>Ministry of Social Development and Family</t>
  </si>
  <si>
    <t>Promulgated the Law that creates the Emergency Family Income that will benefit almost 2 million households representing close to 4.9 millions of people. The beneficiaries of this income are households that belong to the 60% most vulnerable in the emergency months, are not part of the 10% with the highest income in the medium term, and do not have formal income from remuneration received or have at least one adult over 70 years of age or older with a Basic Solidarity Pension (PBS), that are not part of either the first or the second universe of households that the project initially included and that belong to the most vulnerable 80% of the country according to the Socioeconomic Rating of the Social Registry of Homes.</t>
  </si>
  <si>
    <t>http://www.desarrollosocialyfamilia.gob.cl/noticias/gobierno-promulga-ley-que-crea-el-ingreso-familiar-de-emergencia-que-va-en-ayuda-de-casi-2-millones-</t>
  </si>
  <si>
    <t>Supported film industry through the following measures from January 1, 2020 to December 31, 2020, taxpayers are exempted from value-added tax on income derived from the provision of film screening services, longest carry-over period for losses incurred by film industry enterprises in 2020 will be extended from 5 years to 8 years, from January 1, 2020 to December 31, 2020, cultural construction fees will be exempted, prior to this announcement the taxes and fees that have been collected that should be exempted in accordance with the provisions of this announcement can be deducted or refunded to the taxpayers and payers in the following months.</t>
  </si>
  <si>
    <t>http://szs.mof.gov.cn/zhengcefabu/202005/t20200514_3513554.htm
http://www.chinatax.gov.cn/chinatax/n810341/n810755/c5149893/content.html</t>
  </si>
  <si>
    <t>Ministry of Social Affairs and Interior</t>
  </si>
  <si>
    <t>Approved 17 municipalities' requests to raise loans for a total of DKK 500 million. The loan opportunity is the result of an agreement between the federal and local governments on March 26, 2020 on measures to minimize the effects of COVID-19. Usually, municipalities may not take out loans. The municipalities were selected by criteria such as liquidity needs and population size.</t>
  </si>
  <si>
    <t>https://sim.dk/nyheder/nyhedsarkiv/2020/maj/regeringen-giver-en-oekonomisk-haandsraekning-til-en-raekke-vanskeligt-stillede-kommuner/</t>
  </si>
  <si>
    <t>Ministry of Economic Affairs and Communications</t>
  </si>
  <si>
    <t>Collaborated with Enterprise Estonia (EE) to provide additional support to tourism companies affected by the COVID-19 outbreak in order to ensure sustainability and competitiveeness in the post-crisis economy. EE will offer grants to small businesses for new projects and business ventures. These grants are meant to prevent enterprises from having to self-finance; in the context of the COVID-19 crisis, the self-financing rate of EE-sponsored projects will drop from 40% to 20%. The amount of support for a small project is between EUR 5000 and 20000. Tourism comapnies can apply for grants through EE beginning on May 21, 2020.</t>
  </si>
  <si>
    <t>https://www.mkm.ee/et/uudised/eas-muudab-turismisektori-arimudelite-toetuse-tingimusi</t>
  </si>
  <si>
    <t>Minister of Economic Affairs and Infrastructure</t>
  </si>
  <si>
    <t>Approved a regulation allocating EUR 71 million to the constructuion sector to alleviate the consequences of the COVID-19 pandemic. The money will go to support for the reconstruction of apartment buildings. While the support mostly follows the same protocol as past support, some conditions have been changed. For example, in the past, only apartment buildings created before 1993 could qualify for support--that year has been changed to 2000. Apartment associations can apply for regional loans from Foundation KredEx beginning on June 11, 2020. Approved loans must be extended during the year 2020.</t>
  </si>
  <si>
    <t>https://www.mkm.ee/et/uudised/riik-eraldas-korterelamute-rekonstrueerimiseks-taiendavalt-71-miljonit-eurot</t>
  </si>
  <si>
    <t>European Systemic Risk Board</t>
  </si>
  <si>
    <t>Strongly encouraged cooperation and information exchange between the relevant national fiscal and macroprudential authorities to help understand the effects of implemented measures on financial stability. The European Systemic Risk Board (ESRB) also identified two segments of the investment funds sector as high-priority areas for enhanced scrutiny from a financial stability perspective: investment funds with exposures to corporate debt or real estate. The ESRB advised the European Securities and Markets Authority (ESMA) to work with national competent authorities when supervising the high-priority investment funds. The ESRB also emphasized the use of liquidity management tools, discussed a potential large-scale/systemic downgrading of corporate bonds across markets, supported system-wide restraints on dividend payments, and discusssed the liquidity risks arising from margin calls.</t>
  </si>
  <si>
    <t>https://www.esrb.europa.eu/news/pr/date/2020/html/esrb.pr200514~bb1f96a327.en.html
https://www.esma.europa.eu/press-news/esma-news/esma-supports-esrb-actions-address-covid-related-systemic-vulnerabilities</t>
  </si>
  <si>
    <t>Drafted an amendment to the Competition Act (CA) to extend the second phase of the CA by one month. The purpose is to allow the Finnish Competition Authority (FCA) more time to investigate and review acquisitions amidst the coronavirus pandemic.</t>
  </si>
  <si>
    <t>https://tem.fi/artikkeli/-/asset_publisher/eu-n-kilpailusaantojen-noudattamisen-valvontaa-tehostetaan-lausuntokierros-kilpailulain-muutoksista-alkaa</t>
  </si>
  <si>
    <t>Ministry of Economic Affairs and Employment</t>
  </si>
  <si>
    <t>Drafted a new support program for companies whose turnover ahs fallen significantly as a result of the coronavirus and whose costs are difficult to adjust. The aim of the program is to help comapnies recover quickly from the  crisis and to avoid layoffs. The precondition for support is a weakening of turnover, though more detailed conditions will be specified in the formal drafting of the law. Though the support will be available for two months, the amount of aid will be specified later. Companies will ahve to apply for support from the State Treasury. Cost support will be available even to companies that have already received state aid to combat the effects of the coronavirus.</t>
  </si>
  <si>
    <t>https://tem.fi/artikkeli/-/asset_publisher/hallitus-linjasi-yrityksille-uusi-kustannustuki-koronaviruksen-vuoksi</t>
  </si>
  <si>
    <t>Bundestag</t>
  </si>
  <si>
    <t>Passed a draft law to cushion the social and economic consequences of the coronavirus pandemic. The "Social Protection Package II" implements measures first suggested on April 22, 2020. The amendments increase the payout of the short-time work benefit if the recipient has been on the benefit for an extended period of time. Also, the government plans to extend unemployment benefits for those whose entitlement were set to expire between May 1, 2020 and December 31, 2020. The package also proposes several other regulations to deal with the COVID-19 crisis.</t>
  </si>
  <si>
    <t>https://www.bmas.de/DE/Presse/Pressemitteilungen/2020/sozialschutzpaket-ii-weitere-hilfen-fuer-arbeitnehmer.html</t>
  </si>
  <si>
    <t>Passed the necessary legal amendments to enact a support package for caregivers. Provisions of the draft law include better support for reconciling care and work in "acute care" situations, flexibility in family care time, and taking income losses into account when calculating the financial support available through interest-free loans.</t>
  </si>
  <si>
    <t>https://www.bmfsfj.de/bmfsfj/aktuelles/alle-meldungen/akuthilfe-fuer-pflegende-angehoerige-beschlossen/155552</t>
  </si>
  <si>
    <t>Delievered the first installment of an emergency grant for Greek municipalities. EUR 5 million went to Eastern Macedonia and Thrace, while EUR 28 million went to Evros and Rodopi.</t>
  </si>
  <si>
    <t>https://www.ypes.gr/theodorikakos-ektakti-epichorigisi-5-ekat-stoys-dimoys-anat-makedonias-kai-thrakis-kai-erga-28-ekat-se-evro-kai-rodopi/</t>
  </si>
  <si>
    <t>Ministry of Transport and Local Government</t>
  </si>
  <si>
    <t>Announced an additional ISK 200 million in funding for regional plans, which is part of the government's investment efforts to counter the recession following the pandemic.</t>
  </si>
  <si>
    <t>https://www.stjornarradid.is/efst-a-baugi/frettir/stok-frett/2020/05/13/200-milljona-kr.-vidbotarfjarveiting-til-soknaraaetlana/</t>
  </si>
  <si>
    <t>Taking further steps to improve and maintain the sustainability of the National Health Insurance (JKN) ecosystem by taking the following steps for 2020 the beneficiary population that was registered by the Regional Government, the dues follow the provisions that apply to Non-Wage and Non-Worker Participants (PBPU and BP class III) and for the year 2021 onwards, for residents who meet the criteria of poor and unable, participation will be added as part of PBI participants. Meanwhile, those who do not meet the PBI membership criteria will become PBPU Participants and BP Participants with service benefits in the treatment room and fees in Class III.</t>
  </si>
  <si>
    <t>https://www.kemenkeu.go.id/publikasi/berita/perpres-642020-atur-perubahan-iuran-bpjs-dan-penerima-bantuan-apbd/
https://www.kemenkeu.go.id/publikasi/berita/iuran-bpjs-kelas-3-pekerja-mandiri-lebih-rendah-dari-iuran-masyarakat-miskin-yang-ditanggung-pemerintah/</t>
  </si>
  <si>
    <t>Tax Authority, Israeli Ministry of Finance</t>
  </si>
  <si>
    <t>Decided to extend the reporting and payment of VAT for the months March-April 2020, for bi-monthly reports, and for the month of April 2020 for reports. One-monthly, up to May 25, 2020 instead of May 18, 2020.</t>
  </si>
  <si>
    <t>https://www.gov.il/he//departments/news/sa140520-2</t>
  </si>
  <si>
    <t>Recommended to the government to amend the Resolution 5015 that entitlement to a grant for participation in fixed costs will be adjusted for the business owners periodic reports of their VAT reflect frequent cycles of previous months, in light of the report on a cash basi</t>
  </si>
  <si>
    <t>https://www.gov.il/he//departments/news/sa140520-3</t>
  </si>
  <si>
    <t>Circulated a draft public comment amending the Minister of Finance's procedure for support of the state budget in public institutions was released Thursday, giving the third sector organizations supported by the state budget a network of state aid protection in cases of a significant decline in self-income as a result of the crisis</t>
  </si>
  <si>
    <t>https://www.gov.il/he/departments/news/press_14052020</t>
  </si>
  <si>
    <t>Allocated EUR 155 billion to restart the Italian economy. The "Relaunch Decree" commences Phase 2 of the Italian economy. Over EUR 130 billion are allocated to provide liquidity and support the economy with: non-refundable contributions, the cancellation of the balance and Italian regional production tax for June, contributions for rents and bills. EUR 16 billion will cover the payment of Public Administration debt, and extend the protection of the Redundancy Fund for the indemnities of seasonal workers, artisans, and traders. Over EUR 5 billion will be dedicated to health and safety through the creation of new hospital beds, the hiring of new nurses, and the refinancing of the National Emergency Fund. The tourism sector will receive EUR 2.5 billion to finance tax credits for family holidays and the IMU (municipal real estate tax) exemption for the hospitality activities. Finally, the EUR 2 billion will support tax measures, including the elimination of value added tax (VAT) for individual protection devices.</t>
  </si>
  <si>
    <t>http://www.mef.gov.it/focus/Decreto-rilancio-le-misure-per-rimettere-in-moto-il-Paese/#cont4
http://www.mef.gov.it/inevidenza/Decreto-Rilancio-155-miliardi-di-euro-per-la-Fase-due-dellEconomia/
https://www.mise.gov.it/index.php/it/198-notizie-stampa/2041093-decreto-rilancio-le-principali-misure-per-le-imprese</t>
  </si>
  <si>
    <t>Japanese Government</t>
  </si>
  <si>
    <t>Fundamentally enhance the Employment Adjustment Subsidies by raising the maximum payment to 15,000 yen per day as a special measure and establish a new scheme that allows employees themselves to directly apply for and receive the money.</t>
  </si>
  <si>
    <t>http://japan.kantei.go.jp/98_abe/actions/202005/_00010.html</t>
  </si>
  <si>
    <t>Will establish a new assistance scheme to further reduce rents, a fixed cost that is posing a major burden on micro-, small- and medium-sized business operators (SMEs)</t>
  </si>
  <si>
    <t>Will establish a new mechanism for supporting students, including university students,</t>
  </si>
  <si>
    <t>Will cover, with the government outlays, the total expenditure of the comprehensive support subsidy for medical systems and increase the amount significantly.</t>
  </si>
  <si>
    <t>Will provide adequate liquidity support for large companies and those relatively smaller ones, in addition to small- and medium-sizes enterprises. We will also implement measures to strengthen financial functions such as increasing the allocation of special lending by the Japan Finance Corporation and crisis response lending by the Development Bank of Japan, as well as strengthen the financial base with capital funds including subordinated loans</t>
  </si>
  <si>
    <t>Mexico</t>
  </si>
  <si>
    <t>National Banking and Stock Commission</t>
  </si>
  <si>
    <t>Authorized, on a temporary basis, Special Accounting Registers applicable to the National Financial Development Agency for Agriculture, Livestock, Forestry and Fisheries, regarding credits that have with clients whose payment source is affected by this contingency.</t>
  </si>
  <si>
    <t>https://www.gob.mx/cnbv/prensa/37-2020-registros-contables-especiales-aplicables-a-la-financiera-nacional-de-desarrollo-fnd-ante-la-contingencia-sanitaria?idiom=es</t>
  </si>
  <si>
    <t>Banco de Mexico</t>
  </si>
  <si>
    <t>Decided to lower the target for the overnight interbank interest rate by 50 basis points to 5.5%</t>
  </si>
  <si>
    <t>https://www.banxico.org.mx/publications-and-press/announcements-of-monetary-policy-decisions/%7B015FF564-9DC2-EF18-FEC1-A1C363DBA8A9%7D.pdf</t>
  </si>
  <si>
    <t>Ministry of Finance and Public Credit</t>
  </si>
  <si>
    <t>Presented the Solidarity Coverage to Support the Health Sector, which consists of life insurance from insurance companies to provide financial protection to the families of public sector health personnel free of charge. The beneficiaries of this support will be the relatives of 1.6 million public sector health workers: doctors, residents, nurses, nursing interns, nursing aides, professional and technical personnel, stretcher-bearers, mayors and laborers, who have died from the COVID-19, when treating patients with this disease. In the event of death due to the direct cause of said disease, the insurers undertake to grant 50 thousand pesos to family members of the aforementioned staff (spouse or, in the event of not presenting themselves, their children or their parents, if the former do not appear) . This protection will be retroactive and will be valid from April 1 to August 31, 2020.</t>
  </si>
  <si>
    <t>https://www.gob.mx/shcp/prensa/comunicado-no-047-shcp-ssa-y-amis-presentan-cobertura-solidaria-de-apoyo-al-sector-salud?idiom=es</t>
  </si>
  <si>
    <t>Announced additional funding of up to $3.2 billion in Budget 2020 for a targeted extension of the Wage Subsidy Scheme. The targeted extension provides for a further 8 weeks of payments after the Wage Subsidy Scheme ends on June 9.</t>
  </si>
  <si>
    <t>https://treasury.govt.nz/news-and-events/news/wage-subsidy-extension-announced</t>
  </si>
  <si>
    <t>Parliament</t>
  </si>
  <si>
    <t>Temporarily increased the upper threshold for receiving housing assistance so that more people who are financially affected by the coronavirus pandemic can become eligibile for support. Housing support funds were strengthened by NOK 500 million until the end of October 2020. Access to assistance funds depends on where the resident lives.</t>
  </si>
  <si>
    <t>https://www.mynewsdesk.com/no/husbanken/news/flere-kan-faa-bostoette-402414</t>
  </si>
  <si>
    <t>Carried out an additional 5% cut on budgets allocated for all civil military and security government units through fiscal year 2020 so that the total percentage of reduction becomes 10% of budgets earmarked for these units</t>
  </si>
  <si>
    <t>https://omaninfo.om/topics/85/show/8064</t>
  </si>
  <si>
    <t>Negotiated with owners of real estate properties leased by the government for a discount of at least 10% of the existing rent of each leased property</t>
  </si>
  <si>
    <t>Authorized the transfer of 10 million 502,595 soles in favor of Social Health Insurance (EsSalud), in order to finance the payment of temporary disability benefits for workers with confirmed diagnosis of COVID -19</t>
  </si>
  <si>
    <t>https://www.gob.pe/institucion/mtpe/noticias/154683-mtpe-autoriza-transferir-a-essalud-mas-de-s-10-millones-para-financiar-subsidio-a-trabajadores-con-la-covid-19</t>
  </si>
  <si>
    <t>Announced that it has improved the process of reporting closed business and exemption of entrepreneurship dues to relieve the burden of small and medium-sized businesses and small businesses suffering from Corona 19.</t>
  </si>
  <si>
    <t>https://www.mss.go.kr/site/smba/ex/bbs/View.do?cbIdx=86&amp;bcIdx=1018724&amp;parentSeq=1018724</t>
  </si>
  <si>
    <t>Proposed to extend the postponement of installments for those who are unable to repay loans granted by credit institutions and non-bank financial institutions. The Romanian government attempted to support borrowers experiencing financial difficulty during the COVID-19 pandemic. Beginning on March 30, 2020, borrowers can request creditors to suspend the obligation to pay installments for a period between 1 and 9 months.</t>
  </si>
  <si>
    <t>https://www.mfinante.gov.ro/acasa.html?method=detalii&amp;id=999650031</t>
  </si>
  <si>
    <t>Ministry of Industry and Trade</t>
  </si>
  <si>
    <t>Proposed changes to the conditions and tools for providing subsidies to exporters and export-oriented enterprises during times of crisis, including the State Specialized Russian Export-Import Bank. If enacted, the draft resolution would compensate part of suppliers' costs for the cerficiation of products on foreign markets (up to 80% of the costs), and for manufacturers of products for part of homologation costs (up to 50%).</t>
  </si>
  <si>
    <t>https://cbr.ru/press/pr/?file=14052020_173000pr_1.htm</t>
  </si>
  <si>
    <t>European Investment Bank, Instituto de Crédito Oficial</t>
  </si>
  <si>
    <t>Agreed to provide up to EUR 1.5 billion in financing to Spanish self-employed, small and medium-sized enterprises (SMEs) and mid-caps to cope with the impact of COVID-19. The European Investment Bank (EIB) will channel funds to the Instituo de Crédito Oficial (ICO), which will then offer the funds to recipients through several tools: mediation lines (in cooperation with financial institutions) and direct financing (to meet immediately liquidity needs). The first EUR 1 billion installment was signed under an accelerated approval procedure, enabling the funds to reach Spanish firms as quickly as possible.</t>
  </si>
  <si>
    <t>https://www.eib.org/en/press/all/2020-116-eib-and-ico-agree-loan-of-up-to-eur-15-billion-to-help-alleviate-the-economic-and-social-impact-of-the-covid-19-crisis-on-small-spanish-businesses</t>
  </si>
  <si>
    <t>Assigned over EUR 4 billion to autonomous communities to offset 75% of the deviation from the 2019 deficit target due to the coronavirus. Wtih this measure, the autonomous communities will have more cash to deal with the pandemic. The Delegated Commission for Economic Affairs agreed to transfer funds from the Financing Fund for Autonomous Communities to the Extra Autonomous Liquidity Fund and the Extra Financing Facility.</t>
  </si>
  <si>
    <t>https://www.hacienda.gob.es/en-GB/Prensa/En%20Portada/2020/Paginas/20200514_FLA_CCAA_OBJETIVO_DEFICIT19.aspx</t>
  </si>
  <si>
    <t>Altered the Swedish Agency for Social Protection and emergency preparedness letters for the financial year 2020. Philanthropies and other voluntary organizations can now receive compensation of up to SEK 10 million from "appropriation 2:4 Crisis Preparedness," which was created to strenghthen Swedish communities' preparedness and ability to handle the COVID-19 crisis. Instituions can access this funds to coordinate the purchase of food and medicine, or to assist with the reinforcement of other crisis measures.</t>
  </si>
  <si>
    <t>https://www.regeringen.se/pressmeddelanden/2020/05/10-miljoner-kronor-till-frivilliga-organisationers-formaga-att-samordna-insatser-med-anledning-av-covid-19/</t>
  </si>
  <si>
    <t>Implemented relief measures for public welfare lottery dealers with operating difficulties, subsidizing the loss of income such as channels in order to avoid the impact of severe special infectious pneumonia outbreaks caused by charitable lottery dealers</t>
  </si>
  <si>
    <t>https://www.mof.gov.tw/singlehtml/384fb3077bb349ea973e7fc6f13b6974?cntId=d7cb9926e0724ad899dbeedb514a47f7</t>
  </si>
  <si>
    <t>Proposed financial service exemptions in the forthcoming Corporate Insolvency and Governance Bill. The bill covers company moratoria, suspension of Ipso Facto (Termination) clauses, and the temporary suspension of wrongful trading provisions from March 1, 2020, for 3 months. The bill also proposes to provide a new Restructuring Plan, which clarifies the roles of the Financial Conduct Authority and the Prudential Regulatory Authority, and contains other insolvency and corporate governance changes for the financial services sector.</t>
  </si>
  <si>
    <t>https://www.fca.org.uk/news/statements/financial-services-exemptions-forthcoming-corporate-insolvency-and-governance-bill</t>
  </si>
  <si>
    <t>Announced that Fannie Mae and Freddie Mac are extending their moratorium on foreclosures and evictions until at least June 30, 2020.  The foreclosure moratorium applies to Enterprise-backed, single-family mortgages only. The current moratorium was set to expire on May 17th.</t>
  </si>
  <si>
    <t>https://www.fhfa.gov/Media/PublicAffairs/Pages/FHFA-Extends-Foreclosure-and-Eviction-Moratorium.aspx</t>
  </si>
  <si>
    <t>Approved a $1 billion Accelerating India’s COVID-19 Social Protection Response Program to support India’s efforts at providing social assistance to the poor and vulnerable households, severely impacted by the COVID-19 pandemic</t>
  </si>
  <si>
    <t>https://www.worldbank.org/en/news/press-release/2020/05/13/world-bank-covid-coronavirus-india-protect-poor</t>
  </si>
  <si>
    <t>Approved a loan and two credits (one of which is concessional) totaling US$254 million for the Plurinational State of Bolivia. This financing will be used to help the country fund temporary cash transfers to poor and vulnerable households with school-aged children, people with disabilities, elderly members and informal workers affected by the measures adopted to contain the Covid-19 pandemic.</t>
  </si>
  <si>
    <t>https://www.worldbank.org/en/news/press-release/2020/05/15/impacto-economico-hogares-bolivianos</t>
  </si>
  <si>
    <t>Introduced a measure that allows the stock to be conserved and renewed. And, at the same time, it maintains the requirement regarding the flow of new investments that must be directed to instruments issued in pesos. Income coupons and amortization of the issues that are maturing may also be reinvested</t>
  </si>
  <si>
    <t>https://www.cnv.gov.ar/SitioWeb/Prensa/Post/1429/1429cosentino-vamos-a-promover-todas-las-normas-necesarias-para-aportar-al-financiamiento-genuino-de-la-economia</t>
  </si>
  <si>
    <t>Ministry of Labor, Family, and Youth</t>
  </si>
  <si>
    <t>Proposed a more simple calculation for corona short-time work than what was previously available. Companies use this calculation to determine how much money they need to pay their employees during crisis time from their own accounts, and how much money they will direct from the government to their employees. The proposal calculates minimum gross wage analogously for corona short-time work to the AMS flat rate table. Also under the proposal, the division of the total amount billed into short-time work support and remuneration will not be manatory for the work performed in wage accounting. Under the new system, no employee should have any losses due to rounding of wage amounts.</t>
  </si>
  <si>
    <t>https://www.bmafj.gv.at/Services/Presse/Presseaussendungen/PA-13-Mai-2020.html</t>
  </si>
  <si>
    <t>Issued CVM Instruction 624, which alters CVM Instruction 607, which provides for the procedure regarding sanctioning actions within the scope of the Autarchy. The purpose of the amendment to the standard is to enable the delivery of the proposed Administrative Agreement in the Supervision process through electronic correspondence, as part of the measures adopted in response to the Covid-19 (coronavirus) pandemic.</t>
  </si>
  <si>
    <t>http://www.cvm.gov.br/noticias/arquivos/2020/20200513-3.html</t>
  </si>
  <si>
    <t>Extended the deadline for the transmission of Digital Bookkeeping (ECD) for the calendar year 2019 to July 31. The measure responds to requests from class entities in the accounting area, who say they are having difficulties in carrying out their activities due to restrictions resulting from the coronavirus pandemic</t>
  </si>
  <si>
    <t>https://www.gov.br/economia/pt-br/assuntos/noticias/2020/maio/receita-federal-adia-para-31-de-julho-o-prazo-para-entrega-da-escrituracao-contabil-digital</t>
  </si>
  <si>
    <t>Banco de la Republica</t>
  </si>
  <si>
    <t>Will evaluate the conditions of the economy and monetary policy in the months of May, August and November 2020 or while economic conditions atypical so warrant, due to the exceptional circumstances that the Colombian economy is experiencing as a result of the COVID-19 pandemic</t>
  </si>
  <si>
    <t>https://www.banrep.gov.co/es/junta-del-banco-tambien-evaluara-las-condiciones-politica-monetaria-meses-mayo-agosto-y-noviembre</t>
  </si>
  <si>
    <t>Egypt</t>
  </si>
  <si>
    <t>Central Bank of Egypt</t>
  </si>
  <si>
    <t>Providing access to the industrial private sector initiative to companies working in the construction sector whose annual turnover / revenue is 50 million pounds or more</t>
  </si>
  <si>
    <t>https://www.cbe.org.eg/en/Pages/HighlightsPages/Circular-dated-13-May-2020-regarding-allowing-the-construction-sector-to-benefit-from-the-industrial-private-sector-initiat.aspx</t>
  </si>
  <si>
    <t>Published a thematic report about the credit ratings of collateralized loan obligatons (CLO) in the European Union (EU). The report discusses methodologies of CLO credit ratings in the context of COVID-19.</t>
  </si>
  <si>
    <t>https://www.esma.europa.eu/press-news/esma-news/esma-highlights-challenges-rating-collateralised-loan-obligations</t>
  </si>
  <si>
    <t>Ministry of Economy and Finance, Ministry of Agricultre and Food, Ministry of Action and Public Accounts</t>
  </si>
  <si>
    <t>Proposed exemptions from social security contributions for very small businesses and small and medium-sized enterprises (SMEs), a crisis distillation system worth EUR 140 million, and a relaunch of the request for a compensation fund at the European level. These measures would be targeted at the viticulture sector and other actors relevant to the French wine industry.</t>
  </si>
  <si>
    <t>https://minefi.hosting.augure.com/Augure_Minefi/r/ContenuEnLigne/Download?id=37944324-0962-42A8-B711-F7B7DECEE1CA&amp;filename=2157%20_%201026%20CP%20-%20Le%20Gouvernement%20annonce%20un%20soutien%20exceptionnel%20%C3%A0%20la%20fili%C3%A8re%20viticole.pdf</t>
  </si>
  <si>
    <t>Ministry of Foreign Affairs and Trade</t>
  </si>
  <si>
    <t>Announced that the governt will double the budget of the HUF 50 billion support program launched for Hungarian companies. The program is meant to preserve jobs.</t>
  </si>
  <si>
    <t>https://koronavirus.gov.hu/cikkek/szijjarto-megduplazza-kormany-beruhazas-tamogato-program-keretosszeget
https://www.kormany.hu/hu/nemzetgazdasagi-miniszterium/unios-forrasok-felhasznalasaert-felelos-allamtitkarsag/hy/50-milliard-forintra-palyazhatnak-mikro-kis-es-kozepvallalkozasok</t>
  </si>
  <si>
    <t>Declared an increase in the 2020 budget for Large Enterprise Investment Support from a level of HUF 25 billion to HUF 40 billion. The measures are meant to create new jobs, improve productivity, and expand markets amdist the coronavirus pandemic.</t>
  </si>
  <si>
    <t>https://www.kormany.hu/hu/nemzetgazdasagi-miniszterium/hirek/tobb-mint-300-milliard-forintnyi-beruhazast-terveznek-a-magyar-vallalatok</t>
  </si>
  <si>
    <t>Reduced the rates of Tax Deduction at Source (TDS) for some non-salaried specified payments made to residents by 25% for the period from 14 May, 2020 to 31 March, 2021. In addition, the rate of Tax Collection at Source (TCS) for specified receipts has also been reduced by 25% for the period from 14 May, 2020 to 31 March, 2021</t>
  </si>
  <si>
    <t>https://pib.gov.in/PressReleasePage.aspx?PRID=1623745</t>
  </si>
  <si>
    <t>Established an Emergency Working Capital Facility for Businesses to provide relief to the business, additional working capital finance of 20% of the outstanding credit as on 29 February 2020, in the form of a Term Loan at a concessional rate of interest will be provided. This will be available to units with up to Rs 25 crore outstanding and turnover of up to Rs 100 crore whose accounts are standard. The units will not have to provide any guarantee or collateral of their own. The amount will be 100% guaranteed by the Government of India providing a total liquidity of Rs. 3.0 lakh crores to more than 45 lakh MSMEs</t>
  </si>
  <si>
    <t>https://pib.gov.in/PressReleasePage.aspx?PRID=1623601
https://pib.gov.in/PressReleasePage.aspx?PRID=1625307</t>
  </si>
  <si>
    <t>Crated a provision made for Rs. 20,000 cr subordinate debt for two lakh MSMEs which are NPA or are stressed. Government will support them with Rs. 4,000 Cr. to Credit Guarantee Trust for Micro and Small enterprises (CGTMSE). Banks are expected to provide the subordinate-debt to promoters of such MSMEs equal to 15% of his existing stake in the unit subject to a maximum of Rs 75 lakhs</t>
  </si>
  <si>
    <t>https://pib.gov.in/PressReleasePage.aspx?PRID=1623601</t>
  </si>
  <si>
    <t>Will set up a Fund of Funds with a corpus of Rs 10,000 crore that will provide equity funding support for MSMEs. The Fund of Funds shall be operated through a Mother and a few Daughter funds. It is expected that with leverage of 1:4 at the level of daughter funds, the Fund of Funds will be able to mobilise equity of about Rs 50,000 crores</t>
  </si>
  <si>
    <t>Changed the definition of MSME by raising the Investment limit. An additional criteria of turnover also being introduced. The distinction between manufacturing and service sector will also be eliminated</t>
  </si>
  <si>
    <t>Establishing an e-market linkage for MSMEs to act as a replacement for trade fairs and exhibitions. MSME receivables from Government and CPSEs will be released in 45 days</t>
  </si>
  <si>
    <t>Amended General Financial Rules (GFR) of the Government to disallow global tender enquiries in procurement of Goods and Services of value of less than Rs 200 crores</t>
  </si>
  <si>
    <t>Extended the Employees Provident Fund Support for business and organised workers by another 3 months for salary months of June, July and August 2020. Total benefits accrued is about Rs 2500 crores to 72.22 lakh employees.</t>
  </si>
  <si>
    <t>Reducted Statutory PF contribution of both employer and employee to 10% each from existing 12% each for all establishments covered by EPFO for next 3 months. This will provide liquidity of about Rs.2250 Crore per month</t>
  </si>
  <si>
    <t>Will launch Rs 30,000 crore Special Liquidity Scheme, liquidity being provided by RBI. Investment will be made in primary and secondary market transactions in investment grade debt paper of NBFCs, HFCs and MFIs. This will be 100 percent guaranteed by the Government of India</t>
  </si>
  <si>
    <t>https://pib.gov.in/PressReleasePage.aspx?PRID=1623601
https://pib.gov.in/PressReleasePage.aspx?PRID=1625311</t>
  </si>
  <si>
    <t>Extended existing Partial Credit Guarantee scheme to cover the borrowings of lower rated NBFCs, HFCs and other Micro Finance Institutions (MFIs). Government of India will provide 20 percent first loss sovereign guarantee to Public Sector Banks</t>
  </si>
  <si>
    <t>Ministry of Finance, Power Finance Corporation, Rural Electrification Corporation</t>
  </si>
  <si>
    <t>Will infuse liquidity in the DISCOMS to the extent of Rs 90000 crores in two equal instalments. This amount will be used by DISCOMS to pay their dues to Transmission and Generation companies. Further, CPSE GENCOs will give a rebate to DISCOMS on the condition that the same is passed on to the final consumers as a relief towards their fixed charges.</t>
  </si>
  <si>
    <t>All central agencies like Railways, Ministry of Road Transport and Highways and CPWD will give extension of up to 6 months for completion of contractual obligations, including in respect of EPC and concession agreements</t>
  </si>
  <si>
    <t>Advised State Governments to invoke the Force Majeure clause under RERA. The registration and completion date for all registered projects will be extended up to 6 months and may be further extended by another 3 months based on the State’s situation. Various statutory compliances under RERA will also be extended concurrently</t>
  </si>
  <si>
    <t>Pending income tax refunds to charitable trusts and non-corporate businesses and professions including proprietorship, partnership and LLPs and cooperatives shall be issued immediately</t>
  </si>
  <si>
    <t>The due date of all Income Tax Returns for Assessment Year 2020-21 will be extended to 30 November, 2020.  Similarly, tax audit due date will be extended to 31 October 2020.</t>
  </si>
  <si>
    <t>The date for making payment without additional amount under the “Vivad Se Vishwas” scheme will be extended to 31 December, 2020</t>
  </si>
  <si>
    <t>Inter-American Development Bank, International Organization for Migration</t>
  </si>
  <si>
    <t>Signed a memorandum of understanding to maximize cooperation and jointly promote orderly, regular, and safe migration as an enabler of sustainable development and inclusive growth in Latin America and the Caribbean (LAC)</t>
  </si>
  <si>
    <t>https://www.iadb.org/en/news/idb-and-iom-address-migration-challenges-through-new-partnership</t>
  </si>
  <si>
    <t>Provided individual soldiers with special assistance for housing in the Corona crisis, amounting to NIS 4,000</t>
  </si>
  <si>
    <t>https://www.gov.il/he/departments/news/press_13052020</t>
  </si>
  <si>
    <t>Granted permission to extend the special measures that were being taken for consignment provisions, etc. in order to flexibly deal with the delay in payment of charges by electric utilities and gas utilities</t>
  </si>
  <si>
    <t>https://www.meti.go.jp/press/2020/05/20200513003/20200513003.html</t>
  </si>
  <si>
    <t>Issued, on a temporary basis, the Special Accounting Criteria applicable to general warehouses of deposit, with respect to commercial credits that they have with customers whose payment source is affected by this contingency</t>
  </si>
  <si>
    <t>https://www.gob.mx/cnbv/prensa/36-2020-criterios-contables-especiales-aplicables-a-los-almacenes-generales-de-deposito?idiom=es</t>
  </si>
  <si>
    <t>Reserve Bank of New Zealand</t>
  </si>
  <si>
    <t>Expanded the Large Scale Asset Purchase (LSAP) programme potential to $60 billion, up from the previous $33 billion limit.</t>
  </si>
  <si>
    <t>https://www.rbnz.govt.nz/news/2020/05/large-scale-asset-purchases-expanded</t>
  </si>
  <si>
    <t>Expanded the Large Scale Asset Purchase (LSAP) programme to now include inflation-indexed government bonds (IIBs).</t>
  </si>
  <si>
    <t>Enacted amendments to the Overseas Investment Act 2005 put in place a temporary requirement for foreign investors to notify an intention to take a controlling investment in any New Zealand business, if that results in more than a 25% ownership interest, or increases an existing interest to or beyond 50, 75 or 100%. A further change includes making some low risk, economically valuable investments able to go ahead without an application for consent.</t>
  </si>
  <si>
    <t>https://treasury.govt.nz/news-and-events/news/new-overseas-investment-screening-rules-announced</t>
  </si>
  <si>
    <t>Published a document outlining what it has seen in recent reviews of financial reporting, and setting out our expectations and areas that entities should consider when preparing financial statements, particularly in light of the COVID-19 situation.</t>
  </si>
  <si>
    <t>https://www.fma.govt.nz/news-and-resources/covid-19/covid-19-financial-reporting-review-findings-and-guidance-for-entities/</t>
  </si>
  <si>
    <t>Expanded the amount of the guarantee of the National Government, through the Reactive Peru Program, to secure working capital loans for companies in the country, passing this amount of S / 30,000 million to S / 60,000 million, with the aim of ensuring continuity in the payment chain in the face of the impact of COVID-1</t>
  </si>
  <si>
    <t>https://www.gob.pe/institucion/mef/noticias/153925-gobierno-amplio-a-s-60-000-millones-las-garantias-del-programa-reactiva-peru</t>
  </si>
  <si>
    <t>Decided to increase the ceiling on the Bank Intermediated Lending Support Facility by 5 trillion won (30 trillion won → 35 trillion won) at the meeting on May 14 to provide continued support to companies, considering the persistent difficulties facing small and medium-sized enterprises (SMEs, including individual business owners) due to COVID-19</t>
  </si>
  <si>
    <t>https://www.bok.or.kr/eng/bbs/E0000634/view.do?nttId=10058184&amp;menuNo=400069&amp;pageIndex=1</t>
  </si>
  <si>
    <t>Decided to grant an extension of reporting deadline until August 31 this year for financial companies overseas branches that face compliance burdens due to COVID 19. As such, the financial companies’ overseas branches will not face a fin e of KRW7 million for failure to submit their annual performance report by the deadline.</t>
  </si>
  <si>
    <t>http://www.fsc.go.kr/downManager?bbsid=BBS0048&amp;no=152530</t>
  </si>
  <si>
    <t>Drafted a program that would provide low-cost loans to businesses through the Vnesheconombank (VEB), a state development corporation.</t>
  </si>
  <si>
    <t>https://www.economy.gov.ru/material/news/ekonomika_bez_virusa/reshetnikov_minekonomrazvitiya_segodnya_vnosit_v_kabmin_postanovlenie_o_kreditnoy_programme_podderzhki_zanyatosti.html</t>
  </si>
  <si>
    <t>Saudi Arabia</t>
  </si>
  <si>
    <t>Saudi Arabian Monetary Authority</t>
  </si>
  <si>
    <t>Announced the extension of the program of support for fees of sales points and e-commerce for all stores and private sector establishments for an additional three months ending on September 14, 2020 AD.</t>
  </si>
  <si>
    <t>http://www.sama.gov.sa/ar-sa/News/Pages/news-571.aspx</t>
  </si>
  <si>
    <t>Monetary Authority of Singapore, Singapore FinTech Association, AMTD Group, AMTD Foundation</t>
  </si>
  <si>
    <t>Announced the launch of a S$6 million MAS-SFA-AMTD FinTech Solidarity Grant to support Singapore-based FinTech firms amid the challenging business climate caused by the COVID-19 pandemic. The Grant comprises two components a S$1.5 million Business Sustenance Grant (BSG) and S$4.5 million Business Growth Grant (BGG)</t>
  </si>
  <si>
    <t>https://www.mas.gov.sg/news/media-releases/2020/new-grant-scheme-to-support-singapore-fintech-firms</t>
  </si>
  <si>
    <t>Central Bank of Sri Lanka</t>
  </si>
  <si>
    <t>Provide additional funding under the refinance facility or other credit operations enabling the banking sector to provide working capital and other loans at concessionary rates of interest, to spur demand in the economy</t>
  </si>
  <si>
    <t>https://www.cbsl.gov.lk/en/node/7846</t>
  </si>
  <si>
    <t>Permitted licensed banks to consider certain assets as liquid assets in the computation of the Statutory Liquid Assets Ratio (SLAR) subject to conditions up to June 30, 2021</t>
  </si>
  <si>
    <t>Reduced the minimum requirement of Liquidity Coverage Ratio and Net Stable Funding Ratio to 90% with enhanced supervision and frequent reporting up to June 30, 2021</t>
  </si>
  <si>
    <t>Enabled licensed banks to avail liquidity through the Sri Lanka Deposit Insurance and Liquidity Support Scheme or as loans and advances in Rupees under the Framework of Emergency Loans and Advances to Licensed Banks, based on acceptable collateral and liquidity forecasts</t>
  </si>
  <si>
    <t>Decided to restrict certain discretionary payments of  licensed banks, such as declaring cash dividends or repatriation of profits, engaging in share buy backs, increasing management allowances and payments to the Board of Directors for a limited period until 31 December 2020</t>
  </si>
  <si>
    <t>Required licensed banks to exercise prudence and refrain to the extent possible when incurring non-essential and capital expenditure during the above-mentioned period</t>
  </si>
  <si>
    <t>Decided to waive the annual assessment of Domestic Systemically Important Banks (D-SIBs) for the year 2020 and maintain the already designated D-SIBs as published in December 2019, for year 2020 as well</t>
  </si>
  <si>
    <t>Proposed a crisis package aimed at the municipal sector. The package would support companesation for extraordinary costs related to the coronavirus. This represents an extension of a package proposed on March 11 by an additional SEK 2 billion, bringing the total level of proposed support to SEK 5 billion. The funds are meant to allow states to handle healthcare costs such as more staff, higher laboratory analysis, and extra materials.</t>
  </si>
  <si>
    <t>https://www.regeringen.se/artiklar/2020/04/om-krispaketet-till-kommunsektorn/</t>
  </si>
  <si>
    <t>Ministry of Finance, Ministry of Social Affairs</t>
  </si>
  <si>
    <t>Proposed a temporary supplemental allowance for families with children in the form of grants. If enacted, the grant would pay out 25% of the preliminary housing allowance. This means that a family could receive up to SEK 1325 in monthly supplementary allowance if it were to meet eligibility conditions. The proposed amendment would come into force on July 1, 2020, and would remain valid until December 31, 2020.</t>
  </si>
  <si>
    <t>https://www.regeringen.se/pressmeddelanden/2020/05/regeringen-forstarker-bostadsbidraget-for-barnfamiljer/</t>
  </si>
  <si>
    <t>Formulated audit operation principles, authorizing various regional IRS leniency to assist in processing, without having to report to the Ministry for approval on a case-by-case basis to assist business operators to apply for the refund of the overpaid tax amount and simplify the flow of operations</t>
  </si>
  <si>
    <t>https://www.mof.gov.tw/singlehtml/384fb3077bb349ea973e7fc6f13b6974?cntId=11c6fbedbda44364ab1db9d825375d1c</t>
  </si>
  <si>
    <t>Supported the draft resolution of the Cabinet of Ministers that will expand the range of agribusiness entitites eligible for state support through loans from banks. UAH 1.2 billion worth of funds will be provided to support farmers. There are qualifying conditions for participation and limits on the loan sizes. The funds are meant to support farmers in 2020 with the coronavirus pandemic.</t>
  </si>
  <si>
    <t>https://www.me.gov.ua/News/Detail?lang=uk-UA&amp;id=868faf96-7c81-41bc-8e2b-8c7471a0e8d5&amp;title=UriadNadavDostupDoDerzhavnoiPidtrimkiBilshiiKilkostiAgrariiv</t>
  </si>
  <si>
    <t>National Bank of Ukraine, Parliament</t>
  </si>
  <si>
    <t>Supported the parliamentary legislation that established clear instituional and procedural mechanisms in the process of withdrawing banks from the market.</t>
  </si>
  <si>
    <t>https://bank.gov.ua/ua/news/all/verhovna-rada-zrobila-nevidvorotnim-protses-vivedennya-bankiv-iz-rinku</t>
  </si>
  <si>
    <t>Supported the parliamentary decision to lower the minimum capital requirement for Ukrainian banks from UAH 500 million to a level of UAH 200 million.</t>
  </si>
  <si>
    <t>https://bank.gov.ua/ua/news/all/verhovna-rada-pomyakshila-vimogi-do-minimalnogo-kapitalu-bankiv-z-500-do-200-mln-grn</t>
  </si>
  <si>
    <t>Announced that Fannie Mae and Freddie Mac are making available a new payment deferral option. The payment deferral option allows borrowers, who are able to return to making their normal monthly mortgage payment, the ability to repay their missed payments at the time the home is sold, refinanced, or at maturity</t>
  </si>
  <si>
    <t>https://www.fhfa.gov/Media/PublicAffairs/Pages/FHFA-Announces-Payment-Deferral-as-New-Repayment-Option-for-Homeowners-in-COVID-19-Forbearance-Plans.aspx</t>
  </si>
  <si>
    <t>Required Banks to refund fees associated with the National Social Security Administration (ANSES) and Emergency Family Income (IFE) benefit any type of concept, be it by concerted operations with the paying financial institution itself or with third parties, such as loan installments granted with or without a discount code, commissions or charges for additional services to the account contracted by the beneficiary, automatic debits for the payment of taxes, services and other concepts, etc</t>
  </si>
  <si>
    <t>https://www.bcra.gob.ar/Noticias/Coronavirus-BCRA-reintegros-debitos-ife.asp</t>
  </si>
  <si>
    <t>Established a new extension, until May 24, 2020, of the suspension of the exchange and financial summary proceedings instructed in the terms of the Foreign Exchange Penal Regime Laws No. 19,359 and of Financial Entities No. 21,526</t>
  </si>
  <si>
    <t>https://www.bcra.gob.ar/Noticias/Coronavirus-BCRA-prorroga-sumarios-financieros-mayo-2.asp</t>
  </si>
  <si>
    <t>Ministry of Labor, Employment and Social Security</t>
  </si>
  <si>
    <t>Established a digital channel for the Compulsory Labor Conciliation Procedures and spontaneous agreements that are unfinished or are about to start</t>
  </si>
  <si>
    <t>https://www.argentina.gob.ar/noticias/el-servicio-de-conciliacion-laboral-dispone-una-modalidad-virtual-para-sus-procedimientos</t>
  </si>
  <si>
    <t>Approved a $100 million loan to the Government of Mongolia to mitigate the severe health and economic impacts of the novel coronavirus disease (COVID-19) pandemic</t>
  </si>
  <si>
    <t>https://www.adb.org/news/adb-provides-100-million-support-mongolias-covid-19-response</t>
  </si>
  <si>
    <t>Agreed to not take action against companies that cannot provide data for its the code of conduct risk model by June 30, 2020. While this information is usually mandatory under the Markets in Financial Instruments Directive (MiFID) ii, companies will be allowed to submit their required mapping information until September 1, 2020 without receiving penalties.</t>
  </si>
  <si>
    <t>https://www.fsma.be/nl/news/covid-19-verstrekkers-van-beleggingsdiensten-krijgen-uitstel-tot-1-september-2020-om-de-mifid</t>
  </si>
  <si>
    <t>Extended the installment payments administered by the Federal Revenue Service of Brazil and the Attorney General of the National Treasury due in May, June and July 2020. As a result, those maturing in May 2020 will have their maturity extended to August 2020, those maturing in June 2020 will have their maturity extended to October 2020, and those maturing in July 2020 will have their maturity extended to December 2020</t>
  </si>
  <si>
    <t>https://www.gov.br/economia/pt-br/assuntos/noticias/2020/maio/ministerio-da-economia-prorroga-os-prazos-das-prestacoes-dos-parcelamentos-tributarios-com-vencimento-em-maio-junho-e-julho-de-2020</t>
  </si>
  <si>
    <t>Ministry of Economy, Ministry of Justice and Public Security</t>
  </si>
  <si>
    <t>Will invest around R $69.1 million in purchases of individual safety equipment (PPE) to guarantee the security of the prison system and public security operations during the pandemic period of the new coronavirus. The Ministry of Economy, through the Central de Compras, will act as centralizer of the acquisition, which aims to serve several public security organs of the Union, states, Federal District and municipalities, through a single contract. Items such as gloves, alcohol gel, goggles, disposable sneakers and masks will be purchased</t>
  </si>
  <si>
    <t>https://www.gov.br/economia/pt-br/assuntos/noticias/2020/maio/governo-compra-equipamentos-para-garantir-protecao-de-policiais-e-agentes-penitenciarios</t>
  </si>
  <si>
    <t>National Government</t>
  </si>
  <si>
    <t>Delivered to the municipality of Plato, Magdalena department, the reconstruction work of the electromechanical pumping system, which guarantees a better flow of drinking water and optimizes the municipality's aqueduct system. The reconstruction of this pumping system increases the capacity of the plant and triples the potential of its flow, guaranteeing the continuous supply of drinking water for more than 66 thousand inhabitants in one of the regions poorest in the country and helping to minimize the impact generated by the spread of Covid-19.</t>
  </si>
  <si>
    <t>https://www.minhacienda.gov.co/webcenter/portal/SaladePrensa/pages_DetalleNoticia?documentId=WCC_CLUSTER-130250</t>
  </si>
  <si>
    <t>Launched several initiatives to strengthen the travel industry. The government agreed on DKK 600 million worth of grants to the Travel Guarantee Fund to cover a large part of the guarantees from the first part of the program, which applied until April 13, 2020. Another measure included a subsidy worth DKK 125 million for the consolidation of travel packages within the Travel Guarantee Fund. Other measures included: (1.) an individual repayment model for the Travel Guarantee Fund, applying to companies between April 14, 2020 and May 10, 2020; (2.) clarification of travel providers' relationships with insurance companies, and (3.) support in the EU for a temporary, mandatory voucher scheme.</t>
  </si>
  <si>
    <t>https://em.dk/nyhedsarkiv/2020/maj/covid-19-ny-aftale-skal-hjaelpe-rejsebranchen/</t>
  </si>
  <si>
    <t>Announced that 8 large-scale research projects were selected for funding. The Commission increased its commitment to EUR 72 million (up from the originally planned EUR 45 million) from Horizon 2020, the European Union's (EU) research and innovation program. The Innovative Medicines Initiative (IMI), a private-public partnership between the European Commission (EC) and the pharmaceutical industry, will contribute EUR 45 million to the project. This brings the total investment to EUR 117 million.</t>
  </si>
  <si>
    <t>https://ec.europa.eu/commission/presscorner/detail/en/ip_20_837</t>
  </si>
  <si>
    <t>Established the COVID-19 Business Guarantee Fund. The purpose of the Fund is to support the economy with the maximum possible use of financial resources to meet the increased liquidity needs of comapnies due to the shock.The Fund provides financial assistance by guaranteeing new portfolio loans with selected financial organizations in the Greek market.</t>
  </si>
  <si>
    <t>https://covid19.gov.gr/systasi-tamiou-me-tin-eponymia-tamio-engyodosias-epichiriseon-covid-19/</t>
  </si>
  <si>
    <t>Environmental Protection Department</t>
  </si>
  <si>
    <t>Launched the the Anti-epidemic Subsidy Scheme for the Laundry Trade under the Anti-epidemic Fund (AEF) to help the laundry trade cope with the challenges brought about by the current economic situation. A sum of about $90 million has been earmarked under the AEF for the Scheme to provide a one-off subsidy to help the laundry and/or dry cleaning services industry meet their operational costs. The Scheme is expected to benefit about 1 400 laundry shops and workshop</t>
  </si>
  <si>
    <t>https://www.info.gov.hk/gia/general/202005/29/P2020052900219.htm?fontSize=1</t>
  </si>
  <si>
    <t>Guaranteed bridge loans from four commercial banks to companies--especially small and medium-sized enterprises (SMEs)--who have suffered temporary business problems from COVID-19. The Treasury will backstop 70% of the loans that the companies can receive if they meet eligibility conditions. The total backstop is worth ISK 50 billion.</t>
  </si>
  <si>
    <t>https://www.sedlabanki.is/utgefid-efni/frettir-og-tilkynningar/frettasafn/frett/2020/05/12/Sedlabankinn-og-lanastofnanir-skrifa-undir-samninga-um-bruarlan/</t>
  </si>
  <si>
    <t>Providing additional food grain to all the States/UTs at the rate of 5 kg per migrant labourer and 1 kg Chana per family per month for two months i.e. May and June, 2020 free of cost shall be allocated</t>
  </si>
  <si>
    <t>https://pib.gov.in/PressReleasePage.aspx?PRID=1623862</t>
  </si>
  <si>
    <t>Updated technology system to be used enabling Migrants to access PDS(Ration) from any Fair Price Shops in India by March,2021-One Nation one Ration Card</t>
  </si>
  <si>
    <t>Will launch a scheme for migrant workers and urban poor to provide ease of living at affordable rent. Affordable Rental Housing Complexes will provide social security and quality life to migrant labour, urban poor, and students etc.This will be done through converting government funded houses in the cities into Affordable Rental Housing Complexes (ARHC) under PPP mode through concessionaire; manufacturing units, industries, institutions, associations to develop Affordable Rental Housing Complexes (ARHC) on their private land and operate; and Incentivizing  State Govt agencies/Central Government Organizations on similar lines to develop Affordable Rental Housing Complexes (ARHC) and operate</t>
  </si>
  <si>
    <t>Providing Interest subvention of 2% for prompt payees for a period of 12 months to MUDRA Shishu loanees, who have loans below Rs 50,000.The current portfolio of MUDRA Shishu loans is around Rs 1.62 Lakh crore. This will provide relief of about Rs 1,500 crore to Shishu MUDRA loanee</t>
  </si>
  <si>
    <t>Establishing bank credit facility for initial working capital up to Rs. 10,000 for each enterprise will be extended. This scheme will cover urban as well as rural vendors doing business in the adjoining urban areas. Use of digital payments and timely repayments will be incentivized through monetary rewards. It is expected that 50 lakh street vendors will be benefitted under this scheme and credit of Rs. 5,000 crore would flow to them</t>
  </si>
  <si>
    <t>Extending Credit Linked Subsidy Scheme for Middle Income Group (annual Income between Rs 6 and 18 lakhs) to March 2021. This will benefit 2.5 lakhs middle income families during 2020-21 and will lead to investment of over Rs 70,000 crore in housing sector</t>
  </si>
  <si>
    <t>Providing Rs 6,000 crore of funds under Compensatory Afforestation Management &amp; Planning Authority (CAMPA) will be used for Afforestation and Plantation works, including in urban areas, Artificial regeneration, assisted natural regeneration, Forest management, soil &amp; moisture conservation works, Forest protection, forest and wildlife related infrastructure development, wildlife protection and management</t>
  </si>
  <si>
    <t>Providing Rs 30,000 crore Additional Emergency Working Capital for farmers through National Bank for Agriculture and Rural Development (NABARD) for meeting crop loan requirement of Rural Cooperative Banks and RRBs. This refinance will be front-loaded and available on tap. This is over and above Rs 90,000 crore that will be provided by NABARD to this sector in the normal course. This will benefit around 3 crore farmers, mostly small and marginal and it will meet their post-harvest Rabi and current Kharif requirements.</t>
  </si>
  <si>
    <t>Providing Rs 2 lakh crore concessional credit boost to 2.5 crore farmers under Kisan Credit Card Scheme. Fisherman and Animal Husbandy Farmers will also be included in this drive. This will inject additional liquidity of  Rs 2 lakh crore in the farm sector. 2.5 crore farmers will be covered</t>
  </si>
  <si>
    <t>Announced that the Holiday Allowance (THR) for the State Civil Apparatus (ASN), TNI, Polri and retirees will be disbursed immediately, maximum on Friday, May 15, 2020. The amount of THR that will be given is for Central ASN, TNI, Polri amounting to IDR6.775 trillion, for pensioners IDR8,708 trillion, Regional ASN IDR13,898 trillion</t>
  </si>
  <si>
    <t>https://www.kemenkeu.go.id/publikasi/berita/thr-asn-akan-segera-cair-ini-jumlahnya/</t>
  </si>
  <si>
    <t>Indonesian Government</t>
  </si>
  <si>
    <t>Established Perppu No. 1 of 2020 into Law, which includes 2 (two) policies, namely the State Financial Policy including taxation and Financial Sector Policy. The State Financial Policy basically consists of adjusting the APBN deficit limits; use of alternative budget funding sources; shifting and refocusing central and regional budgets; and the implementation of the National Economic Recovery Program for the sustainability of the real sector and financial sector. The Financial Sector Policy includes: expanding the authority of the Financial Sector Stability Committee (KSSK) and the scope of the KSSK meeting; strengthening the authority of Bank Indonesia, strengthening the authority of the Financial Services Authority and the Deposit Insurance Agency to prevent risks that endanger the stability of the financial system.</t>
  </si>
  <si>
    <t>https://www.kemenkeu.go.id/publikasi/berita/perppu-no12020-disahkan-jadi-undang-undang/</t>
  </si>
  <si>
    <t xml:space="preserve">Provided Ecuador with a loan of $93.8 million to support the financial sustainability of micro and small companies (SMEs) and the maintenance of employment in the face of the COVID-19 crisis </t>
  </si>
  <si>
    <t>https://www.iadb.org/en/news/ecuador-will-support-financial-sustainability-smes-idb-support</t>
  </si>
  <si>
    <t>Decided in conjunction with the various actors in the payment card market, as part of the payment card committee, to raise the uniform cardholder verification (CVM) limit from NIS 200 to NIS 300. The limit will be raised by the end of 2020, and the issue will be raised toward the end of the period for further discussion within the payment card committee.</t>
  </si>
  <si>
    <t>https://www.boi.org.il/en/NewsAndPublications/PressReleases/Pages/11-5-2020.aspx</t>
  </si>
  <si>
    <t>Deferred the annual reporting date for 2019, in accordance with the provisions of the Non-Profit and Companies Law, to August 31, 2020</t>
  </si>
  <si>
    <t>https://www.gov.il/BlobFolder/news/corona-easing-association/he/corona-easing-association.pdf</t>
  </si>
  <si>
    <t>Foreign Trade Administration</t>
  </si>
  <si>
    <t>Published a procedure determining the facilitation of aid programs during the coronavirus including the smart money programs and International Marketing Gateway, in the various allocations</t>
  </si>
  <si>
    <t>https://www.gov.il/BlobFolder/news/facilitation-procedure-exporters-corona/he/facilitation-procedure-exporters-corona.pdf</t>
  </si>
  <si>
    <t>Proposed changes in the tax treatment of petroleum: (1.) the categorization of "free income" and other expensed investments under special taxes, and (2.) the tax value of lost and unused free income for the years 2020 and 2021.</t>
  </si>
  <si>
    <t>https://www.regjeringen.no/no/aktuelt/legger-frem-forslag-til-endringer-i-petroleumsskatten/id2702231/</t>
  </si>
  <si>
    <t>Ministry of Justice and Public Security</t>
  </si>
  <si>
    <t>Proposed to allocate NOK 7 million to secure information technology (IT) equipment during the coronavirus pandemic.</t>
  </si>
  <si>
    <t>https://www.regjeringen.no/no/aktuelt/ikt-utstyr-til-kriminalomsorga/id2701915/</t>
  </si>
  <si>
    <t>Proposed to allocate NOK 47.1 million for prevention measures within migrant asylum reception centers</t>
  </si>
  <si>
    <t>https://www.regjeringen.no/no/aktuelt/styrking-av-smitteverntiltak-i-asylmottak/id2701918/</t>
  </si>
  <si>
    <t>Ministry of Health</t>
  </si>
  <si>
    <t>Proposed increased appropriations in selected parts of the health and care sector to cover increased costs associated with the management of the coronavirus outbreak.</t>
  </si>
  <si>
    <t>https://www.regjeringen.no/no/aktuelt/koronasituasjonen-okte-bevilgninger-til-helse--og-omsorgssektoren/id2702017/</t>
  </si>
  <si>
    <t>The Superintendency of Banking, Insurance and Private Pension Fund Administrators (SBS)</t>
  </si>
  <si>
    <t>Established that the deadline for protesting the securities in power of the entities under its supervision, and whose obliged to pay reside in Peru or whose protest was to take place in Peruvian territory, is extended until June 30 of this year.</t>
  </si>
  <si>
    <t>https://www.sbs.gob.pe/noticia/detallenoticia/idnoticia/2485</t>
  </si>
  <si>
    <t>Ministry of Production</t>
  </si>
  <si>
    <t>In order to support micro and small companies in the country, as of today four new economic activities, related to government regulations by the State of National Emergency, can start their business activities by presenting only an Affidavit to the municipality of their jurisdiction. The current list includes as new activities those that have to do with i) mobile modules for bicycle, scooter, skateboard or other similar rental, ii) rental service for household items and decoration items on a smaller scale, iii ) rental service for personal effects and household goods on a smaller scale and iv) coworking</t>
  </si>
  <si>
    <t>https://www.gob.pe/institucion/produce/noticias/152831-produce-nuevos-emprendimientos-podran-obtener-licencias-de-funcionamiento-presentando-declaracion-jurada</t>
  </si>
  <si>
    <t>Published the provisions for the electronic issuance of Local Regional Public Investment Certificates, National Government and Cancellation Documents requested by the Executing Units of the National Government, Regional Governments, Municipalities, Municipal and Regional Associations and Public Universities in order to promote the execution of public investment projects through the Works for Taxes (Oxy) mechanism</t>
  </si>
  <si>
    <t>https://www.gob.pe/institucion/mef/noticias/152812-comunicado</t>
  </si>
  <si>
    <t>Established the right of public and private workers with direct relatives with a positive diagnosis of COVID-19 or who are part of the risk group, to have labor facilities to attend them as long as they are not hospitalized and the worker is the only person responsible for the care and support of said relatives. Among the facilities are: Licenses with enjoyment, subject to compensation; the reduction of the working day and / or temporary permits, subject to compensation; in addition, the reorganization of schedules, shift work or remote work. The choice of facility will be defined by agreement with the employer; in the absence of an agreement, the worker chooses according to the options proposed by the employer.</t>
  </si>
  <si>
    <t>https://www.gob.pe/institucion/mtpe/noticias/152738-trabajadores-con-familiares-contagiados-con-covid-19-o-que-esten-en-grupo-de-riesgo-tendran-facilidades-laborales</t>
  </si>
  <si>
    <t>Proposed that the government should restart “Build, Build, Build” infrastructure modernization program, promote the manufacture of products that have “strong and inelastic demand,” notably by businesses involved in food production and logistics, support the whole value chain of food production, including the establishment of food markets for efficient distribution—similar to the fruit and vegetable markets established decades ago in Japan—where farmers can directly sell their produce to consumers, mass hiring of contact tracers to boost the government’s efforts to stop the local transmission of COVID-19, while providing jobs; and the urgent passage of the Corporate Income Tax and Incentives Rationalization Act (CITIRA), which should now include “flexible tax and non-tax incentives” so that the government can better target specific investors that it wants to invest in the economy</t>
  </si>
  <si>
    <t>https://www.dof.gov.ph/dominguez-proposes-5-priority-measures-to-restart-economy/</t>
  </si>
  <si>
    <t>Decided to designate the airline and maritime shipping sector s as the key industries eligible to receive support through the key industry stabilization fund</t>
  </si>
  <si>
    <t>http://www.fsc.go.kr/downManager?bbsid=BBS0048&amp;no=152488</t>
  </si>
  <si>
    <t>Published rules for selecting systemically important enerprisese to provide targeted support measures. These include tax deferrals, government loan guarantees and direct subsidies to compensate for the costs of companies affected by the crisis. These represent additional measures to the list of support policies available to systemically supported enterprises.</t>
  </si>
  <si>
    <t>https://www.economy.gov.ru/material/news/minekonomrazvitiya_rossii_razrabotalo_pravila_otbora_sistemoobrazuyushchih_predpriyatiy_na_okazanie_adresnyh_mer_podderzhki.html</t>
  </si>
  <si>
    <t>Announced that Land Bank bills do not comply with the specified requirements and therefore are no longer eligible to be classified as level 2 HQLA, until further notice</t>
  </si>
  <si>
    <t>https://www.resbank.co.za/Publications/Detail-Item-View/Pages/Publications.aspx?sarbweb=3b6aa07d-92ab-441f-b7bf-bb7dfb1bedb4&amp;sarblist=21b5222e-7125-4e55-bb65-56fd3333371e&amp;sarbitem=9930</t>
  </si>
  <si>
    <t>Announced that it will handle, on a case-by-case basis, co-operative financial institutions and co-operative banks contravention of prudentials measures including Capital adequacy, Loan delinquency ratio, Loan provisioning requirements, External credit, Non-earning assets to total assets ratio, and Loan at default window for those CFIs and Co-op Banks that apply International Financial Reporting Standard (IFRS) 9</t>
  </si>
  <si>
    <t>https://www.resbank.co.za/Lists/News%20and%20Publications/Attachments/9929/PA%20and%20CBDA%20-%20Joint%20Communication%201%20of%202020%20-%20CFIs%20and%20Co-op%20banks.pdf</t>
  </si>
  <si>
    <t>Extended yearly on-site inspections to commence during the third quarter of the 2020 financial year and where possible, virtual examinations will be conducted</t>
  </si>
  <si>
    <t xml:space="preserve">Temporarily extended the submission for the quarterly returns for the 2020 financial year by one month </t>
  </si>
  <si>
    <t>Provided expectations surrounding governance and operational issues</t>
  </si>
  <si>
    <t>Sveriges Riksbank</t>
  </si>
  <si>
    <t>Promised to push the new reference rate forward in time. The new rate will be introduced when the conditions are better for it to receive the market's necessary involvement and scrutiny.</t>
  </si>
  <si>
    <t>https://www.riksbank.se/sv/press-och-publicerat/nyheter-och-pressmeddelanden/nyheter/2020/publicering-av-ny-referensranta-skjuts-framat-i-tiden/</t>
  </si>
  <si>
    <t>Proposed additional spending on paid training for nurses and assistants to the elderly through 2020 and 2021--amounting to expenditure of SEK 2.2 billion. Also, the National Board of Health and Welfare proposed to receive a supplement of SEK 97 million in 2020 to cover costs for hired staffing and storage of materials.The Public Health Authority is also to receive an additional SEK 28 million to finance staffing and analysis.</t>
  </si>
  <si>
    <t>https://www.regeringen.se/pressmeddelanden/2020/05/nya-atgarder-for-att-starka-aldreomsorgen-och-varden-under-coronakrisen/</t>
  </si>
  <si>
    <t>Extended the government's Coronavirus Job Retention Scheme until the end of October. Furloughed workers across the United Kingdom will continue to receive 80% of their current salary, up to GBP 2500. Also, the government will introduce new flexibility from August to get employees back to work.</t>
  </si>
  <si>
    <t>https://www.gov.uk/government/news/chancellor-extends-furlough-scheme-until-october</t>
  </si>
  <si>
    <t>Provided a list of Payroll Support Program participants, with amounts of assistance provided and, where applicable, financial instruments provided to the Federal Government as appropriate compensation for the provision of financial assistance, is available online here. Treasury continues to work closely with approved applicants to execute the necessary agreements and will update this information as additional funds are disbursed.</t>
  </si>
  <si>
    <t>https://home.treasury.gov/news/press-releases/sm1008</t>
  </si>
  <si>
    <t>Issued guidance regarding federal savings associations (FSA) requirements to conduct annual meetings no later than 150 days after the end of the fiscal year and to incorporate the time frame for conducting the meeting into its bylaws</t>
  </si>
  <si>
    <t>https://www.occ.gov/news-issuances/news-releases/2020/nr-occ-2020-61.html</t>
  </si>
  <si>
    <t>Outlined the information it will publicly disclose for the TALF and the Paycheck Protection Program Liquidity Facility (PPPLF) on a monthly basis. The Board will disclose the name of each participant in both facilities; the amounts borrowed, interest rate charged, and value of pledged collateral; and the overall costs, revenues, and fees for each facility</t>
  </si>
  <si>
    <t>https://www.federalreserve.gov/newsevents/pressreleases/monetary20200512a.htm</t>
  </si>
  <si>
    <t>Federal Deposit Insurance Corporation</t>
  </si>
  <si>
    <t>Approved a notice of proposed rulemaking that would mitigate the deposit insurance assessment effects of participating in the Paycheck Protection Program (PPP) established by the U.S. Small Business Administration (SBA) and the Paycheck Protection Program Lending Facility (PPPLF) and Money Market Mutual Fund Liquidity Facility (MMLF)</t>
  </si>
  <si>
    <t>https://www.fdic.gov/news/news/press/2020/pr20059.html</t>
  </si>
  <si>
    <t>State Bank of Vietnam</t>
  </si>
  <si>
    <t>Refinancing interest rate was cut from 5.0% to 4.5%; rediscounting interest rate reduced from 3.5% to 3.0%; overnight lending interest rate in inter-bank electronic payment and lending to offset the capital shortage in the clearing of the SBV with banks is lowered from 6.0% to 5.5%</t>
  </si>
  <si>
    <t>https://www.sbv.gov.vn/webcenter/portal/vi/menu/trangchu/ttsk/ttsk_chitiet?leftWidth=20%25&amp;showFooter=false&amp;showHeader=false&amp;dDocName=SBV410650&amp;rightWidth=0%25&amp;centerWidth=80%25&amp;_afrLoop=5649909073773539#%40%3F_afrLoop%3D5649909073773539%26centerWidth%3D80%2525%26dDocName%3DSBV410650%26leftWidth%3D20%2525%26rightWidth%3D0%2525%26showFooter%3Dfalse%26showHeader%3Dfalse%26_adf.ctrl-state%3Dvim4yglwm_174</t>
  </si>
  <si>
    <t>Approved a US$150 million credit to support Senegal in strengthening agricultural productivity and helping build resilient, climate-smart and competitive food systems.</t>
  </si>
  <si>
    <t>https://www.worldbank.org/en/news/press-release/2020/05/12/strengthening-agriculture-and-food-security-in-senegal-in-the-face-of-the-covid-19-crisis</t>
  </si>
  <si>
    <t>Emergency Operation for Development Project</t>
  </si>
  <si>
    <t>Approved the re-allocation of U$33.6 million to support Iraq's Ministry of Health’s efforts in preventing, detecting, and responding to the COVID-19 pandemic</t>
  </si>
  <si>
    <t>https://www.worldbank.org/en/news/press-release/2020/05/12/world-bank-deploys-us336-million-in-emergency-response-to-help-iraq-face-the-coronavirus-outbreak</t>
  </si>
  <si>
    <t>Announced that it has extended the expiration date of its Invitation made to the holders of certain eligible bonds listed in the Prospectus Supplement dated April 21, 2020 to present orders to exchange your Eligible Bonds for new bonds in accordance with the terms and conditions described in the Prospectus Supplement from 5:00 p.m., New York City time, on May 8, 2020, until 5:00 p.m., New York City time, on May 22, 2020</t>
  </si>
  <si>
    <t>https://www.argentina.gob.ar/noticias/la-republica-argentina-extiende-el-plazo-de-vencimiento-de-la-oferta</t>
  </si>
  <si>
    <t>Ministry of Social Development</t>
  </si>
  <si>
    <t>Launched the the Recuperar program, a sector-specific helpline with non-bank financing at an interest rate of 3 percent per year, for machines, tools or capital goods. It also includes subsidies (non-reimbursable) for companies in the process of recovery or that are beginning their activity as a cooperative, for companies that need to get back into operation or for training of cooperative members</t>
  </si>
  <si>
    <t>https://www.argentina.gob.ar/noticias/arroyo-la-salida-es-el-trabajo-y-tenemos-que-construirlo-desde-aca</t>
  </si>
  <si>
    <t>Updated the amounts of economic aid provided under the Job Insertion Program</t>
  </si>
  <si>
    <t>https://www.argentina.gob.ar/noticias/se-actualizan-los-montos-del-programa-de-insercion-laboral</t>
  </si>
  <si>
    <t>Encourages the creation of a solidarity fund with social impact, to be implemented through a financial trust intended to assist, directly or indirectly, the financing needs of the provinces, allowing them to revitalize their economies and productive markets; assist the urgently needed health and basic infrastructure, as well as to achieve better levels of sustainability of its public accounts</t>
  </si>
  <si>
    <t>https://www.cnv.gov.ar/SitioWeb/Prensa/Post/1428/1428la-cnv-propicia-la-instrumentacion-de-un-fondo-solidario-con-impacto-social</t>
  </si>
  <si>
    <t>Established $40 million Emergency Assistance for COVID-19 Pandemic Response grant  to Afghanistan to support the construction of 15 hospitals and medical facilities equipped with isolation wards and intensive care units, adding more than 1,100 new hospital beds. It will also support the rehabilitation of five existing medical facilities following the “build back better” principle. The hospitals and medical facilities will be gender and culture sensitive, with dedicated wards for female patients, including pregnant women</t>
  </si>
  <si>
    <t>https://www.adb.org/news/adb-president-afghanistan-president-discuss-covid-19-support-40-million-grant</t>
  </si>
  <si>
    <t>Presented a stimulus package for pubs, inns, taverns, and other gastronomies worth EUR 500 million. The package includes: a reduction in the tax on non-alcoholic beverages in taverns to 10% by the end of 2020, an increase in the flat rate limit from EUR 255,000 to 400,000, and an increase in the maximum limit for tax-free meal vouchers. The package still dependson EC approval, and applications will be accepted beginning on May 20, 2020.</t>
  </si>
  <si>
    <t>https://www.bmf.gv.at/presse/pressemeldungen/2020/Mai/500-mio-wirtshaus-paket.html</t>
  </si>
  <si>
    <t>Introduced 2 new committments for importers to benefit from the suspension of import duties and value-added taxes: (1.) importers must agree to pay duties and taxes in the event that the European Commission decides that the exemptions are invalid a posteriori, and (2.) importers must sign a document that gives power of attorney to the customs representative acting on behalf of the beneficiary.</t>
  </si>
  <si>
    <t>https://financien.belgium.be/nl/Actueel/update-covid-19-douane-en-belastingvrijstellingen-bij-rampen-gewijzigde-procedure</t>
  </si>
  <si>
    <t>Introduced 2 additional commitments for the import of goods necessary to combat the COVID-19 pandemic in the context of suspended import duties and value added taxes (VAT).</t>
  </si>
  <si>
    <t>Published an ordinance that regulates the payment of the minimum income of the individual port worker who is on leave due to the pandemic of the new coronavirus. The ordinance also provides rules for requests for rebalancing the contract that will be generated due to this cost</t>
  </si>
  <si>
    <t>http://www.infraestrutura.gov.br/ultimas-noticias/9783-minist%C3%A9rio-da-infraestrutura-regulamenta-indeniza%C3%A7%C3%A3o-a-trabalhadores-portu%C3%A1rios-avulsos.html</t>
  </si>
  <si>
    <t>Expanded the list for the use of the Differentiated Public Procurement Regime (RDC) so that it can be applied to the hiring of any works, services, purchases, disposals and leases</t>
  </si>
  <si>
    <t>https://www.gov.br/economia/pt-br/assuntos/noticias/2020/maio/regime-diferenciado-podera-ser-utilizado-em-todos-os-tipos-de-contratacao-durante-a-pandemia</t>
  </si>
  <si>
    <t>Published the 211 tariff subheadings of goods exempt from VAT mentioned in Decree 551 of 2020, by which transitory tax measures are adopted within the framework of the State of Economic, Social and Ecological Emergency</t>
  </si>
  <si>
    <t>https://www.dian.gov.co/Prensa/Paginas/NG-Conozca-el-listado-bienes-exentos-de-IVA-segun-Decreto-551-de-2020.aspx</t>
  </si>
  <si>
    <t>Created the Support Program for Formal Employment (PAEF), which aims to protect formal employment, through a subsidy to the payment of payrolls of companies that have seen their income reduced at this juncture. It seeks to avoid layoffs and encourage companies that laid off workers to hire them again. Through this program, the national government will subsidize the equivalent of 40% of a minimum wage for dependent workers of companies and non-profit entities that have seen their income reduced by at least 20% and who request this contribution. The program will provide a monthly contribution to the affected companies, during the months of May, June and July. The subsidy will be channeled through the financial system</t>
  </si>
  <si>
    <t>https://www.minhacienda.gov.co/webcenter/portal/SaladePrensa/pages_DetalleNoticia?documentId=WCC_CLUSTER-130180
https://www.minhacienda.gov.co/webcenter/portal/SaladePrensa/pages_DetalleNoticia?documentId=WCC_CLUSTER-131385</t>
  </si>
  <si>
    <t>Adjusted the margin between points of purchase and sale to meet the requirement of mandatory quotation of Market Makers, differentiated by type of denomination as follows: from 50 to 30 basis points for TES Class B Treasury Securities denominated in pesos and from 50 to 40 basis points for TES Class B Treasury Securities denominated in Real Value Units –UVR</t>
  </si>
  <si>
    <t>https://www.minhacienda.gov.co/webcenter/portal/SaladePrensa/pages_DetalleNoticia?documentId=WCC_CLUSTER-130187</t>
  </si>
  <si>
    <t>Raised the cost the Cost Rate of Temporary Securities Transfer Operations that the DGCPTN performs with all Market Makers in the first market window (3:30 pm to 4:00 pm) starting today, May 11, at their usual cost, which is reported to each participant monthly. The maximum amount to carry out these operations remains at $ 2 billion</t>
  </si>
  <si>
    <t xml:space="preserve">Extended the legal validity of multiple tax measures offered to companies affected by the virus. </t>
  </si>
  <si>
    <t>https://www.minfin.gr/web/guest/grapheio-typou/-/asset_publisher/coBUZhPGE9t9/content/nees-ypourgikes-apophaseis-schetika-me-ten-epektase-tes-ischyos-ton-metron-sterixes-gia-ton-mena-maio?inheritRedirect=false&amp;redirect=https%3A%2F%2Fwww.minfin.gr%2Fweb%2Fguest%2Fgrapheio-typou%3Fp_p_id%3D101_INSTANCE_coBUZhPGE9t9%26p_p_lifecycle%3D0%26p_p_state%3Dnormal%26p_p_mode%3Dview%26p_p_col_id%3Dcolumn-2%26p_p_col_count%3D1</t>
  </si>
  <si>
    <t>Approved Egypt’s request for emergency financial assistance of SDR 2,037.1 million (US$ 2.772 billion, 100 percent of quota) under the Rapid Financing Instrument (RFI) to meet the urgent balance of payments needs stemming from the outbreak of the COVID-19 pandemic</t>
  </si>
  <si>
    <t>https://www.imf.org/en/News/Articles/2020/05/11/pr20215-egypt-imf-executive-board-approves-us-2-772b-in-emergency-support-to-address-the-covid19</t>
  </si>
  <si>
    <t>Ministry of Economic Affairs and Climate</t>
  </si>
  <si>
    <t>Complemented the financial support for entrepreneurs and simplified the conditions for support. The COVID-19 Allowance for Entrepreneurs of Affected Sectors (TOGS) is now open to entrepreneurs on the basis of their secondary activity registered in the Trade Register; this represents an expansion of program eligibility. The terms of the Scheme for Small and Medium-sized Enterprise (BMKB) loans were extended to four years. The Ministry of Economic Affairs and Climate also announced that the subsidy ceiling of the SEED Capital scheme for 2020 was increased from a level of EUR 22 million to 32 million. The government also increased the guarantee ceiling of the Enterprise Finance Guarantee (GO Scheme) for corona from EUR 400 million to a level of EUR 10 billion. The GO Scheme helps both SMEs and large companies--this is done by guaranteeing bank loans between EUR 1.5 million and 150 million per company. The minimum GO Scheme guarantee rate was increased from a level of 50% to 80% for large companies, and to a level of 90% for SMEs.</t>
  </si>
  <si>
    <t>https://www.rijksoverheid.nl/ministeries/ministerie-van-economische-zaken-en-klimaat/nieuws/2020/04/28/coronavirus-verdere-uitbreiding-en-versoepeling-regelingen-voor-ondernemers</t>
  </si>
  <si>
    <t>Converted European capital requirements into Dutch legislation. The Ministry outlined how it that it intends to interpret a European Banking Package issued in 2018 by December 29, 2020. The Council of Ministers approved the bill on bank capital, and sent it to the Council of State for advice, so that it can be examined in time by the House of Representatives and the Senate. Some of the most important measures include increased flexibility on capital requirements for systemically important banks, more flexibility for institution-specific requirements, amendments to the remuneration rules for the composition and distribution of variable remuneration, and the strengthening of the supervisory framework for top holding companies of banking groups. Additional capital requirements were set to take effect June 28, 2021.</t>
  </si>
  <si>
    <t>https://www.rijksoverheid.nl/ministeries/ministerie-van-financien/nieuws/2020/05/08/europese-kapitaaleisen-banken-omgezet-in-nederlandse-wetgeving</t>
  </si>
  <si>
    <t>Industrial Development Corporation of Norway</t>
  </si>
  <si>
    <t>Proposed a state budget adjustment that would allow for NOK 40 million equity investment in innovation companies.</t>
  </si>
  <si>
    <t>https://siva.no/2020/05/13947/</t>
  </si>
  <si>
    <t>Authorized free access, for public servants, girls, boys, adolescents and older adults, to archaeological sites, museums, historical places and natural areas of the country. The regulation provides that this group of people may visit, from July 1 to December 31, 2020, a total of 55 cultural sites and 22 protected natural areas, including among these the archaeological park of Machu Picchu and the network of Inca Roads. In this sense, the Executive authorized the transfer of S / 20 million to the Ministry of Culture and Sernanp (S / 10 million each) in order to guarantee the operability of archaeological sites and museums, as well as of protected natural areas (ANP)</t>
  </si>
  <si>
    <t>https://www.gob.pe/institucion/mincetur/noticias/152662-gobierno-impulsara-reactivacion-del-turismo-interno-con-publicacion-del-dl-1507</t>
  </si>
  <si>
    <t>Providing more than 70 thousand free technological services will be provided by the Technological Institute of Production (ITP) CITE network of the Ministry of Production (Produce), to at least 16 thousand mypes (SMEs) in the country, with the aim of contributing to the productive reactivation in the framework of the State of National Emergency by COVID-19</t>
  </si>
  <si>
    <t>https://www.gob.pe/institucion/produce/noticias/152558-produce-atendera-mas-de-70-mil-servicios-tecnologicos-de-manera-gratuita-a-mipymes-del-pais-durante-el-2020</t>
  </si>
  <si>
    <t>Established operating procedure  and other practices surrounding for pension fund administrators (AFPs) to attend to affiliates who request the withdrawal of their funds</t>
  </si>
  <si>
    <t>https://www.sbs.gob.pe/noticia/detallenoticia/idnoticia/2484</t>
  </si>
  <si>
    <t>Granted an additional S / 4 million to the Emprende Tourism Program. This amount will allow the creation of a new contest aimed especially at micro and small tourist companies, with the sole objective of supporting them in the current situation</t>
  </si>
  <si>
    <t>https://www.gob.pe/institucion/mincetur/noticias/152556-gobierno-otorga-s-4-millones-adicionales-al-programa-turismo-emprende-para-apoyar-a-mypes-turisticas</t>
  </si>
  <si>
    <t>Approved to extend until October 5, 2021, the term of the process of formalization of artisanal fishing activity as a complementary measure to reduce the impact of COVID -19 in the Peruvian economy.</t>
  </si>
  <si>
    <t>https://www.gob.pe/institucion/produce/noticias/152175-gobierno-amplia-plazo-de-vigencia-del-proceso-de-formalizacion-de-la-actividad-pesquera-artesanal</t>
  </si>
  <si>
    <t>Launched the campaign “Peru Unstoppable”, an initiative that seeks to support 10,000 micro and small companies in the country, during the state of national emergency</t>
  </si>
  <si>
    <t>https://www.gob.pe/institucion/produce/noticias/152615-produce-lanza-campana-para-incentivar-consumo-de-productos-y-servicios-de-las-mypes-peruanas</t>
  </si>
  <si>
    <t>National Committee for Macroprudential Supervision</t>
  </si>
  <si>
    <t>Postponed the impelementation of the International Financial Reporting Standards (IFRS) by non-banking financial institutions by one year. The measure was meant to support non-bank financial institutions by allowing them to direct existing resources to other operations.</t>
  </si>
  <si>
    <t>http://www.cnsmro.ro/politica-macroprudentiala/lista-recomandarilor-2020/#r25</t>
  </si>
  <si>
    <t>Announced that the claims will continue to be examined remotely before all insurance committees, at both the primary and the appeal levels</t>
  </si>
  <si>
    <t>http://www.sama.gov.sa/ar-sa/News/Pages/news-570.aspx</t>
  </si>
  <si>
    <t>Canceling, extending or postponing some items of operating and capital expenditures to a number of government agencies and reducing the credits of a number of initiatives to achieve vision and major projects for the fiscal year</t>
  </si>
  <si>
    <t>https://www.mof.gov.sa/mediacenter/news/Pages/News_11052020.aspx</t>
  </si>
  <si>
    <t>Decided to stop the cost of living allowance starting from the month of June of the year 2020</t>
  </si>
  <si>
    <t>Raised the value-added tax rate from (5%) to (15%) starting from the first of the month of July of the year 2020</t>
  </si>
  <si>
    <t>Extended the Temporary Employment Regulation File (ERTE) until June 30, 2020, and established conditions for companies taht resume their activity at this stage, establishing in six months the commitment to maintain employment. Companies housed in tax havens will be prevented from using the ERTE and the distribution of dividends will not be possible during the fiscal year corresponding to the file. Companies subject to ERTE are exempted from social securities quotas.</t>
  </si>
  <si>
    <t>http://prensa.mitramiss.gob.es/WebPrensa/noticias/ministro/detalle/3804</t>
  </si>
  <si>
    <t xml:space="preserve">Presented a temporary targeted contribution of SEK 3 billion to the regional public transit authorities. The measure is meant to mititgate the effects of reduced travel due to COVID-19. </t>
  </si>
  <si>
    <t>https://www.regeringen.se/pressmeddelanden/2020/05/regeringen-presenterar-stod-till-kollektivtrafiken/</t>
  </si>
  <si>
    <t>Disbursed SEK 180 million to Swedish municipalities to create summer jobs for young people.</t>
  </si>
  <si>
    <t>https://www.regeringen.se/artiklar/2020/05/lattlast-kommunerna-far-180-miljoner-kronor-for-att-skapa-sommar-jobb-till-ungdomar/</t>
  </si>
  <si>
    <t>Finansinspektionen</t>
  </si>
  <si>
    <t>Extended the implementation phase for introducing marginal requirements for derivatives that are cleared outside central counterparties. The purpose of the extended deadline is to ensure that companies have sufficient capacity to deal with the immediate effects of the coronavirus pandemic and still have the abilty to meet the new requirements.</t>
  </si>
  <si>
    <t>https://www.fi.se/sv/publicerat/nyheter/2020/andring-i-teknisk-standard-for-icke-ccp-clearade-derivat/</t>
  </si>
  <si>
    <t>Swiss National Bank</t>
  </si>
  <si>
    <t>Expanded the Swiss National Bank (SNB) COVID-19 refinancing facility (CRF) to include contonal loan guarantees, as well as joint and several loan guarantees for startups. This is an expasion of a program that began on March 25, 2020. Initially, the SNB only accepted credit claims related to loans guaranteed by the federal government under the COVID-19 ordinance on joint and several guarantees. This expansion was made effective immediately.</t>
  </si>
  <si>
    <t>https://www.snb.ch/en/mmr/reference/pre_20200511/source/pre_20200511.en.pdf</t>
  </si>
  <si>
    <t>Announced the extension of the 108 annual income tax settlement declaration and payment period in accordance with Article 10 of the Tax Donation Tax Collection Act from May 1, 109 The extension from June 1 to May 1 to June 30. Those who meet the conditions affected by the epidemic may apply for extension or payment in installments</t>
  </si>
  <si>
    <t>https://www.mof.gov.tw/singlehtml/384fb3077bb349ea973e7fc6f13b6974?cntId=c9114a63f0d8464682ae54a668613a63</t>
  </si>
  <si>
    <t>Import and Export Bank, Ministry of Finance</t>
  </si>
  <si>
    <t>Launched the "Yiqi Ting 2.0" upgrade program, which provides a discount of 0.3% per annum in the highest discounted annual loan interest rate for manufacturers. This is additional to the "Spiritual Support 2.0" export supplement insurance program</t>
  </si>
  <si>
    <t>https://www.mof.gov.tw/singlehtml/384fb3077bb349ea973e7fc6f13b6974?cntId=cc1078d77c554c7da579a937f3dbf3ec</t>
  </si>
  <si>
    <t>Expanded ranges of maximum and minimum issue size per auction to 10,000 – 60,000 million baht for all maturities of BOT bills</t>
  </si>
  <si>
    <t>https://www.bot.or.th/English/PressandSpeeches/Press/2020/Pages/n2463.aspx</t>
  </si>
  <si>
    <t>Announced it may consider adjusting the auction frequency of the 3- and 6-month BOT bills, and the fixed-coupon bonds, to accommodate the issuance schedule of Treasury Bills (T-bills) and government bonds of comparable maturities</t>
  </si>
  <si>
    <t>Reserved the right to make adjustments to the issue sizes during the month in cases where the demand for BOT bills and bonds change significantly from prior projection. Should such adjustments be needed, the BOT will notify market participants of the changes at least 2 days before the auction dates</t>
  </si>
  <si>
    <t>Ministry of Communications</t>
  </si>
  <si>
    <t>Approved a settlement for payment of landline telephone services during the Corona virus crisis. In accordance with the Bezeq arrangement, customers will automatically transfer customers who have exceeded their existing minutes package to a larger package, according to their actual use</t>
  </si>
  <si>
    <t>https://www.gov.il/he//departments/news/10052020_3</t>
  </si>
  <si>
    <t>Established a framework for the deferral of loan repayments in 3 activity segments (mortgages, consumer credit, and business credit), dictating length of deferral, cancellation of fees, interest rate, and manner of spreading out payments. A request to defer loan repayments may be submitted to a bank in accordance with this framework until July 31, 2020</t>
  </si>
  <si>
    <t>https://www.boi.org.il/en/NewsAndPublications/PressReleases/Pages/7-5-2020b.aspx</t>
  </si>
  <si>
    <t>Allowed, from today until the end of June 2020, annual reports and tax refund requests to be filed in a Online through the “Representative” system and the Public Inquiry System on the Tax Authority website.</t>
  </si>
  <si>
    <t>https://www.gov.il/he//departments/news/sa_100520-2</t>
  </si>
  <si>
    <t>Allowed exporting companies of non-traditional goods, with expired or expiring purchase orders, to process a temporary production authorization</t>
  </si>
  <si>
    <t>https://www.gob.pe/institucion/mincetur/noticias/151185-exportadores-peruanos-de-bienes-no-tradicionales-pueden-solicitar-autorizacion-temporal-de-produccion</t>
  </si>
  <si>
    <t>Changed DAE-MYPE so that Cofide will shortly channel the resources of the FAE-MYPE through the auction modality between the companies of the financial system and the participating credit unions, up to the amount of their line of financing and based on the benefits in interest rates transferred to the mype. Another scope of the Regulation is that the new mypes beneficiaries of the second stage of the FAE-MYPE cannot be beneficiaries of the Reactiva Peru program, nor have any connection with companies in the financial system or with savings and credit cooperatives. In addition, the grace period has been extended, which has gone from six months to 12 months, while the term of the loans will remain 36 months and loans will no longer be restricted to only certain activities, but the coverage will be to benefit to MYPEs from all economic sectors</t>
  </si>
  <si>
    <t>https://www.gob.pe/institucion/produce/noticias/151190-produce-160-mil-nuevas-mypes-del-pais-accederan-a-creditos-destinados-solo-para-capital-de-trabajo</t>
  </si>
  <si>
    <t>Decided to shorten the period required to receive a six-month unemployment benefit for anyone who started unemployment by the end of April. Also decided to extend the period of eligibility for unemployment benefits until the end of May to anyone who ends his or her eligibility before that date. It was also determined that due to the large burden on Social Security, National Insurance could pay a down payment of up to NIS 8,000 for April, even if those who had not yet completed the examination of all the data regarding his application</t>
  </si>
  <si>
    <t>https://www.gov.il/he/departments/news/press_09052020</t>
  </si>
  <si>
    <t>Modified the regulatory framework applicable to electronic money, in order to establish measures that promote the use of electronic money accounts as an instrument of financial inclusion, as well as to facilitate the payment of funds granted or released by laws and other regulations to the respective beneficiaries, in the context of the State of National Emergency</t>
  </si>
  <si>
    <t>https://www.sbs.gob.pe/noticia/detallenoticia/idnoticia/2483</t>
  </si>
  <si>
    <t>Ministry of Labor, Invalids, and Social Affairs</t>
  </si>
  <si>
    <t>Bolstering Unemployment Insurance Fund balance by 3,000 to 5,000 billion to retrain the labor force</t>
  </si>
  <si>
    <t>http://www.molisa.gov.vn/Pages/tintuc/chitiet.aspx?tintucID=222573</t>
  </si>
  <si>
    <t>Propose to delay the deadline for holding the General Meeting of Shareholders for another 3 months (until before September 30), reducing the time limit for information disclosure of treasury stocks. (from 7 days to 01 - 02 days). Increase credit limit for securities industry. Allowing enterprises with foreign direct investment (FDI) if they are eligible to be listed on the stock market.</t>
  </si>
  <si>
    <t>https://www.mof.gov.vn/webcenter/portal/tttc/r/o/ttsk/ttsk_chitiet?dDocName=MOFUCM176435&amp;_afrLoop=65163892050219772#!%40%40%3F_afrLoop%3D65163892050219772%26dDocName%3DMOFUCM176435%26_adf.ctrl-state%3D61a9o5di3_42</t>
  </si>
  <si>
    <t>Extended the benefits of the Emergency Assistance Program to Work and Production with respect to the payment of complementary wages and employer contributions during the month of May. In turn, the Program Evaluation and Monitoring Committee established the incorporation of companies and entities from the health, education and transport sectors that meet the requirements for inclusion</t>
  </si>
  <si>
    <t>https://www.argentina.gob.ar/coronavirus/medidas-gobierno</t>
  </si>
  <si>
    <t>Reported that fitness tests are suspended in all countries as long as the social, preventive and mandatory isolation measures in place to deal with the pandemic due to the COVID-19 coronavirus continue</t>
  </si>
  <si>
    <t>https://www.cnv.gov.ar/SitioWeb/Prensa/Post/1427/1427mientras-continuen-las-medidas-de-aislamiento-se-mantendran-suspendidos-los-examenes-de-idoneidad-de-cnv</t>
  </si>
  <si>
    <t>Approved $30 million in extra financing for a health sector project in Mongolia to strengthen the country’s preparedness and response to the novel coronavirus disease (COVID-19) pandemic</t>
  </si>
  <si>
    <t>https://www.adb.org/news/adb-provides-30-million-extra-mongolia-health-project-fight-covid-19</t>
  </si>
  <si>
    <t>Asian Infrastructure Investment Bank</t>
  </si>
  <si>
    <t>Approved a loan of USD500 million to support India’s efforts to prevent, detect and respond to the threat posed by COVID-19 by strengthening the preparedness of the country’s national health system</t>
  </si>
  <si>
    <t>https://www.aiib.org/en/news-events/news/2020/AIIB-Approves-USD500M-to-Support-Indias-Response-to-COVID-19.html</t>
  </si>
  <si>
    <t>National Congress</t>
  </si>
  <si>
    <t>Expanded the list of products sent by mail or international air parcel that will have, until September 30, 2020, their Import Tax rates zeroed</t>
  </si>
  <si>
    <t>https://www.gov.br/economia/pt-br/assuntos/noticias/2020/maio/portaria-amplia-lista-de-produtos-importados-com-imposto-de-importacao-zerado</t>
  </si>
  <si>
    <t>Ministry of Finance, Civil Aviation Administration of China</t>
  </si>
  <si>
    <t>Allocated funds from the Civil Aviation Development Fund to carry out civil airports with annual passenger throughput of 2 million passengers or less Subsidies, subsidy policies are inclined towards airports in deep poverty and border areas, towards small airports, and towards safety management.</t>
  </si>
  <si>
    <t>http://www.mof.gov.cn/zhengwuxinxi/caijingshidian/zgcjb/202005/t20200507_3509282.htm</t>
  </si>
  <si>
    <t>Bought USD 2,000 million through the General Directorate of Public Credit and National Treasury of the Ministry of Finance and Public Credit on May 4, 2020 to the TRM in force that day</t>
  </si>
  <si>
    <t>https://www.banrep.gov.co/es/banco-republica-aumenta-las-reservas-internacionales-mediante-compra-directa-usd-2000-millones</t>
  </si>
  <si>
    <t>Issued electronic signatures to taxpayers who have an appointment assigned for the process of requesting the return of balances in order to facilitate and expedite the process of requesting a refund and / or compensation of balances in favor of income tax</t>
  </si>
  <si>
    <t>https://www.dian.gov.co/Prensa/Paginas/NG-Firma-Electronica-para-interesados-en-devoluciones-de-saldos-a-favor-en-Renta.aspx</t>
  </si>
  <si>
    <t xml:space="preserve">Authorized the Banco de la República to carry out temporary expansion operations (Repos) with portfolio securities for an amount of up to 6.3 billion. </t>
  </si>
  <si>
    <t>https://www.banrep.gov.co/es/el-banco-republica-refuerza-el-suministro-liquidez-y-apoya-provision-credito</t>
  </si>
  <si>
    <t>Authorized Fund for the Financing of the Agricultural Sector (FINAGRO) access to all available temporary expansion facilities</t>
  </si>
  <si>
    <t>Introduced changes to the Transitional Liquidity Supports (ATL). The discounts (“haircuts”) applicable to the portfolio received were reduced in line with the credit risk assessment system of the Financial Superintendence.</t>
  </si>
  <si>
    <t>Will match investment in businesses using the Growth Fund</t>
  </si>
  <si>
    <t>https://em.dk/nyhedsarkiv/2020/maj/milliarder-paa-vej-til-ivaerksaettere-og-vaekstvirksomheder/</t>
  </si>
  <si>
    <t>Approved a regulation that support shopping centers in an amount of 25% of one month's rent. This is a one-time, non-refundable subsidy. This regulation was first proposed on April 25, 2020.</t>
  </si>
  <si>
    <t>https://www.rahandusministeerium.ee/et/uudised/kaubanduskeskuste-poodide-renditoetuse-meede-avaneb-lahinadalatel</t>
  </si>
  <si>
    <t>Expanded EU Framework for recapitalization and subordinated debt measures for Member States to use in response to COVID-19</t>
  </si>
  <si>
    <t>https://ec.europa.eu/commission/presscorner/detail/en/ip_20_838</t>
  </si>
  <si>
    <t>Ministry of Labor and Social Affairs</t>
  </si>
  <si>
    <t>Created a social employment program worth about EUR 13 million for employees within the culture section of Minstry of Labor. Participants will receive a social check woth EUR 1000 fwith sull insurance contributions for their employment for a period of 3 months.</t>
  </si>
  <si>
    <t>https://covid19.gov.gr/stirixi-ergazomenon-ke-anergon-apo-to-choro-tou-politismou-me-programmata-tou-ypourgiou-ergasias/</t>
  </si>
  <si>
    <t>Allows banks to issue HUF 150 billion of bonds to be purchased by the Hungarian state subject to conditions</t>
  </si>
  <si>
    <t>https://www.kormany.hu/hu/nemzetgazdasagi-miniszterium/penzugyekert-felelos-allamtitkarsag/hirek/ujabb-gazdasagvedelmi-intezkedes-150-milliard-forint-erteku-kotvenyt-bocsathatnak-ki-a-bankok</t>
  </si>
  <si>
    <t>Proposed workers in the informal sector affected by COVID-19 to enter financial inclusion and recieve social assistance</t>
  </si>
  <si>
    <t>https://www.kemenkeu.go.id/publikasi/berita/pekerja-sektor-informal-diusulkan-masuk-financial-inclusion/</t>
  </si>
  <si>
    <t>Made transfers to the village fund available for COVID-related expenses</t>
  </si>
  <si>
    <t>https://www.kemenkeu.go.id/publikasi/berita/menkeu-laporkan-refocusing-tkdd-penanganan-covid-19-ke-dpd/</t>
  </si>
  <si>
    <t>Reallocated the Regional Incentive Fund (DID) for the use of all categories groups, which is around Rp4.18 trillion that could be used for COVID handling</t>
  </si>
  <si>
    <t>Reallocated the Special Allocation Fund (DAK) of Rp9.35 trillion, which is using physical DAK which was originally used for other activities, can now be used for health activities and the construction of isolation rooms and referral hospitals, including the procurement of ventilators, with a budget of Rp9.35 trillion</t>
  </si>
  <si>
    <t>Approved a disbursement under the Rapid Credit Facility (RCF) equivalent to SDR 31.8 million (around US$ 43.4 million, 100 percent of Djibouti’s quota) to help Djibouti meet the urgent balance of payment needs stemming from the COVID-19 pandemic</t>
  </si>
  <si>
    <t>https://www.imf.org/en/News/Articles/2020/05/08/pr20211-djibouti-imf-executive-board-approves-disbursement-under-the-rcf-to-address-covid-19</t>
  </si>
  <si>
    <t>Approved grants under the IMF’s Catastrophe Containment and Relief Trust (CCRT) to cover Djibouti’s debt service falling due to the IMF from today to October 13, 2020, the equivalent of SDR 1.692 million or US$2.3 million. Additional relief covering the period from October 14, 2020 to April 13, 2022 will be granted subject to the availability of resources in the CCRT, potentially bringing total relief on debt service to the equivalent of SDR 6.03 million; about US$8.2 million</t>
  </si>
  <si>
    <t>Approved today Seychelles’ request for emergency financial assistance under the Rapid Financing Instrument (RFI) equivalent to SDR 22.9 million (about US$31.2 million, or 100 percent of quota) to meet the country’s urgent balance of payment needs stemming from the COVID-19 pandemic.</t>
  </si>
  <si>
    <t>https://www.imf.org/en/News/Articles/2020/05/08/pr20212-seychelles-imfexecboard-approves-us-31-2m-purchase-emergency-asst-address-covid19</t>
  </si>
  <si>
    <t>Approved a purchase of the Kyrgyz Republic under the Rapid Financing Instrument (RFI) equivalent to SDR 59.2 million (US$ 80.7 million, 33 percent of quota) and a disbursement under the Rapid Credit Facility (RCF) equivalent to SDR 29.6 million (US$ 40.4 million, 17 percent of quota) to meet the urgent balance of payment needs stemming from the outbreak of the COVID-19 pandemic.</t>
  </si>
  <si>
    <t>https://www.imf.org/en/News/Articles/2020/05/08/pr20213-kyrgyz-republic-imf-execboard-approves-us-121-1m-emergency-asst-rfi-rcf-address-covid19</t>
  </si>
  <si>
    <t>Expanded package from NIS 80 Billion to NIS 100 Billion. Established an Employment Incentive Program, which is a new NIS 6 billion program that will include grants whose purpose is to quickly return to employment, in order to reduce the expected unemployment rate</t>
  </si>
  <si>
    <t>https://www.gov.il/he/departments/news/press_08052020_b</t>
  </si>
  <si>
    <t>Expanded package from NIS 80 Billion to NIS 100 Billion. Providing assistance to businesses operating in particularly high-risk industries - Assistance to industries that will not return to regular activity in the near future due to their unique characteristics. Among other things, a dedicated NIS 4 billion State Loan Fund will be established</t>
  </si>
  <si>
    <t>Expanded package from NIS 80 Billion to NIS 100 Billion. Extended the budget response to government offices, in particular for adjustments that are required in accordance with the Ministry of Health's guidelines for living in the" Corona routine</t>
  </si>
  <si>
    <t>Expanded package from NIS 80 Billion to NIS 100 Billion. Investment in human capital required for the labor market and strengthening of professional training, placement processes and job diagnostic</t>
  </si>
  <si>
    <t>Expanded package from NIS 80 Billion to NIS 100 Billion. Established a program for accelerating the economy, including accelerating connection to fiber-optic infrastructure, promoting planning and execution of infrastructure projects, expanding the digitalization program - among other things to improve public services for citizens and streamlining government work by establishing technological infrastructures and implementing advanced digital means, improving online health services for citizens Technology and the Small Business Grants Fund that will upgrade payment terminals to advanced payment methods using EMV technology</t>
  </si>
  <si>
    <t xml:space="preserve">
Ministry of Agricultural, Food and Forestry Policies</t>
  </si>
  <si>
    <t>Created bank support Covid-19 emergency fund of € 100 million to agriculture sector</t>
  </si>
  <si>
    <t>https://www.politicheagricole.it/flex/cm/pages/ServeBLOB.php/L/IT/IDPagina/15431</t>
  </si>
  <si>
    <t>Decided to review the Benchmark Ratio (Note) used to calculate the Macro Add-on Balance in financial institutions' current account balances at the Bank, to which a zero-interest rate is applied. Increased the Benchmark Ratio during the May 2020 reserve maintenance period 30.0% from 32.5%</t>
  </si>
  <si>
    <t>https://www.boj.or.jp/en/announcements/release_2020/rel200508e.pdf</t>
  </si>
  <si>
    <t>Dutch Government</t>
  </si>
  <si>
    <t>Created new KKC (Klein Kredit Corona) program with 750 million euros in bridging loans possible for companies with relatively small financing needs (from 10,000 to 50,000 euros) that are 95% guaranteed and bear 4% interest</t>
  </si>
  <si>
    <t>https://www.rijksoverheid.nl/ministeries/ministerie-van-economische-zaken-en-klimaat/nieuws/2020/05/08/750-miljoen-euro-extra-corona-overbruggingskrediet-gericht-op-kleine-bedrijven</t>
  </si>
  <si>
    <t>Changed the mandate for the management of the Government Bond Fund; adjusted the lower limit requirement on acceptable ratings from B- to CCC+ so that more viable companies have access to liquidity and credit. Effective immediately, the measure is aimed at non-financial companies in particular. The bonds must be issued by companies with their head office in Norway. The program is managed by Folketrygdfondet, which acts on behalf of the Ministry of Finance.</t>
  </si>
  <si>
    <t>https://www.regjeringen.no/no/aktuelt/endrer-mandatet-for-forvaltningen-av-statens-obligasjonsfond/id2701571/</t>
  </si>
  <si>
    <t>Extended the time horizon of the loss carryover, up to 5 years, that is, the term that taxpayers domiciled in the country, generators of third category income, will have, to compensate the losses that are generated as a consequence of the impact of the sanitary emergency originated by COVID-19</t>
  </si>
  <si>
    <t>https://www.gob.pe/institucion/mef/noticias/151081-mef-amplia-hasta-5-anos-el-plazo-para-que-empresas-con-renta-de-tercera-categoria-compensen-perdidas-del-2020</t>
  </si>
  <si>
    <t>Proposed support for vulnerable people in the context of the COVID-19 pandemic. The proposed measures would cost EUR 18 million and provide support services for the elderly and people with disabilities.</t>
  </si>
  <si>
    <t>http://mfe.gov.ro/pocu-18-milioane-euro-pentru-sprijinirea-persoanelor-vulnerabile-in-pandemie/</t>
  </si>
  <si>
    <t>Ministry of Public Finance</t>
  </si>
  <si>
    <t>Approved a tax amnesty proposal for interest, penalties, and other accessories due by companies that will pay the main arrears until Decmeber 15, 2020. This measure was meant to support the businessese hit by the COVID-19 crisis, and to boost taxpayer spending.</t>
  </si>
  <si>
    <t>https://www.mfinante.gov.ro/acasa.html;jsessionid=wpONrrfgtIZ9T2IincOyBoAeIf8EvmO8Py84Y7g7.www2:server22?method=detalii&amp;id=999649636</t>
  </si>
  <si>
    <t>Loan program to subsidiaries of "backbone companies" in the amount of up to 3 billion rubles</t>
  </si>
  <si>
    <t>https://www.economy.gov.ru/material/news/ekonomika_bez_virusa/dochernim_kompaniyam_sistemoobrazuyushchih_organizaciy_predostavyat_kredity_na_3_mlrd_rubley.html</t>
  </si>
  <si>
    <t>Reduced frequency of Intraday Overnight Supplementary Repurchase Operations (IOSROs), as of Monday, 11 May 2020, from two per day to one per day</t>
  </si>
  <si>
    <t>https://www.resbank.co.za/Lists/News%20and%20Publications/Attachments/9918/NOTICE%20-%20Intraday%20Overnight%20Supplementary%20Repurchase%20Operations.docx.pdf</t>
  </si>
  <si>
    <t>Taken a decision to temporarily suspend Land Bank bills as eligible collateral in its repo operations. The suspension will remain in place until such time that the Land Bank has resolved its liquidity challenges. This amendment will be effective from 13 May 2020.</t>
  </si>
  <si>
    <t>https://www.resbank.co.za/Lists/News%20and%20Publications/Attachments/9925/SARB%20media%20statement%20on%20the%20Land%20Bank.pdf</t>
  </si>
  <si>
    <t>National Board of Health and Welfare</t>
  </si>
  <si>
    <t>Distributed SEK 100 million to non-for-profit organizations to meet increased vulnerability due to the coronavirus. The money will be distributed through grants to philanthropic organizations that have been operating for at least two years.</t>
  </si>
  <si>
    <t>https://www.regeringen.se/artiklar/2020/05/socialstyrelsen-fordelar-100-miljoner-kronor-till-ideella-organisationer-for-att-mota-okad-utsatthet-med-anledning-av-coronaviruset/</t>
  </si>
  <si>
    <t>Expanded the list of securities for its corporate certificate purchase program to include corporate certificates with longer remaining terms, up to 6 months. This represents the Riksbank's efforts to reduce the companies' refinancing risks.</t>
  </si>
  <si>
    <t>https://www.riksbank.se/sv/press-och-publicerat/nyheter-och-pressmeddelanden/pressmeddelanden/2020/fortsatta-kop-av-foretagscertifikat/</t>
  </si>
  <si>
    <t>Supported childcare institutions that have lost earnings due to the coronavirus pandemic. The support is worth CHF 65 million, and disbursement decisions will be made May 20, 2020. The regulation is valid for six months, starting on March 17, 2020.</t>
  </si>
  <si>
    <t>https://www.efd.admin.ch/efd/de/home/dokumentation/nsb-news_list.msg-id-79056.html</t>
  </si>
  <si>
    <t>United Arab Emirates</t>
  </si>
  <si>
    <t>Ministry of Human Resources and Emiratisation</t>
  </si>
  <si>
    <t>Called on private sector establishments to deal with cases of workers who are exposed to infection of the new Coronavirus as sick cases according to which workers are entitled to sick leave according to the provisions of Federal Law No. 8 of 1980.</t>
  </si>
  <si>
    <t>https://www.mohre.gov.ae/ar/media-centre/news/8/5/2020/mohre-calls-on-establishments-to-grant-sick-leave-to-any-worker-infected-with-covid-19.aspx</t>
  </si>
  <si>
    <t>Federal Reserve, Federal Deposit Insurance Corporation, National Credit Union Administration, Office of the Comptroller of the Currency</t>
  </si>
  <si>
    <t>Issued a policy statement on allowances for credit losses. The statement will promote consistency in the interpretation and application of the Financial Accounting Standards Board's credit losses accounting standard, which introduces the current expected credit losses (CECL) methodology</t>
  </si>
  <si>
    <r>
      <t xml:space="preserve">https://www.federalreserve.gov/newsevents/pressreleases/bcreg20200508a.htm
</t>
    </r>
    <r>
      <rPr>
        <u/>
        <sz val="10"/>
        <color rgb="FF1155CC"/>
        <rFont val="Arial"/>
      </rPr>
      <t>https://www.occ.gov/news-issuances/bulletins/2020/bulletin-2020-49.html</t>
    </r>
    <r>
      <rPr>
        <sz val="10"/>
        <color rgb="FF000000"/>
        <rFont val="Arial"/>
      </rPr>
      <t xml:space="preserve">
</t>
    </r>
    <r>
      <rPr>
        <u/>
        <sz val="10"/>
        <color rgb="FF1155CC"/>
        <rFont val="Arial"/>
      </rPr>
      <t>https://www.fdic.gov/news/news/press/2020/pr20058.html</t>
    </r>
  </si>
  <si>
    <t>Healthcare Service Network Project</t>
  </si>
  <si>
    <t>Has made US$170 million immediately available to strengthen the capacity of Bolivia's healthcare system’s response to the Covid-19 pandemic</t>
  </si>
  <si>
    <t>https://www.worldbank.org/en/news/press-release/2020/05/08/el-banco-mundial-apoya-con-us170-millones-la-respuesta-a-la-emergencia-por-el-covid-19-en-bolivia</t>
  </si>
  <si>
    <t>Established a credit line for MSMEs, PyME Plus line, that do not have bank credit so that they will be able to manage a loan with the subsidized rate of 24%, based on a provision of the Central Bank of the Argentine Republic that will be operational next week. The Central Bank authorized a special line for $ 22,000 million with minimum requirements so that they can take their first credit and for the MSMEs that obtain the FOGAR guarantee, the banks cannot deny it</t>
  </si>
  <si>
    <t>https://www.bcra.gob.ar/Noticias/coronavirus-bcra-creditos-mipymes-nueva-linea.asp</t>
  </si>
  <si>
    <t>Studying whether to allow banks that invest in Negotiable Obligations issued by companies in the capital market to use them as liquidity instruments for the creation of reserve requirements before the BCRA</t>
  </si>
  <si>
    <t>https://www.bcra.gob.ar/Noticias/reunion-bcra-UIA.asp</t>
  </si>
  <si>
    <t>Developed the Conformed Invoice as a credit instrument to discount in financial entities or the capital market</t>
  </si>
  <si>
    <t>Approved an additional $500 million loan to bolster the efforts of the Government of Bangladesh to manage the impact of the novel coronavirus disease (COVID-19) pandemic on the country’s economy and the public health</t>
  </si>
  <si>
    <t>adb.org/news/adb-approves-500-million-bangladeshs-covid-19-response</t>
  </si>
  <si>
    <t>Allowed prepayments for grants that compensate companies up to 75% for fixed costs and perishable goods. Previously, the subsidies were set on a staggered schedule. Now, the companies can receive the money in advance. This feature pertains to the fixed cost subsidy, which is a part of Austria's Corona Aid Fund.</t>
  </si>
  <si>
    <t>https://www.bmf.gv.at/presse/pressemeldungen/2020/Mai/fixkostenzuschuss-infos.html</t>
  </si>
  <si>
    <t>Budgeted up to R $ 2 billion in federal aid for holy, non-profit philanthropic hospitals and hospitals that act in a complementary way to the Unified Health System (SUS) . The money should be used in actions to combat the Covid-19 pandemic</t>
  </si>
  <si>
    <t>https://www.gov.br/economia/pt-br/assuntos/noticias/2020/maio/sancionada-lei-que-garante-auxilio-de-r-2-bilhoes-a-santas-casas-e-hospitais-filantropicos</t>
  </si>
  <si>
    <t>Instituted an extraordinary fiscal, financial and contracting regime to deal with public calamity resulting from the pandemic. The measure, originating from the “PEC of the War Budget” ( PEC 10/2020 ), simplifies the federal government's expenses to combat the coronavirus pandemic and will run until December 31 of this year.</t>
  </si>
  <si>
    <t>https://www.gov.br/economia/pt-br/assuntos/noticias/2020/maio/congresso-promulga-emenda-constitucional-que-institui-o-orcamento-de-guerra</t>
  </si>
  <si>
    <t>Authorized the making of advance payments in tenders and contracts during the state of public calamity, as long as it is indispensable to obtain the good or ensure the provision of services. This device can also be used when the advance generates significant savings for public coffers. Annually, purchases made by the federal government move around R $ 48 billion.</t>
  </si>
  <si>
    <t>https://www.gov.br/economia/pt-br/assuntos/noticias/2020/maio/medida-provisoria-autoriza-antecipacao-de-pagamentos-em-contratacoes-realizadas-durante-estado-de-calamidade-publica</t>
  </si>
  <si>
    <t>Office of the Superintendent of Financial Institutions</t>
  </si>
  <si>
    <t>Revised the Directives of the Superintendent pursuant to the Pension Benefits Standards Act, 1985 (the Directives) to provide the Superintendent’s automatic consent to portability transfers to locked-in vehicles for members who are eligible for early retirement subject to specific conditions.</t>
  </si>
  <si>
    <t>https://www.osfi-bsif.gc.ca/Eng/pp-rr/ppa-rra/Pages/directives.aspx</t>
  </si>
  <si>
    <t>Hubei Provincial Department of Finance Office</t>
  </si>
  <si>
    <t>Increased financial bail-out efforts and set up a targeted bail-out fund of 20 billion yuan in loan quotas, giving discounts to preferential loans issued by financial institutions to individual industrial and commercial households between January 1 and December 31, 2020</t>
  </si>
  <si>
    <t>http://www.mof.gov.cn/zhengwuxinxi/xinwenlianbo/hubeicaizhengxinxilianbo/202004/t20200422_3502401.htm</t>
  </si>
  <si>
    <t>Established rent reduction and exemption, for individual industrial and commercial households renting state-owned assets for business use, 3 months 'rent is exempted and 6 months' rent is halved; the market leasing parties are negotiated to resolve and reasonably share the rent caused by epidemic prevention and control</t>
  </si>
  <si>
    <t>Established tax reduction and exemption, from March 1 to May 31, 2020, for small-scale VAT taxpayers in Wuhan, a taxable sales income of 3% is applied, exempted from VAT; affected by the epidemic Individual industrial and commercial households, after reasonable calculation of the epidemic loss situation, report to the agreement for a fixed amount of personal income tax payable in 2020; individual industrial and commercial households during the epidemic prevention and control period, transport the epidemic prevention and control key guarantee materials, provide public transportation services, life Services, as well as income from providing residents with necessary living materials express delivery services, are exempt from VAT</t>
  </si>
  <si>
    <t>Established reduction and exemption of social security expenses, individual industrial and commercial households participating in unit insurance will be exempted from the basic pension insurance, unemployment insurance, industrial injury insurance unit payment from February to June 2020, and will be reduced by half from February to June 2020. Postponement is available as well</t>
  </si>
  <si>
    <t>Guaranteed, from January to June 2020, measures for electricity, gas, and water required by individual industrial and commercial households for production and operation will be implemented, and the non-stop supply of arrears will be implemented. , Exempt from late fees</t>
  </si>
  <si>
    <t>Extended the implementation period of tax preferential policies, including VAT reduction and exemption policy for small-scale taxpayers announced on February 28, until December 31, 2020</t>
  </si>
  <si>
    <t>http://szs.mof.gov.cn/zhengcefabu/202005/t20200507_3509319.htm</t>
  </si>
  <si>
    <t>Postponed reporting and presentation of Exogenous Tax and Exchange information for the first quarter of 2020</t>
  </si>
  <si>
    <t>https://www.dian.gov.co/Prensa/Paginas/NG-DIAN-aplaza-reporte-y-presentacion-de-Informacion-Exogena-Tributaria-y-Cambiaria-primer-trimestre-2020.aspx</t>
  </si>
  <si>
    <t>Increased holiday and time off benefits for students, apprentices and trainees</t>
  </si>
  <si>
    <t>https://bm.dk/nyheder-presse/pressemeddelelser/2020/05/regeringen-freder-elever-laerlinge-og-praktikanters-ferie-og-fridage-under-loenkompensation/</t>
  </si>
  <si>
    <t>Lowered the excise duty rate on diesel fuel from EUR 492 to a level of EUR 372 per 1,000 liter, which is expected to reduce the retail price of diesel by about 14 cents per liter. The reduced rates are valid from May 1, 2020 until April 30, 2022.</t>
  </si>
  <si>
    <t>https://www.rahandusministeerium.ee/et/uudised/diisli-aktsiisimaar-vaheneb-1-maist-veerandi-vorra</t>
  </si>
  <si>
    <t>Contributed €1.7 billion to the EU's Covid-19 response package for the Western Balkans</t>
  </si>
  <si>
    <t>https://www.eib.org/en/press/all/2020-111-eib-group-to-contribute-eur1-7-billion-to-the-eu-s-covid-19-response-package-for-the-western-balkans</t>
  </si>
  <si>
    <t>Increased guarantee share for SME loans from 80% to 90%</t>
  </si>
  <si>
    <t>https://www.finnvera.fi/finnvera/uutishuone/uutiset/finnveran-takausosuus-jopa-90-prosenttia-jos-rahoituksen-jarjestyminen-sita-edellyttaa</t>
  </si>
  <si>
    <t>Department of Business, Enterprise, and Innovation</t>
  </si>
  <si>
    <t>Launched Sustaining Enterprise Fund for Small Businesses to provide €25k to €50k short term funding injection to eligible smaller companies to support business continuity and to strengthen their ability to return to growth</t>
  </si>
  <si>
    <t>https://dbei.gov.ie/en/News-And-Events/Department-News/2020/May/07052020.html</t>
  </si>
  <si>
    <t>Implemented a program between Innovation Norway and the private sector to complement EU Funding for SMEs and growth companies</t>
  </si>
  <si>
    <t>https://www.innovasjonnorge.no/no/om/nyheter/2020/ny-mulighet-for-bedrifter-som-har-sokt-eu-finansiering/</t>
  </si>
  <si>
    <t>Proposed to suspend customs checks and to expand the provision of tax deferrals.</t>
  </si>
  <si>
    <t>https://cbr.ru/press/event/?id=6715</t>
  </si>
  <si>
    <t>Announced deadlines for issuers to disclose information.</t>
  </si>
  <si>
    <t>https://cbr.ru/press/pr/?file=07052020_124818pr2.htm</t>
  </si>
  <si>
    <t>Ministry of Labor and Social Economy, Public State Employment Service</t>
  </si>
  <si>
    <t>Signed a collaboration agreement with banking associations by which credit institutions may advance the payments for unemployment to people affected by the health crisis. The ultimate objective is to alleviate the negative impact of the coronavirus on the disposable income of vulnerable groups. Through this measure, people whose unemployment benefit has not been recognized by the State Public Employment Service (SEPE) will not have to wait until the 10th of the following month to collect the benefit. Usually, the SEPE recognized the unemployment benefit, communicates it to the financial entity, and offers the advance directly to the beneficiaries so they have the money in advance and can meet expenses. The relevant interest rate is set at 0%, and there will be neither comission offered nor guarantee required for the collection of this benefit.</t>
  </si>
  <si>
    <t>http://prensa.mitramiss.gob.es/WebPrensa/noticias/ministro/detalle/3802</t>
  </si>
  <si>
    <t>Allowed autonomous communities to allocate part of the unassigned FEDER Funds to health expenditure. This measure will mobilize up to EUR 3.2 billion in the fight against the virus.</t>
  </si>
  <si>
    <t>https://www.hacienda.gob.es/en-GB/Prensa/En%20Portada/2020/Paginas/20200507_HACIENDA_CCAA_FODOS_FEDER_COVID19.aspx</t>
  </si>
  <si>
    <t>Proposed new regulations requiring significant branches to submit financial information (Finrep) to the Swedish Financial Supervisory Authority and to submit joint reporting of capital base and capital requirements (Corep).</t>
  </si>
  <si>
    <t>https://www.fi.se/sv/publicerat/nyheter/2020/forslag-till-nya-regler-om-rapporteringskrav-for-betydande-filialer/</t>
  </si>
  <si>
    <t>Proposed the expansion of five existing labor and social policy measures: a higher ceiling in the a-cash wage compensation starting on the 101st day of benefits, extended reimbursement for the first day of sickness, continued waived requirements for medical certificates, extended and adjusted state reponsibility for sick pay costs, and continued compensation of self-employed persons during sick leave.</t>
  </si>
  <si>
    <t>https://www.regeringen.se/pressmeddelanden/2020/05/forstarkta-atgarder-for-arbetstagare-och-foretag/</t>
  </si>
  <si>
    <t>Prepared for the adoption of the functions of a market regulator for non-banking financial services. The National Bank of Ukraine (NBU) will inherit the functions of the Natskomfinposlug (National Commission for Regulation of Financial Services Markets) on July 1, 2020. Preparation includes developing concepts of future market regulation, models of basic regulatory practices, and preparation of information systems--all with quarantine and other coronavirus-related measures taken into account.</t>
  </si>
  <si>
    <t>https://bank.gov.ua/news/all/natsionalniy-bank-zavershuye-pidgotovku-do-priynyattya-funktsiy-regulyatora-rinkiv-nebankivskih-finansovih-poslug</t>
  </si>
  <si>
    <t>National Bank of Ukraine, European Bank for Reconstruction and Development</t>
  </si>
  <si>
    <t>Signed an agreement on a foreign exchange for hrynvia/United States dollar transactions up to USD 500 million. This arrangement is meant to reinforce Ukraine's macroeconomic stability during the coronavirus pandemic, and to increase support for the real sector of the economy. The agreement with the European Bank for Reconstruction and Development (EBRD) will last for two years, with the possibility of extension remaining throughout. The minimum amount for the first tranche udner the agreement is USD 25 million, and the minimum tranche term is up to 3 months, with the possibility of rollover. The exchange rate weill be determined by the differential rates on the hrynvia and the US dollar. The value of the hrynvia is determined by the NBU discount rate, and the value of dollar resources will be tied to the secured overnight financing rate (SOFR).</t>
  </si>
  <si>
    <t>https://bank.gov.ua/news/all/natsionalniy-bank-ta-yebrr-pidpisali-dogovir-pro-valyutniy-svop-na-05-mlrd-dol-ssha</t>
  </si>
  <si>
    <t>Ministry of Social Policy</t>
  </si>
  <si>
    <t>Implemented financial assistance for those who have children under 10 if they are in lower tax brackets</t>
  </si>
  <si>
    <t>https://www.msp.gov.ua/news/18624.html</t>
  </si>
  <si>
    <t>Relaxed expectations regarding reponse deadlines for audit firms, companies, and professional bodies.</t>
  </si>
  <si>
    <t>https://www.frc.org.uk/news/may/covid-19-update-7-may-2020</t>
  </si>
  <si>
    <t>The Bank of England (BoE) and Prudential Regulatory Authority (PRA) jointly announced changes to resultion measures aimed at alleviating operational burdens on PRA-regulated firms in response to the COVID-19 pandemic. The measures include a resolvability assessment framework, valuation in resolution, resolution plan reporting, and a minimum requirement for own funds and eligibile liabilities (MREL).</t>
  </si>
  <si>
    <t>https://www.bankofengland.co.uk/news/2020/may/statement-by-the-bank-of-england-and-pra-on-resolution-measures-and-covid-19</t>
  </si>
  <si>
    <t>The Prudential Regulatory Authority (PRA) set all Pillar 2A requirements as nominal amounts, instead of a percentage of total risk-weighted assets (RWA). The PRA did not believe that RWAs were good approximations for the risks captured by Pillar 2A requirements during a time of stress. This statement was relevant to all PRA-supervised firms for which Capital Requirements Directive (2013/36/EU) (CRD) and the Capital Requirements Regulation (575/2013) (CRR), apply. Firms must apply to receive this prudential change.</t>
  </si>
  <si>
    <t>https://www.bankofengland.co.uk/prudential-regulation/publication/2020/conversion-of-pillar-2a-capital-requirements-from-rwa-percentage-to-a-nominal-amount</t>
  </si>
  <si>
    <t>Announced further details of plans to support firms and to enable both firms and the Prudential Regulatory Authority (PRA) to focus efforts on the highest priority work. After initially suspending London Inter-bank Offered Rate (LIBOR) transition data reporting at the end of Q1 2020, the PRA and Financial Conduct Authority (FCA) decided to resume full supervisory engagement beginning June 1, 2020. Also, the PRA refrained from publishing the results of last year's Insurance Stress Test (IST2019) and postponed the next Insurance Stress Test to 2022.</t>
  </si>
  <si>
    <t>https://www.bankofengland.co.uk/prudential-regulation/publication/2020/pra-statement-on-prioritisation-covid19</t>
  </si>
  <si>
    <t>Reduced the  the rates, fees and charges in the field of securities in order to urgently support those affected by Covid epidemic, resulting in a 50% reduction compared to the provisions in the table of charges and fees. This will be in effect from May 7, 2020 to the end of December 31, 2020.</t>
  </si>
  <si>
    <t>https://www.mof.gov.vn/webcenter/portal/tttc/r/l/cm1913?dDocName=MOFUCM176327&amp;dID=184276</t>
  </si>
  <si>
    <t>International Development Association, Afghanistan Reconstruction Trust Fund</t>
  </si>
  <si>
    <t>Approved a $400 million grant to help Afghanistan sustain the pace of key economic and public finance reforms, and support the country to manage current risks and uncertainties compounded by the COVID-19 crisis.</t>
  </si>
  <si>
    <t>https://www.worldbank.org/en/news/press-release/2020/05/07/world-bank-approves-400-million-to-sustain-afghanistans-reform-momentum-mitigate-covid-19-crisis</t>
  </si>
  <si>
    <t>Development Policy Financing</t>
  </si>
  <si>
    <t>Approved a flexible US$500 million loan to help cover the Ecuador's budget needs during the Covid-19 emergency and to promote economic recovery</t>
  </si>
  <si>
    <t>https://www.worldbank.org/en/news/press-release/2020/05/07/ecuador-obtains-us506-million-from-the-world-bank-to-strengthen-its-covid-19-response-and-stimulate-the-economy</t>
  </si>
  <si>
    <t>Global Concessional Financing Facility</t>
  </si>
  <si>
    <t>Approved a US$6 million budget support grant to Ecuador, which was created to support middle-income countries that receive large numbers of refugees. These resources will support the country’s efforts to aid the Venezuelan migrant population and the Ecuadorian population receiving the refugees</t>
  </si>
  <si>
    <t>Increased the benefit of the PRODUCTIVE RECOVERY PROGRAM (REPRO), which involves the granting, for a period of up to TWELVE months, of a monthly, individual and fixed financial aid to the workers included by the beneficiary companies. In the context of the health emergency and by virtue of safeguarding work sources, REPRO aid multiplied by 5 and the number of workers reached by 30</t>
  </si>
  <si>
    <t>https://www.argentina.gob.ar/noticias/repro-aumenta-la-ayuda-en-tiempos-de-pandemia</t>
  </si>
  <si>
    <t>Banco Central Do Brasil</t>
  </si>
  <si>
    <t>Reduce the Selic rate to 3.00%</t>
  </si>
  <si>
    <t>https://www.bcb.gov.br/detalhenoticia/17067/nota</t>
  </si>
  <si>
    <t>Waiving tariffs on certain medical goods, including PPE such as masks and gloves. This will reduce the cost of imported PPE for Canadian businesses, which face tariffs of up to 18 per cent in some instances, help protect workers, and ensure our supply chains can keep functioning well</t>
  </si>
  <si>
    <t>https://www.canada.ca/en/department-finance/news/2020/05/government-provides-tariff-relief-to-importers-of-certain-medical-goods.html</t>
  </si>
  <si>
    <t>Ministerio de Hacienda y Crédito Público del Gobierno de Colombia</t>
  </si>
  <si>
    <t>Subsidize the equivalent of 40% of a minimum wage for workers of those companies that have seen their turnover reduced by 20</t>
  </si>
  <si>
    <t>https://www.minhacienda.gov.co/webcenter/portal/SaladePrensa/pages_DetalleNoticia?documentId=WCC_CLUSTER-129883</t>
  </si>
  <si>
    <t>Postponement of the payment of income tax that is about to expire, until December</t>
  </si>
  <si>
    <t>Created benefits will allow the taxpayer, declarant, withholding agent, person in charge, joint and several debtor, subsidiary debtor or guarantor, who as of December 27, 2019 have tax obligations in charge, to pay the current bank interest certified by the Financial Superintendence of Colombia, for the modality of consumer and ordinary loans, plus two (2) percentage points, which implies a saving for the month of May of 5.1 points.  Likewise, those who have fiscal obligations in charge that provide executive merit, as established in Article 828 of the Tax Statute, may request before the collection area of the respective sectional directorate of DIAN, the application of the principle of favorability in sanctioning matters. and payment agreements for up to twelve (12) months for the payment thereof, applying the current interest rate certified by the Financial Superintendence of Colombia, for the modality of consumer and ordinary loans, plus two (2) percentage points</t>
  </si>
  <si>
    <t>https://www.dian.gov.co/Prensa/Paginas/NG-Comunicado-de-Prensa-31-2020.aspx</t>
  </si>
  <si>
    <t>Established Terminations by Mutual Agreement and Conciliations consist of the reduction of sanctions, interests and updating, as the case may be, in an amount that ranges between 50%, 70% and 80% depending on the benefit, the administrative act to settle or reconcile and the procedural stage in which it is in the jurisdiction. To qualify for Termination by Mutual Agreement and Conciliation, an application must be submitted no later than June 30, 2020 , in compliance with the terms and conditions provided in articles 118 and 119 of the Economic Growth Law</t>
  </si>
  <si>
    <t>Ministry of Economic Affairs and Communications, Foundation KredEx</t>
  </si>
  <si>
    <t>Increased the budget available for apartment reconstruction through the EU performance reserve by EUR 11 million, bringing the yearly total to a level of EUR 28.5 million. The measure was meant to support construction companies facing a lack of orders, which stems from the coronavirus pandemic.</t>
  </si>
  <si>
    <t>https://www.mkm.ee/et/uudised/korterelamute-rekonstrueerimistoetus-tuleb-sel-aastal-uute-tingimustega</t>
  </si>
  <si>
    <t>Issued a public statement on the risks for retail investors when trading under the highly uncertain market circumstances due to the COVID-19 pandemic. The European Securities and Markets Authority (ESMA) also reminded firms of the key conduct of business obligations under miFID when providing services to retail investors.</t>
  </si>
  <si>
    <t>https://www.esma.europa.eu/press-news/esma-news/esma-reminds-firms-conduct-business-obligations-under-mifid-ii</t>
  </si>
  <si>
    <t>Ministry of Employment and the Economy</t>
  </si>
  <si>
    <t>Support catering industry - aid EUR 1000 per employee, and compensation for restriction of activity</t>
  </si>
  <si>
    <t>https://tem.fi/artikkeli/-/asset_publisher/10616/ravintoloille-tukea-uudelleentyollistamiseen-ja-hyvitysta-toiminnan-rajoittamisesta</t>
  </si>
  <si>
    <t>Reduced sales tax on food from 19% to 7% and grants for short-time work benefits and seasonal short-time work benefits</t>
  </si>
  <si>
    <t>https://www.bundesfinanzministerium.de/Content/DE/Pressemitteilungen/Finanzpolitik/2020/05/2020-05-06-Hilfen-Gastronomie.html</t>
  </si>
  <si>
    <t>Issued technical regulations concerning the mechanism for implementing the expenditure budget, allocation of pandemic handling funds allocated in the Ministry / Institution (K / L) Budget Execution List (DIPA), grouping of funds handling COVID-19 in a special account COVID-19, and the validity period of PMK 43 / 2020</t>
  </si>
  <si>
    <t>https://www.kemenkeu.go.id/publikasi/berita/aturan-teknis-terkait-belanja-apbn-untuk-penanganan-covid-19-terbit/</t>
  </si>
  <si>
    <t>Approved the disbursement of SDR542.8 million (100 percent of quota, about US$739 million) to be drawn under the Rapid Credit Facility (RCF). This will help to meet Kenya’s urgent balance of payments need stemming from the outbreak of the COVID-19 pandemic</t>
  </si>
  <si>
    <t>https://www.imf.org/en/News/Articles/2020/05/06/pr20208-kenya-imf-executive-board-approves-us-million-disbursement-address-impact-covid-19-pandemic</t>
  </si>
  <si>
    <t>Approved a disbursement to Nepal under the Rapid Credit Facility (RCF) equivalent to SDR156.9 million (about US$214 million, 100 percent of quota) to help cover urgent balance of payments and fiscal needs stemming from the COVID-19 pandemic</t>
  </si>
  <si>
    <t>https://www.imf.org/en/News/Articles/2020/05/07/pr20209-nepal-imf-executive-board-approves-us-million-disbursement-address-covid-19-pandemic</t>
  </si>
  <si>
    <t>Approved a disbursement of SDR361 million (about US$491.5 million or 100 percent of quota) for Uganda under the Rapid Credit Facility (RCF). It will help finance the health, social protection and macroeconomic stabilization measures, meet the urgent balance-of-payments and fiscal needs arising from the COVID-19 outbreak and catalyze additional support from the international community</t>
  </si>
  <si>
    <t>https://www.imf.org/en/News/Articles/2020/05/06/pr20206-uganda-imf-executive-board-approves-us-million-disbursement-address-the-covid-19-pandemic</t>
  </si>
  <si>
    <t>Approved a disbursement to the Republic of Tajikistan under the Rapid Credit Facility (RCF) equivalent to SDR 139.2 million (US$ 189.5 million, 80 percent of quota). These funds will help meet the urgent balance of payments and fiscal financing needs stemming from the outbreak of the COVID-19 pandemic and will help prevent severe economic and human disruption and preserve fiscal space for essential COVID-19-related health and social expenditure</t>
  </si>
  <si>
    <t>https://www.imf.org/en/News/Articles/2020/05/06/pr20207-tajikistan-imf-executive-board-approves-a-us-189-5m-rcf-disbursement-to-address-covid19</t>
  </si>
  <si>
    <t>Department of Rural and Community Development</t>
  </si>
  <si>
    <t>Created the COVID-19 Stability Fund for Community and Voluntary, Charity, and Social Enterprises. This program is worth EUR 35 million, and aims at voluntary organizations, social enterprises, and charities in urgent need of funding. Eligible applicants must have delievered front-line critical services to Ireland before January 1, 2019, and have projected loss in 2020 fundraising income or traded income of 25% or more as a direct result of the COVID-19 pandemic. The payment is a one-time grant that will cover an operational or overhead cost such as rent or utilities (not including salaries). Grants will range in size from EUR 2000 to 10000.</t>
  </si>
  <si>
    <t>https://www.gov.ie/en/publication/b1a7b9-covid-19-community-voluntary-charity-and-social-enterprise/</t>
  </si>
  <si>
    <t>Firefighting and Rescue to Israel</t>
  </si>
  <si>
    <t>Initiated a multi-million dollar package of benefits worth millions of shekels that will ease the cash flow of hundreds of thousands of businesses, especially the small ones, who find it difficult to survive and survive the economic crisis. Among the benefits they decided on were cancellation or deferral of fees, prioritizing essential businesses as well as rejecting non-life-threatening payments and audit</t>
  </si>
  <si>
    <t>https://www.gov.il/he//departments/news/corona_crisis_easing_regulations</t>
  </si>
  <si>
    <t>Financial Markets Authority, External Reporting Board</t>
  </si>
  <si>
    <t>Released their second joint review of key audit matters (KAMs), the report is a timely reminder that the reporting of KAMs in the current environment should provide useful insights into how auditors see the impact of COVID-19 on businesses</t>
  </si>
  <si>
    <t>https://www.fma.govt.nz/news-and-resources/media-releases/fma-and-external-reporting-board-release-review-of-key-audit-matters-reporting/</t>
  </si>
  <si>
    <t>Ministry of Local Government</t>
  </si>
  <si>
    <t>Increases housing support by 500 million NOK - averaging an additional 600 NOK per household per month</t>
  </si>
  <si>
    <t>https://www.regjeringen.no/no/aktuelt/bostotten-styrket-med-500-millioner-kroner/id2699547/</t>
  </si>
  <si>
    <t>Ministry of Energy</t>
  </si>
  <si>
    <t>Allocates NOK 100 million for ten new research projects in petroleum research</t>
  </si>
  <si>
    <t>https://www.regjeringen.no/no/aktuelt/over-100-millioner-til-forskningsprosjekter/id2701233/</t>
  </si>
  <si>
    <t>Announced revisions to the enforcement decree of the Korea Development Bank Act on May 6, which designate seven specific industries to be eligible for the key industry bailout fund and establish necessary provisions for the funds operation.</t>
  </si>
  <si>
    <t>http://www.fsc.go.kr/downManager?bbsid=BBS0048&amp;no=152470</t>
  </si>
  <si>
    <t>Announced a one-year postponement of the implementation of margin requirements for non-centrally cleared OTC derivative transactions to help ease compliance burdens on financial institutions amid the COVID 19 crisis.</t>
  </si>
  <si>
    <t>http://www.fsc.go.kr/downManager?bbsid=BBS0048&amp;no=152204</t>
  </si>
  <si>
    <t>Financial Supervisory Authority</t>
  </si>
  <si>
    <t>Approved measures on the framework for the functioning of supervised non-banking financial markets (insurance, capital markets, and private pensions). Relevant changes to legislation include expectations for the storage and custory of occupational pension funds' assets, and how to sanction brokerage companies that do not comply with legall provisions about the transmission of periodic reports to the Financial Supervisory Authority.</t>
  </si>
  <si>
    <t>https://asfromania.ro/informatii-publice/media/arhiva/7095-deciziile-adoptate-de-consiliul-autoritatii-de-supraveghere-financiara-06-05-2020</t>
  </si>
  <si>
    <t>Remove restrictions on state support for SMEs selling excisable goods</t>
  </si>
  <si>
    <t>https://www.economy.gov.ru/material/news/ekonomika_bez_virusa/minekonomrazvitiya_predlagaet_snyat_ogranicheniya_na_gospodderzhku_dlya_msp_torguyushchih_podakciznymi_tovarami.html</t>
  </si>
  <si>
    <t>Issued interest-free loans to businesses for salaries to employees with 0% interest</t>
  </si>
  <si>
    <t>https://www.economy.gov.ru/material/news/ekonomika_bez_virusa/besprocentnye_kredity_na_zarplaty_pozvolyat_podderzhat_280_tys_chelovek_reshetnikov.html</t>
  </si>
  <si>
    <t>Monetary Authority of Singapore, Securities Industry Council, Singapore Exchange Regulation</t>
  </si>
  <si>
    <t>Introduced temporary measures to allow with immediate effect until 30 September 2020, listed  issuers and parties involved in rights issues and take-over or merger transactions the option to electronically disseminate Offer Documents through publication on SGXNET and their corporate websites. There is thus no need to dispatch hardcopy Offer Documents as required under the Securities and Futures Act, the Singapore Code on Take-overs and Mergers, and the SGX Listing Rules</t>
  </si>
  <si>
    <t>https://www.mas.gov.sg/news/media-releases/2020/electronic-dissemination-of-rights-issue-and-take-over-documents-allowed-until-30-september-2020</t>
  </si>
  <si>
    <t>South African Reserve Bank, Financial Sector Conduct Authority, Financial Intelligence Centre (FIC</t>
  </si>
  <si>
    <t>Revised and updated time frame to certain dates stipulated in the prior Joint Communication 2 of 2020 issued on 21 April 2020, which outlined expectations regarding accountable institutions (AIs) due diligence and compliance surrounding financing of illicit or unlawful activity</t>
  </si>
  <si>
    <t>https://www.resbank.co.za/Lists/News%20and%20Publications/Attachments/9908/Joint%20Communication%202A%20of%202020.pdf</t>
  </si>
  <si>
    <t>Banco de España</t>
  </si>
  <si>
    <t xml:space="preserve">Applied flexibility and discretion in the fixation of transition periods and the intermediate objectives of the minimum requirements for own funds and eligibile liabilities (MREL), which will take into account the decisions of the supervisory authorities on capital requirements. </t>
  </si>
  <si>
    <t>https://www.bde.es/f/webbde/GAP/Secciones/SalaPrensa/NotasInformativas/20/presbe2020_38.pdf</t>
  </si>
  <si>
    <t>Decided to reduce the Standing Deposit Facility Rate (SDFR) and the Standing Lending Facility Rate (SLFR) of the Central Bank by 50 basis points to 5.50 per cent and 6.50 per cent, respectively, effective from the close of business on 06 May 2020</t>
  </si>
  <si>
    <t>https://www.cbsl.gov.lk/en/news/the-central-bank-of-sri-lanka-further-reduces-policy-rates-to-support-economic-activity</t>
  </si>
  <si>
    <t>Government of Ukraine</t>
  </si>
  <si>
    <t>reduced the size of the profits of state-owned enterprises from 90% to 80%</t>
  </si>
  <si>
    <t>https://mof.gov.ua/uk/news/uriad_zmenshiv_rozmir_vidrakhuvan_pributku_derzhavnikh_pidpriiemstv-2131</t>
  </si>
  <si>
    <t>Extended the maximum period that firms can arrange cover for a Senior Manager without being approved, from 12 weeks to 36 weeks, within a consecutive 12-month period. This aimed to provide flexibility to firms managing their governance arrrangements during the COVID-19 pandemic. This measure will take effect from the date that the firm applies for it, and it will end on April 30, 2021.</t>
  </si>
  <si>
    <t>https://www.fca.org.uk/news/news-stories/period-cover-absent-senior-managers-extended-due-coronavirus-covid-19</t>
  </si>
  <si>
    <t>Federal Reserve, Federal Deposit Insurance Corporation</t>
  </si>
  <si>
    <t>Extended the submission date by 90 days, to September 29, 2020, for the resolution plans from Barclays, Credit Suisse, Deutsche Bank, and UBS. These plans are required to remediate certain weaknesses - deemed "shortcomings" - previously identified by the agencies</t>
  </si>
  <si>
    <r>
      <t xml:space="preserve">https://www.federalreserve.gov/newsevents/pressreleases/bcreg20200506a.htm
</t>
    </r>
    <r>
      <rPr>
        <sz val="10"/>
        <color rgb="FF000000"/>
        <rFont val="Arial"/>
      </rPr>
      <t>https://www.fdic.gov/news/news/press/2020/pr20057.html</t>
    </r>
  </si>
  <si>
    <t>Extended the submission date by 90 days, to September 29, 2021, for the targeted resolution plans from the large foreign and domestic banks in Category II and Category III of the agencies' large bank regulatory framework.</t>
  </si>
  <si>
    <r>
      <t xml:space="preserve">https://www.federalreserve.gov/newsevents/pressreleases/bcreg20200506a.htm
</t>
    </r>
    <r>
      <rPr>
        <sz val="10"/>
        <color rgb="FF000000"/>
        <rFont val="Arial"/>
      </rPr>
      <t>https://www.fdic.gov/news/news/press/2020/pr20057.html</t>
    </r>
  </si>
  <si>
    <t>Approved a US$15 million Development Policy Operation for Solomon Islands that will seek to strengthen public financial management while enabling the government to meet the costs of COVID-19 preparedness. The operation will also support Solomon Islands’ businesses through promoting the establishment of a national independent commission against corruption</t>
  </si>
  <si>
    <t>https://www.worldbank.org/en/news/press-release/2020/05/07/new-us15-million-operation-to-build-sustainable-growth-in-solomon-islands</t>
  </si>
  <si>
    <t>Expanded the Emergency Assistance Program for Work and Production to broaden the universe of activities covered, incorporate companies with more than 800 employees and modify the criteria that determine the decline in sales, allowing entry to companies whose turnover has suffered a real drop of 30%</t>
  </si>
  <si>
    <t>https://www.boletinoficial.gob.ar/detalleAviso/primera/228762/20200507
https://www.argentina.gob.ar/noticias/gabinete-economico-una-nueva-etapa-de-asistencia-empresas-y-trabajadores-privados</t>
  </si>
  <si>
    <t>National Institute of Music</t>
  </si>
  <si>
    <t>Established the Solidarity Musical Fund with the purpose of executing the promotion measures tending to develop the musical activity, in its cultural, artistic, technical, industrial and commercial aspects, being able to sponsor competitions for this purpose , establish prizes, award study and research scholarships and use any other means necessary for this purpose</t>
  </si>
  <si>
    <t>https://www.boletinoficial.gob.ar/detalleAviso/primera/228777/20200507</t>
  </si>
  <si>
    <t>Extended 24% credits to finance the payment of wages to SMEs that are in financial difficulties as a result of the health crisis caused by the Covid-19 pandemic to also be available to pay salaries in April. -paid in May- and May -paid in June</t>
  </si>
  <si>
    <t>https://www.argentina.gob.ar/noticias/creditos-al-24-estaran-disponibles-tambien-para-sueldos-de-abril-y-mayo</t>
  </si>
  <si>
    <t>National Bank of Belgium</t>
  </si>
  <si>
    <t>Issued an umbrella circular on governance for the insurance sector. The update: (1.) specifies how new rules of the Companies and Associations Code should be reconciled with prudential requirements, (2.) simplifies the rules for the division of labor between the members of the management committee, (3.) clarifies outsourcing recommendations, (4.) strenthens rules on pay, (5.) tightens rules on IT infrastructure, and (6.) introduces recommendations on sustainable finance.</t>
  </si>
  <si>
    <t>https://www.nbb.be/nl/artikels/bijwerking-van-de-overkoepelende-circulaire-betreffende-governance-voor-de</t>
  </si>
  <si>
    <t>Financial Market Commission</t>
  </si>
  <si>
    <t>Approved Circular No. 2,253, with provisions for supervised Credit Unions in relation to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t>
  </si>
  <si>
    <t>http://www.cmfchile.cl/portal/prensa/604/w3-article-28729.html</t>
  </si>
  <si>
    <t>Allowing financial institutions to delay the publication of quarterly financial statements</t>
  </si>
  <si>
    <t>https://www.cbe.org.eg/en/Pages/HighlightsPages/Circular-dated-5-May-2020-regarding-the-application-of-IFRS9-during-Covid-19-crisis.aspx</t>
  </si>
  <si>
    <t>Instructed businesses that the 6 month postponement on payments for certain types of credit announced on March 15 should not be counted towards the number of days needed to pass for the asset to be written down as nonperforming</t>
  </si>
  <si>
    <t>Approved 250 million EUR Belgian scheme to provide subordinated loans to SMEs and Startups</t>
  </si>
  <si>
    <t>https://ec.europa.eu/commission/presscorner/detail/en/ip_20_805</t>
  </si>
  <si>
    <t>Approved 5.2 billion EUR Czech guarantee program to support large exporters affected by COVID-19</t>
  </si>
  <si>
    <t>https://ec.europa.eu/commission/presscorner/detail/en/ip_20_794</t>
  </si>
  <si>
    <t>Approved 296 million EUR scheme for Denmark to support its startups with loans</t>
  </si>
  <si>
    <t>https://ec.europa.eu/commission/presscorner/detail/en/ip_20_810</t>
  </si>
  <si>
    <t>Office of the Communications Authority</t>
  </si>
  <si>
    <t>Announced the launch of the Subsidy Scheme for Encouraging Early Deployment of the fifth generation (5G) mobile technology. Launched under the second round of the Anti-epidemic Fund, the scheme is open for applications until November 30 on a first come, first served basis. The scheme will subsidize 50% of the actual cost directly relevant to the deployment of 5G technology in an approved project, subject to a cap of $500,000</t>
  </si>
  <si>
    <t>https://www.news.gov.hk/eng/2020/05/20200505/20200505_123219_142.html?type=category&amp;name=covid19</t>
  </si>
  <si>
    <t>Reduced tax rate by two percent and encouraged reinvestment of profits</t>
  </si>
  <si>
    <t>https://www.kormany.hu/hu/nemzetgazdasagi-miniszterium/hirek/szinte-minden-gazdasagi-szereplot-erintenek-az-adokonnyito-javaslatok</t>
  </si>
  <si>
    <t>Ministry of the Environment and Natural Resources</t>
  </si>
  <si>
    <t>Launched a special interim government investment initiative to counter the recession caused by the COVID-19 pandemic. The initiative will allocate ISK 550 million to projects related to climate change. ISK 300 million is expected to be spent on energy exchange projects, ISK 200 million will go to carbon sequestration projects, and ISK 50 million will be adeed to the Climate Fund. The funds were allocated in grants.</t>
  </si>
  <si>
    <t>https://www.stjornarradid.is/efst-a-baugi/frettir/stok-frett/2020/05/05/Adgerdum-i-loftslagsmalum-flytt/
https://www.stjornarradid.is/efst-a-baugi/frettir/stok-frett/2020/05/15/Uthlutun-styrkja-til-orkuskipta-i-hofnun/</t>
  </si>
  <si>
    <t>Extended another month's directive on the reduction of pay for mobile minutes, which significantly affects the general public and in particular the "eligible subscribers" public during the Corona epidemic</t>
  </si>
  <si>
    <t>https://www.gov.il/he//departments/news/05052020_2</t>
  </si>
  <si>
    <t>Ministry of the Environment</t>
  </si>
  <si>
    <t>Completed the transfer of grants to 206 local authorities, amounting to NIS 197.8 million - grants to ensure the disposal of domestic waste in their territory during the Corona crisis</t>
  </si>
  <si>
    <t>https://www.gov.il/he//departments/news/moep_quickly_transfered_nis_2_million_financial_support_to_206_local_authoritie</t>
  </si>
  <si>
    <t>Malaysia</t>
  </si>
  <si>
    <t>Bank Negara Malaysia</t>
  </si>
  <si>
    <t>Reduce the Overnight Policy Rate (OPR) by 50 basis points to 2.00 percent</t>
  </si>
  <si>
    <t>https://www.bnm.gov.my/index.php?ch=en_press&amp;pg=en_press&amp;ac=5045&amp;lang=en</t>
  </si>
  <si>
    <t>Announced today that Malaysia Government Securities (MGS) and  Malaysian Government Investment Issues (MGII) can be used by banking institutions to fully meet the SRR compliance effective 16 May 2020. This flexibility is available until 31 May 2021</t>
  </si>
  <si>
    <t>https://www.bnm.gov.my/index.php?ch=en_press&amp;pg=en_press&amp;ac=5046&amp;lang=en</t>
  </si>
  <si>
    <t>Temporary reduction in the credit risk weight of MSME loans.  The credit risk weight of loans granted to MSMEs that are in current status was reduced to 50 percent from 75 percent (for diversified MSME portfolio with at least 500 borrowers over a number of industries) and 100 percent (non-diversified MSME portfolio). The reduced credit risk weight is subject to review by the BSP by end-December 2021.</t>
  </si>
  <si>
    <t>http://www.bsp.gov.ph/publications/media.asp?id=5376</t>
  </si>
  <si>
    <t>Assigned 0% risk weight for MSME loans that are covered by guarantees.  The BSP approved the assignment of a zero-percent risk weight not only to loans that are guaranteed by the Philippine Guarantee Corporation but also to loans that are guaranteed by the Agricultural Guarantee Fund Pool and the Agricultural Credit Policy Council. The revision in the credit risk weight complements programs of the National Government that support financing to MSMEs as well as small farmers and fisherfolk.</t>
  </si>
  <si>
    <t>Dedicated an additional EUR 20 billion to guarantee loans to the self-employed, small and medium-sized enterpises (SMEs) and companies.The Ministry also allocated EUR 4 billion to guarantee up to 70% of the issuance of promissory notes of non-financial companies in the Alternative Fixed Income Market (MARF). The Minsitry approved EUR 500 million to reinforce up to 80% the guarantees granted by the Spanish Company for Relief (CERSA) and increased the capactiy of the Mutual Guarantee Societies of the autonomous communities. The Ministry also strengthened the protection of companies and the self-employed, establishing that financial entities may not pass on any financial cost or expense on amounts not drawn down. The new Council of Ministers agreemtn reinforces the obligation of the companies benefiting from the guarantees to use the financing obtained to meet the liquidity needs and cannot use them for the distribution of dividends.</t>
  </si>
  <si>
    <t>https://www.mineco.gob.es/portal/site/mineco/menuitem.ac30f9268750bd56a0b0240e026041a0/?vgnextoid=c45a356c606e1710VgnVCM1000001d04140aRCRD&amp;vgnextchannel=864e154527515310VgnVCM1000001d04140aRCRD</t>
  </si>
  <si>
    <t>Ministry of Labor and Social Economy</t>
  </si>
  <si>
    <t>Reached an agreement with the Ministry of Culture to incorporate the group of artists not protected by Temporary Employment Regulation File (ERTE) into a special unemployment benefit. Unemployment benefits are now recognized for artists of the general social security regime--specifically those who are ain a period of inactivity as a consequence of the health crisis even if they were not quoted enough to access the ordinary unemployment benefit. These persons must have exhibited at least 20 days of inactivity. The exact rate and length of the benefit depends on the days of inactivity and the level of lost income.</t>
  </si>
  <si>
    <t>http://prensa.mitramiss.gob.es/WebPrensa/noticias/ministro/detalle/3799</t>
  </si>
  <si>
    <t>Launched an aid and training package for the digitiziation of companies and young people. The package is worth EUR 70 million in total, offering job training service, financing experimental development projects, and creating digital content.</t>
  </si>
  <si>
    <t>https://www.mineco.gob.es/portal/site/mineco/menuitem.ac30f9268750bd56a0b0240e026041a0/?vgnextoid=31272cd1a85e1710VgnVCM1000001d04140aRCRD&amp;vgnextchannel=864e154527515310VgnVCM1000001d04140aRCRD</t>
  </si>
  <si>
    <t>National Debt Office</t>
  </si>
  <si>
    <t>Issued a guarantee for SAS airline, alongside Denmark</t>
  </si>
  <si>
    <t>https://www.riksgalden.se/sv/press-och-publicerat/pressmeddelanden-och-nyheter/pressmeddelanden/2020/sverige-staller-ut-garanti-for-sas-ab/</t>
  </si>
  <si>
    <t>Banks' credit institutions and financial institutions subject to consolidation abroad, including its overseas partnerships and branches, will have Lira placements, warehouse, repo and currency to resident financial institutions with limitation of 0.5% of the total amount of loans the banks' most recent legal equity</t>
  </si>
  <si>
    <t>https://www.bddk.org.tr/ContentBddk/dokuman/duyuru_0813_01.pdf</t>
  </si>
  <si>
    <t>Supported the extension of the moratorium on business inspections.</t>
  </si>
  <si>
    <t>https://www.me.gov.ua/News/Detail?lang=uk-UA&amp;id=a8b179c2-af0c-4c5b-9d9f-355032f6d823&amp;title=MinekonomikiPidtrimuProdovzhenniaMoratoriiuNaPerevirkiBiznesu</t>
  </si>
  <si>
    <t>Published updated position limits for certain commodity derivative contracts traded on United Kingdom trading venues. The limits were established under the Markets in Financial Instruments Regulations 2017 (MIFI Regs). The Financial Conduct Authority (FCA) aimed to avoid the impairment of market functioning or growth in the contracts due to changing market conditions.</t>
  </si>
  <si>
    <t>https://www.fca.org.uk/news/news-stories/update-position-limits-certain-commodity-derivative-contracts</t>
  </si>
  <si>
    <t>Announced that GBP 40 million will be made available for a new Hardship Fund aimed at microbusinesses that have not been able to make use of existing support schemes during the COVID-19 pandemic in Northern Ireland. Social enterprises and charities will be able to apply if they meet the elligibility criteria, which will soon be released along with application procedures.</t>
  </si>
  <si>
    <t>https://www.economy-ni.gov.uk/news/dodds-announces-ps40-million-secured-microbusiness-hardship-fund
https://www.economy-ni.gov.uk/news/ps40million-ni-micro-business-hardship-fund-opens-applications-today</t>
  </si>
  <si>
    <t>Announced an interim final rule that modifies the agencies' Liquidity Coverage Ratio (LCR) rule to support banking organizations' participation in the Federal Reserve's Money Market Mutual Fund Liquidity Facility and the Paycheck Protection Program Liquidity Facility. In particular, the interim final rule facilitates participation in these facilities by neutralizing the LCR impact associated with the non-recourse funding provided by these facilities. The rule does not otherwise alter the LCR or its calibration.</t>
  </si>
  <si>
    <t>https://www.federalreserve.gov/newsevents/pressreleases/bcreg20200505a.htm</t>
  </si>
  <si>
    <t xml:space="preserve">Providing $4.8 billion of Coronavirus Relief Fund dollars to Native American Tribes </t>
  </si>
  <si>
    <t>https://home.treasury.gov/news/press-releases/sm998</t>
  </si>
  <si>
    <t>Extended several loan origination flexibilities currently offered by Fannie Mae and Freddie Mac (The Enterprises) designed to help borrowers during the COVID-19 national emergency. Those flexibilities are extended until at least June 30th and include alternative appraisals on purchase and rate term refinance loans, alternative methods for verifying employment before loan closing, flexibility for borrowers to provide documentation (rather than requiring an inspection) to allow renovation disbursements (draws), and expanding the use of power of attorney and remote online notarizations to assist with loan closings.</t>
  </si>
  <si>
    <t>https://www.fhfa.gov/Media/PublicAffairs/Pages/FHFA-Extends-Loan-Processing-Flexibilities-for-Fannie-Mae-and-Freddie-Mac-Customers.aspx</t>
  </si>
  <si>
    <t>Ministry of Finance, State Bank of Vietnam</t>
  </si>
  <si>
    <t>Reduced the fee to 50% of the fee rate for banks and non-bank credit institutions, when applying for establishment and operation licenses from May 5, 2020 to the end of December 31, 2020</t>
  </si>
  <si>
    <t>https://www.mof.gov.vn/webcenter/portal/tttc/r/l/cm1913?dDocName=MOFUCM176202&amp;dID=184148
https://www.sbv.gov.vn/webcenter/portal/vi/menu/trangchu/ttsk/ttsk_chitiet?leftWidth=20%25&amp;showFooter=false&amp;showHeader=false&amp;dDocName=SBV410250&amp;rightWidth=0%25&amp;centerWidth=80%25&amp;_afrLoop=5559477201361852#%40%3F_afrLoop%3D5559477201361852%26centerWidth%3D80%2525%26dDocName%3DSBV410250%26leftWidth%3D20%2525%26rightWidth%3D0%2525%26showFooter%3Dfalse%26showHeader%3Dfalse%26_adf.ctrl-state%3D3xkvfkqkj_297</t>
  </si>
  <si>
    <t>Reduced regulations charge and fee rates for a number of fields such as construction; Travel; Water Resources</t>
  </si>
  <si>
    <t>https://www.mof.gov.vn/webcenter/portal/tttc/r/o/ttsk/ttsk_chitiet?dDocName=MOFUCM176220&amp;_afrLoop=64823728760452079#!%40%40%3F_afrLoop%3D64823728760452079%26dDocName%3DMOFUCM176220%26_adf.ctrl-state%3Dqyqkzymx6_118</t>
  </si>
  <si>
    <t>Required tax authorities to proactively propagate, receive and resolve all stop/break notices of households, groups of individuals and business individuals regardless of the time of sending the notice of stop/break business to the tax office</t>
  </si>
  <si>
    <t>https://www.mof.gov.vn/webcenter/portal/tttc/r/o/ttsk/ttsk_chitiet?dDocName=MOFUCM176205&amp;_afrLoop=64823660467216334#!%40%40%3F_afrLoop%3D64823660467216334%26dDocName%3DMOFUCM176205%26_adf.ctrl-state%3Dqyqkzymx6_80</t>
  </si>
  <si>
    <t>Signed a $35 million credit to the Government of Côte d’Ivoire to scale up efforts to combat the COVID-19 pandemic (Coronavirus) in the country</t>
  </si>
  <si>
    <t>https://www.worldbank.org/en/news/press-release/2020/05/05/cote-divoire-un-financement-additionnel-de-35-millions-pour-lutter-contre-le-coronavirus</t>
  </si>
  <si>
    <t>Contingency Emergency Response Component</t>
  </si>
  <si>
    <t>Provided $40 million in financing to the Government of Côte d’Ivoire to combat the COVID-19 pandemic (Coronavirus) in the country</t>
  </si>
  <si>
    <t>Provided US$412,000 to Suriname to purchase essential medical supplies for the country’s emergency response to the COVID-19 (coronavirus) pandemic.</t>
  </si>
  <si>
    <t>https://www.worldbank.org/en/news/press-release/2020/05/05/world-bank-supports-covid-19-medical-response-in-suriname</t>
  </si>
  <si>
    <t>Increased the monthly non-remunerative financial aid that the Inter- harvest Program provides to temporary workers in the agricultural and agro-industrial sector who are inactive during the period between harvests to $5,000 as of May</t>
  </si>
  <si>
    <t>https://www.argentina.gob.ar/noticias/aumento-para-beneficiarios-y-beneficiarias-del-programa-intercosecha</t>
  </si>
  <si>
    <t>Provided a guarantee for a $25 million trade loan to the State Pharmaceuticals Corporation of Sri Lanka (SPC) to purchase medical supplies as part of the country’s response to the novel coronavirus disease (COVID-19) pandemic</t>
  </si>
  <si>
    <t>https://www.adb.org/news/adb-s-trade-finance-program-supports-medical-supplies-combat-pandemic-sri-lanka</t>
  </si>
  <si>
    <t>Approved $50 million in loan and grant financing to help the Government of the Kyrgyz Republic mitigate the significant negative health, social, and economic impacts of COVID-19 pandemic</t>
  </si>
  <si>
    <t>https://www.adb.org/news/videos/adb-s-50-million-package-help-kyrgyz-republic-mitigate-impact-covid-19</t>
  </si>
  <si>
    <t>Approved a $20 million loan to support Bhutan’s efforts to stimulate the economy, protect public health, and mitigate the effects of the novel coronavirus disease (COVID-19) pandemic on its people</t>
  </si>
  <si>
    <t>https://www.adb.org/news/adb-approves-20-million-support-bhutans-covid-19-response</t>
  </si>
  <si>
    <t>Ministry of Economy, Banco do Brazil, CAIXA</t>
  </si>
  <si>
    <t>Started processing payments for the Emergency Employment and Income Preservation Benefit (BEm) for workers with a formal contract whose earnings were reduced due to the COVID-19 pandemic. BEm will be paid for up to three months, and it will be administered by two large commercial banks (Banco do Brasil, and CAIXA). The Ministry of Economy calculated the amount of benefit according to the average of the last three paychecks. The amount also depends on whether workers agreed to temporarily reduce their hours and wages, and whether their contract was intermittent.</t>
  </si>
  <si>
    <t>https://www.gov.br/economia/pt-br/assuntos/noticias/2020/maio/beneficio-emergencial-bem-comeca-a-ser-pago-aos-trabalhadores-com-carteira-assinada</t>
  </si>
  <si>
    <t>European Securities and Markets Authority, European Banking Authority, European Insurance and Occupational Pensions Authority</t>
  </si>
  <si>
    <t>Published joint draft regulatory technical standards (RTS) to amend the delegated regulation on the risk mitigation techniques for non-centrally cleared over-the-counter (OTC) derivatives (bilateral margining) under the European Markets Infrastructure Regulation (EMIR), and incorporated a one-year deferral of the two implementation phases fo the bilateral margining requirements.</t>
  </si>
  <si>
    <t>https://www.esma.europa.eu/press-news/esma-news/joint-rts-amendments-bilateral-margin-requirements-under-emir-in-response-covid</t>
  </si>
  <si>
    <t>Launched a package of measures to support the agri-food industry, including relief from EU competition rules and permitting member states to offer support of EUR 5000 to EUR 50000 per small business</t>
  </si>
  <si>
    <t>https://ec.europa.eu/commission/presscorner/detail/en/ip_20_788</t>
  </si>
  <si>
    <t>Approved French €7 billion in urgent liquidity support to Air France</t>
  </si>
  <si>
    <t>https://ec.europa.eu/commission/presscorner/detail/en/ip_20_796</t>
  </si>
  <si>
    <t>Ministry of Public Action and Accounts</t>
  </si>
  <si>
    <t>Extended the postponement of social security contributions through May 2020 for all businesses that needed it. The new deadlines depended on the date of the old deadlines, as well as the classification of the business faced the deadlines.</t>
  </si>
  <si>
    <t>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t>
  </si>
  <si>
    <t>Provided allowances to eligible cleansing and security workers engaged by service contractors of the Government and Housing Authority. Front-line cleansing workers, toilet attendants and security workers employed by the service contractors can receive a monthly allowance of $1,000 for a period of no fewer than four months throughout the epidemic period.</t>
  </si>
  <si>
    <t>https://www.news.gov.hk/eng/2020/05/20200504/20200504_172625_877.html?type=category&amp;name=covid19</t>
  </si>
  <si>
    <t>Social Welfare Department</t>
  </si>
  <si>
    <t>Launched a subsidy scheme to support all the some 1,000 residential care homes for the elderly and people with disabilities to give their premises an anti-virus coating spray. The Anti-virus Coating Spray Subsidy was approved by the Anti-epidemic Fund Steering Committee on April 20, with the total subsidy amounting to $80 million</t>
  </si>
  <si>
    <t>https://www.news.gov.hk/eng/2020/05/20200504/20200504_151737_153.html?type=category&amp;name=covid19</t>
  </si>
  <si>
    <t>Postponed the distribution of part of the General Allocation Fund (DAU) and / or Revenue Sharing Funds (DBH) to local governments (LGs) that do not meet the provisions of the 2020 Budget Year Budget (TA) Budget</t>
  </si>
  <si>
    <t>https://www.kemenkeu.go.id/publikasi/berita/dau-dan-dbh-berpotensi-ditunda-bagi-pemda-yang-belum-lapor-dan-tidak-memenuhi-syarat-laporan-apbd-terkait-covid-19/</t>
  </si>
  <si>
    <t>Proposed to defer by one year the effective date of Classification of Liabilities as Current or Non-current, which amends IAS 1 Presentation of Financial Statements</t>
  </si>
  <si>
    <t>https://www.ifrs.org/news-and-events/2020/05/classification-of-liabilities-deferral-exposure-draft/</t>
  </si>
  <si>
    <t>Approved today a disbursement under the Rapid Credit Facility (RCF) equivalent to SDR 165.6 million (about US$ 226 million, 60 percent of quota) to help Cameroon meet the urgent balance of payments needs stemming from the COVID-19 pandemic. The outbreak of the COVID-19 pandemic and the terms of trade shocks from the sharp fall in oil prices are having a significant impact on Cameroon’s economy, leading to a historic fall of real GDP growth</t>
  </si>
  <si>
    <t>https://www.imf.org/en/News/Articles/2020/05/04/pr20205-cameroon-imf-exec-board-approves-us-226m-disbursement-address-impact-covid19-pandemic</t>
  </si>
  <si>
    <t>Department of Justice</t>
  </si>
  <si>
    <t>Decided to cancel additional arrears in the event that the date for payment of the fine applies in the period from March 10 to the date of commencement of these regulations. Anyone who paid an additional arrears for a fine in the period from March 10 until the date of publication of the regulations will be entitled to apply for a refund of arrears</t>
  </si>
  <si>
    <t>https://www.gov.il/he//departments/news/coronavirus12042020</t>
  </si>
  <si>
    <t>Increased the Lending Fund for Small and Medium Businesses (SMEs) by an additional NIS 6 billion to NIS 14 billion.</t>
  </si>
  <si>
    <t>https://www.gov.il/he/departments/news/press_04052020</t>
  </si>
  <si>
    <t>National Commission of Insurance and Bonds</t>
  </si>
  <si>
    <t>Suspending deadlines for the care of institutions and people subject to supervision by the National Commission of Insurance and Bonds, due to the coronavirus called COVID-19.</t>
  </si>
  <si>
    <t>https://www.gob.mx/cnsf/es/articulos/acuerdo-suspension-de-plazos-cnsf-241531?idiom=es</t>
  </si>
  <si>
    <t>Ministry of Children and Family Affairs</t>
  </si>
  <si>
    <t>Allocated NOK 150 m to include low income children in social distancing compatible activities</t>
  </si>
  <si>
    <t>https://www.regjeringen.no/no/aktuelt/tildeler-150-millionar-kroner-til-tiltak-for-a-inkludere-barn-i-laginntektsfamiliar/id2700930/</t>
  </si>
  <si>
    <t>Grant NOK 1bn to municipalities to make up for kindergarten and primary school payments that have lapsed</t>
  </si>
  <si>
    <t>https://www.regjeringen.no/no/aktuelt/kommunene-far-en-milliard-i-kompensasjon-for-bortfall-av-foreldrebetaling-i-barnehage-og-sfo/id2700776/</t>
  </si>
  <si>
    <t>Launched two new platforms: the Smart Educational Platform for university e-learning and Bima Platform for the insurance sector</t>
  </si>
  <si>
    <t>https://omaninfo.om/topics/85/show/7949</t>
  </si>
  <si>
    <t>Further extended to June or July the deadlines on the filing or submission of necessary documents and/or payment of taxes, including annual income tax returns (ITRs) for individuals and corporations–June 14, submission of required hard copies of audited financial statements and other attachments to the annual ITRs–June 30, quarterly ITRs for individuals and corporations for the quarter ending March–June 14 and June 29, monthly VAT returns for March and April–June 4 and June 19, quarterly VAT returns for the quarter ending March–June 9, and quarterly percentage tax return for the quarter ending March–June 9.</t>
  </si>
  <si>
    <t>https://www.dof.gov.ph/dof-extends-anew-deadlines-for-tax-amnesty-all-tax-returns-following-ecq-extension-to-may-15/</t>
  </si>
  <si>
    <t>Changed the criteria for the distribution of the non-refundable fund for autonomous communities. The expenditures from this fund are direct transfers to the local governments. Total transfers are EUR 10 billion: 6 billion will be paid in the short term, and another 4 billion will be paid in the second half of 2020. The goal of this fund is to guarantee the liquidity of the autonomous communities, and avoids having to apply cuts in essential public services.</t>
  </si>
  <si>
    <t>https://www.hacienda.gob.es/en-GB/Prensa/En%20Portada/2020/Paginas/20200504_REUNION_COORDINACION_HACIENDA_CCAA.aspx</t>
  </si>
  <si>
    <t>Reducing or delaying rental payments for state-owned properties</t>
  </si>
  <si>
    <t>https://www.mof.gov.tw/singlehtml/384fb3077bb349ea973e7fc6f13b6974?cntId=20edaad0bca2432a9b5e8e98bf4de285</t>
  </si>
  <si>
    <t>Stated the Financial Conduct Authority's (FCA) approach to regulating firms in relation to the government's Coronavirus Business Interruption Loan Scheme (CBILS) and the Bounce Back Loan Scheme (BBLS). The statement applies to any loan made under the Schemes by an "accredited lender" from May 4, 2020. The changes included the relaxation of lender assessments of creditworthiness, affordability, and due dilligence requirements.</t>
  </si>
  <si>
    <t>https://www.fca.org.uk/news/statements/uk-coronavirus-business-interruption-loan-scheme-cbils-and-new-bounce-back-loan-scheme-bbl</t>
  </si>
  <si>
    <t>Launched Bounce Back Loans for SMEs - GBP 2000 to 50000 that are 100% government backed with 2.5% interest</t>
  </si>
  <si>
    <t>https://www.gov.uk/government/news/new-bounce-back-loans-to-launch-today</t>
  </si>
  <si>
    <t>Secretary of Education</t>
  </si>
  <si>
    <t>Package for universities and students, including GBP 100M for research projects, business loan support for universities, financial help for students and reform in admissions proceeses</t>
  </si>
  <si>
    <t>https://www.gov.uk/government/news/government-support-package-for-universities-and-students</t>
  </si>
  <si>
    <t>Announced that it is providing temporary, conditional relief for established smaller companies affected by COVID-19 that may look to meet their urgent funding needs through a Regulation Crowdfunding offering. This relief includes flexibility for issuers that meet certain eligibility criteria to assess interest in a Regulation Crowdfunding offering prior to preparation of full offering materials, and then once launched, to close such an offering and have access to funds sooner than would be possible in the absence of the temporary relief. The temporary rules also provide an exemption from certain financial statement review requirements for issuers offering more than $107,000 but not more than $250,000 in securities in reliance on Regulation Crowdfunding within a 12-month period. To take advantage of the temporary rules, a company must meet enhanced eligibility requirements and provide clear, prominent disclosure to investors about its reliance on the relief. The relief will apply to offerings launched between the effective date of the temporary rules and Aug. 31, 2020</t>
  </si>
  <si>
    <t>https://www.sec.gov/news/press-release/2020-101</t>
  </si>
  <si>
    <t>Proposed a three-year grace period on sovereign debt, a 5.5% reduction in bond principal, and a 62% reduction in interest payments.</t>
  </si>
  <si>
    <t>https://www.argentina.gob.ar/noticias/columna-del-ministro-martin-guzman-publicada-en-financial-times</t>
  </si>
  <si>
    <t>Package including - three month commercial rates waiver for impacted businesses</t>
  </si>
  <si>
    <t>https://dbei.gov.ie/en/News-And-Events/Department-News/2020/May/02052020.html</t>
  </si>
  <si>
    <t>Package including - ‘warehousing’ of tax liabilities for a period of twelve months after recommencement of trading during which time there will be no debt enforcement action taken and no interest accruing</t>
  </si>
  <si>
    <t>Package Including - €2 billion COVID-19 Credit Guarantee Scheme to support lending to SMEs for terms ranging from 3 months to 6 years, which will be below market interest rates</t>
  </si>
  <si>
    <t>Package including - €2 billion Pandemic Stabilisation and Recovery Fund within the Ireland Strategic Investment Fund (ISIF), which will make capital available to medium and large enterprises on commercial terms</t>
  </si>
  <si>
    <t>To help minimize and mitigate the negative impact of the COVID19 pandemic on families and livelihoods, no bank in Nigeria shall retrench or lay-off any staff of any cadre (including full-time and part-time)</t>
  </si>
  <si>
    <t>https://www.cbn.gov.ng/Out/2020/CCD/CBN%20Bankers%20Comm%20Suspend%20Layoffs.pdf</t>
  </si>
  <si>
    <t>Ministry of Foreign Trade and Tourism</t>
  </si>
  <si>
    <t>Approved to allocate S / 2,500,000 to reactivate and promote artisan activity in Peru, with the aim of reducing the economic impact of Covid -19.</t>
  </si>
  <si>
    <t>https://www.gob.pe/institucion/mincetur/noticias/143653-gobierno-destina-s-2-500-000-para-reactivar-y-promover-la-actividad-artesanal
https://www.gob.pe/institucion/mincetur/noticias/163112-a-traves-de-resolucion-ministerial-se-aprueba-el-nuevo-concurso-que-otorgara-s-2-5-millones-para-la-actividad-artesanal</t>
  </si>
  <si>
    <t>Provided tourism guides will have an economic support of $ 585,000, to mitigate the economic impact of Covid-19, this support will be given to that sector for up to three months</t>
  </si>
  <si>
    <t>https://www.mincit.gov.co/prensa/noticias/general/hasta-por-tres-meses-gobierno-incentivara-a-guias</t>
  </si>
  <si>
    <t>State Secretariat for Culture of the Ministry of Human Resources</t>
  </si>
  <si>
    <t>Allocated one billion forints to help independent perfomers who have lost their incomes because of COVID</t>
  </si>
  <si>
    <t>https://koronavirus.gov.hu/cikkek/egymilliard-forinttal-segitik-fuggetlen-eloadomuveszeket</t>
  </si>
  <si>
    <t>Supports the tourism industry with reduced tourism taxes and increased limit on SZEP cards</t>
  </si>
  <si>
    <t>https://www.kormany.hu/hu/nemzetgazdasagi-miniszterium/adougyekert-felelos-allamtitkarsag/hirek/a-turizmusban-biztositott-adokedvezmenyek-a-vallalkozasokat-es-a-csaladokat-egyarant-segitik</t>
  </si>
  <si>
    <t>Package including - €250 million for restart grants to micro and small businesses based on a rates/waiver rebate from 2019</t>
  </si>
  <si>
    <t>Announced changes to the Term Funding Scheme with additional incentives for SMEs (TFSME) to support HM Treasury's Bounce Back Loans Scheme (BBLS). TFSME participants will be able to extend the term of some of the cheap funding they access via TFSME to align with the 6-year term of loans made through the BBLS. Also, the Prudential Regulatory Authority (PRA) confirmed that banks subject to the United Kingom's leverage ratio will be able to exclude loans under the BBLS from the leverage ratio exposure measure.</t>
  </si>
  <si>
    <t>https://www.bankofengland.co.uk/news/2020/may/updating-the-tfsme-to-reflect-hmt-new-bounce-back-loans-scheme</t>
  </si>
  <si>
    <t>Ministry of Housing</t>
  </si>
  <si>
    <t>Created discretionary fund of £617 million for grants to SMES with fixed property costs</t>
  </si>
  <si>
    <t>https://www.gov.uk/government/news/top-up-to-local-business-grant-funds-scheme</t>
  </si>
  <si>
    <t>Issued an emergency regulation that will require New York State-regulated health insurers to waive out-of-pocket costs, including cost-sharing, deductibles, copayments and coinsurance, for in-network mental health services for New York’s frontline essential workers during COVID-19.</t>
  </si>
  <si>
    <t>https://www.dfs.ny.gov/press_releases/pr202005021</t>
  </si>
  <si>
    <t>Declared that Emergency Family Income (IFE), Universal Child Allowance (AUH), and the Complementary Salary (SC) are not taxable as part of gross income. Also, transfers made by ANSES (Argentina's social insurance agency) for IFE/UAH/CS are exempt from bank withholdings of the System of Collection and Control of Bank Accreditations (SIRCREB). The Central Bank also indicatd that 0% loans for monotributistas and Autónomos  will also be excluded from the same wtiholding.</t>
  </si>
  <si>
    <t>https://www.bcra.gob.ar/Noticias/coronavirus-bcra-IFE-excepcion-sircreb.asp</t>
  </si>
  <si>
    <t>Established emergency economic assistance within the framework of the Self-Managed Work Program, aimed at productive units carried out by workers who are they were forced to suspend their activities or suffered a decrease in their income due to social, preventive and compulsory isolation</t>
  </si>
  <si>
    <t>https://www.argentina.gob.ar/noticias/el-ministerio-de-trabajo-empleo-y-seguridad-social-establece-una-asistencia-economica-de</t>
  </si>
  <si>
    <t>Providing an additional $205 million in specific COVID-19 aged care funding</t>
  </si>
  <si>
    <t>https://www.pm.gov.au/media/update-coronavirus-measures-1may20</t>
  </si>
  <si>
    <t>Providing public companies with temporary blanket relief from certain filing and delivery requirements, which are generally tied to the sending of materials for annual general meetings (AGMs). With this conditional temporary relief, the CSA is giving public companies until December 31, 2020 to file their executive compensation disclosure. The CSA is also providing companies with temporary relief from the requirements to send, or send upon request, copies of their annual or interim financial statements and management’s discussion and analysis (MD&amp;A) to investors within certain time periods</t>
  </si>
  <si>
    <t>https://www.securities-administrators.ca/aboutcsa.aspx?id=1897</t>
  </si>
  <si>
    <t>Provided a letter that outlines expectation to all deposit-taking institutions (DTIs) on the use of Pillar II capital buffers for DTIs using the Standardized Approach to credit risk.</t>
  </si>
  <si>
    <t>https://www.osfi-bsif.gc.ca/Eng/fi-if/in-ai/Pages/20200501-smsb-let.aspx</t>
  </si>
  <si>
    <t>Established the partial contribution of 3% to pensions for the months of April and May 2020</t>
  </si>
  <si>
    <t>https://www.minsalud.gov.co/Paginas/Empleadores-e-independientes-podran-aportar-el-3-porciento-a-pension.aspx</t>
  </si>
  <si>
    <t>Executive Board of the International Monetary Fund (IMF) approved the renewal of the country's Flexible Credit Line (LCF) with that body in the amount of SDR 7,849.6 million (384% of Colombia's quota) , which is equivalent to about USD 10.8 billion</t>
  </si>
  <si>
    <t>https://www.minhacienda.gov.co/webcenter/portal/SaladePrensa/pages_DetalleNoticia?documentId=WCC_CLUSTER-129772</t>
  </si>
  <si>
    <t>Financial Supervisory Authority of Denmark</t>
  </si>
  <si>
    <r>
      <t>Extended the phase-in period of impairment liabilities (</t>
    </r>
    <r>
      <rPr>
        <i/>
        <sz val="10"/>
        <rFont val="Arial"/>
      </rPr>
      <t>nedskrivningsegnede passover</t>
    </r>
    <r>
      <rPr>
        <sz val="10"/>
        <color rgb="FF000000"/>
        <rFont val="Arial"/>
      </rPr>
      <t>, or "NEP requirements") for Danish and Faroes small and medium-sized banks by six months. The Danish Financial Supervisory Authority (FSA) attempted to strike a balance between current crisis management and building impairment liabilities through earnings or issues in financial markets.</t>
    </r>
  </si>
  <si>
    <t>https://www.finanstilsynet.dk/Nyheder-og-Presse/Pressemeddelelser/2020/Indfasning_af_krav_til_NEP</t>
  </si>
  <si>
    <t>With WHO, enhanced support to countries in the health industry, including market failures in the health industry and strengthening support for innovation in health</t>
  </si>
  <si>
    <t>https://www.eib.org/en/press/all/2020-109-who-and-eib-strengthen-efforts-to-combat-covid-19-and-build-resilient-health-systems-to-face-future-pandemics</t>
  </si>
  <si>
    <t>Makes 25 billion forints available to support agricultural and food businesses</t>
  </si>
  <si>
    <t>https://www.kormany.hu/hu/foldmuvelesugyi-miniszterium/hirek/25-milliard-forinttal-segiti-a-kormany-a-mezogazdasagi-es-elelmiszeripari-vallalkozasokat-a-koronavirus-okozta-gazdasagi-nehezsegek-lekuzdeseben</t>
  </si>
  <si>
    <t>Approved Ecuador’s request for emergency financial assistance under the Rapid Financing Instrument (RFI) equivalent to SDR 469.7 million (about US$643 million, or 67.3 percent of quota) to meet urgent balance of payment needs stemming from the outbreak of COVID-19 and to support the country’s most affected sectors, including the healthcare and social protection systems</t>
  </si>
  <si>
    <t>https://www.imf.org/en/News/Articles/2020/05/01/pr-20203-ecuador-imf-executive-board-approves-us-643-million-in-emergency-assistance</t>
  </si>
  <si>
    <t>Approved an augmentation of access of 130 percent of quota for Georgia, bringing total access under the EFF to SDR484 million (230 percent of quota). The completion of the review will release SDR147 million (about $200 million) for budget support, to help Georgia meet urgent balance of payments and fiscal needs stemming from the COVID-19 pandemic, including increased spending on health services and social protection</t>
  </si>
  <si>
    <t>https://www.imf.org/en/News/Articles/2020/05/01/pr20202-georgia-imf-execbrd-complete-6threv-eff-approves-request-support-address-covid19</t>
  </si>
  <si>
    <t>Approved a disbursement under the Rapid Credit Facility (RCF) equivalent to SDR 66.44 million (US$91 million or 47.9 percent of quota) to help Malawi meet the urgent balance of payment (BOP) needs stemming from the COVID-19 pandemic</t>
  </si>
  <si>
    <t>https://www.imf.org/en/News/Articles/2020/05/01/pr20200-malawi-imf-executive-board-approves-us-million-disbursement-under-rapid-credit-facility</t>
  </si>
  <si>
    <t>Approved today a successor two-year arrangement for Colombia under the Flexible Credit Line (FCL) in an amount equivalent to SDR 7.8496 billion (about US$10.8 billion) and noted the cancellation by Colombia of the previous arrangement.</t>
  </si>
  <si>
    <t>https://www.imf.org/en/News/Articles/2020/05/01/pr20201-colombia-imf-executive-board-approves-new-two-year-flexible-credit-line-arrangement</t>
  </si>
  <si>
    <t>Approved emergency postponement of the deadline for paying state fines following the Corona crisis</t>
  </si>
  <si>
    <t>Government of the Netherlands</t>
  </si>
  <si>
    <t>Makes 110 million Euros available to support sports organizations</t>
  </si>
  <si>
    <t>https://www.rijksoverheid.nl/actueel/nieuws/2020/05/01/110-miljoen-euro-ondersteuning-voor-sportverenigingen</t>
  </si>
  <si>
    <t xml:space="preserve">New Zealand Treasury </t>
  </si>
  <si>
    <t>Updated the Business Finance Guarantee scheme by removing the $250,000 lower borrower revenue threshold, including farmers within the scheme, moving the date that customers must not have been on banks’ watchlists from 28 February to 31 January, recognising that some companies were impacted by COVID-19 earlier than others (e.g. forestry), customers will not have to draw down all existing facilities before applying, and the term of temporary facilities that can be refinanced into the scheme has been extended from 90 days to 180 days.</t>
  </si>
  <si>
    <t>https://treasury.govt.nz/publications/media-advisory/business-finance-guarantee-available-more-firms</t>
  </si>
  <si>
    <t>Announced it will provide interest-free loans for a year to small businesses impacted by the COVID-19 response through a program called the the Small Business Cashflow Loan Scheme. It will provide assistance of up to $100,000 to firms employing 50 or fewer full-time equivalent employees and will provide $10,000 to every firm and in addition $1800 per equivalent full-time employee. Loans will be interest free if they are paid back within a year. The interest rate will be 3% for a maximum term of five years. Repayments are not required for the first two years</t>
  </si>
  <si>
    <t>https://treasury.govt.nz/news-and-events/news/government-loan-support-small-businesses</t>
  </si>
  <si>
    <t>Extended the deadlines for the payment of all local taxes, fees, and charges duly authorized and imposed by local government units (LGUs) within their respective territorial jurisdictions as of 25 March 2020 to June 25</t>
  </si>
  <si>
    <t>https://www.dof.gov.ph/dof-extends-deadlines-for-payment-of-local-taxes-fees-to-june-25-waives-penalties-surcharges-during-extended-quarantine/</t>
  </si>
  <si>
    <t>Obtained $1B from the European commission for support to SMEs</t>
  </si>
  <si>
    <t>http://mfe.gov.ro/ministerul-fondurilor-europene-a-obtinut-1-miliard-de-euro-pentru-imm-uri-de-la-comisia-europeana/</t>
  </si>
  <si>
    <t>Allowed citizens to transfer free of charge up to 100 thousand rubles a month through the Quick Payment System (SBP)</t>
  </si>
  <si>
    <t>https://cbr.ru/press/event/?id=6691</t>
  </si>
  <si>
    <t>Extended the deadline (30.04.2020) for submitting requests for debt moratoriums and 4% per annum refinancing facility for two months working capital, until 15 May 2020</t>
  </si>
  <si>
    <t>https://www.cbsl.gov.lk/en/node/7814</t>
  </si>
  <si>
    <t>Gave $150 million to modernize the social security system for low income families</t>
  </si>
  <si>
    <t>https://mof.gov.ua/uk/news/ukraina_otrimaie_vid_svitovogo_banku_150_milioniv_dolariv_ssha-2123</t>
  </si>
  <si>
    <t>Extended the implementation of strong customer authentication (SCA) for e-commerce, which ought to minimize potential disruption to consumers and merchants. The date was moved back by 6 months, from March 14, 2021 to September 14, 2021. United Kingdom Finance will coordinate the industry and discussed implementation plans with stakeholders and the Financial Conduct Authority (FCA) at a later point time.</t>
  </si>
  <si>
    <t>https://www.fca.org.uk/news/statements/strong-customer-authentication-and-coronavirus</t>
  </si>
  <si>
    <t>Financial Conduct Authority, Bank of England, Working Group on Sterling Risk-Free Reference Rates</t>
  </si>
  <si>
    <t>Issued a joint statement on how the Financial Conduct Authority (FCA), Band of England (BOE), and Working Group on Sterling Risk-Free Reference Rates (RFRWG) adjusted the the LIBOR transition schedule according to stress related to the COVID-19 pandemic.</t>
  </si>
  <si>
    <t>https://www.fca.org.uk/news/statements/further-statement-rfrwg-impact-coronavirus-timeline-firms-libor-transition-plans</t>
  </si>
  <si>
    <t>Clarified the operations of the Corporate Bond Purchase Scheme (CBPS), which the Bank of England increased by an additioanl GBP 10 billion, bringing the total stock of purchased corporate bonds to at least GBP 20 billion. In each purchase operation, the Bank will purchase at least GBP 20 billion (nominal) of each bond. The Bank also began reverse auctions of CBPS on April 7, 2020.</t>
  </si>
  <si>
    <t>https://www.bankofengland.co.uk/markets/market-notices/2020/apf-additional-corporate-bond-purchases-may-2020</t>
  </si>
  <si>
    <t>Finalized a rule to extend by 18 months the initial compliance dates for the single-counterparty credit rule to enhance financial stability by limiting the exposure that a large domestic or foreign bank can have to another counterparty.</t>
  </si>
  <si>
    <t>https://www.federalreserve.gov/newsevents/pressreleases/bcreg20200501a.htm</t>
  </si>
  <si>
    <t>Approved a $100 million for supplemental financing for the Third Rwanda Energy Sector Development Policy Operation (DPO). The first operation was approved by the World Bank’s Board on August 29, 2019. The supplemental financing which comes in the form of budget support, will enable the Government of Rwanda to prepare a timely fiscal response to the economic shock from the COVID-19 pandemic, set up platforms for policy development and coordination of prevention and preparedness, and safeguard the reform agenda supported by the budget support series</t>
  </si>
  <si>
    <t>https://www.worldbank.org/en/news/press-release/2020/05/01/world-bank-provides-its-second-support-to-rwandas-covid19-response</t>
  </si>
  <si>
    <t>National Administration for Social Security</t>
  </si>
  <si>
    <t>Extends to its affiliates the grace period for the payment of installments of credits in force during the month of June</t>
  </si>
  <si>
    <t>https://www.boletinoficial.gob.ar/detalleAviso/primera/228512/20200501</t>
  </si>
  <si>
    <t>Requiring that companies that access credit lines with subsidized rates and those that carry out purchase-sale operations of securities with settlement in foreign currency will have to request the prior consent of the Central Bank to access the Single Market and Free of Exchange for the acquisition of foreign exchange</t>
  </si>
  <si>
    <t>https://www.bcra.gob.ar/Noticias/coronavirus-bcra-empresas-mercado-cambios.asp</t>
  </si>
  <si>
    <t>Extended until June 30 including the suspension of the application of fines and the closing and disabling of bank accounts due to the rejection of checks due to lack of funds</t>
  </si>
  <si>
    <t>https://www.boletinoficial.gob.ar/detalleAviso/primera/228497/20200501</t>
  </si>
  <si>
    <t xml:space="preserve">Ordered a increase in budget items for therapeutic communities, homes with coexistence and homes for care and community accompaniment, with the aim of strengthening the actions they carry out and avoiding a decrease in the quality of service provision offered by the network of territorial devices </t>
  </si>
  <si>
    <t>https://www.argentina.gob.ar/noticias/aumento-de-los-subsidios-para-la-red-de-atencion-y-acompanamiento-de-la-sedronar</t>
  </si>
  <si>
    <t>Required that people who access "Zero Rate Credits" agreed under Article 9 of Decree No. 332/2020 (and amendments) may not, until fully canceled, sell securities with settlement in foreign currency or transfer them to other depository entities</t>
  </si>
  <si>
    <t>https://www.cnv.gov.ar/SitioWeb/Prensa/Post/1424/1424comunicado-por-djj-com-a-6993-bcra</t>
  </si>
  <si>
    <t>Government of Japan is committed to providing emergency support of $150 million through the Japan Fund for Poverty Reduction (JFPR) and the Asia Pacific Disaster Response Fund (APDRF) to help DMCs strengthen their capacity to contain the spread of COVID-19</t>
  </si>
  <si>
    <t>https://www.adb.org/news/japan-support-adb-developing-member-countries-response-covid-19-challenges</t>
  </si>
  <si>
    <t>Approved a $100 million loan to support the Government of Bangladesh in its efforts to address the immediate public health requirements of combatting the novel coronavirus disease (COVID-19) pandemic\</t>
  </si>
  <si>
    <t>https://www.adb.org/news/adb-approves-100-million-support-covid-19-response-bangladesh</t>
  </si>
  <si>
    <t>Increased funds for temporary workers by € 10 billion</t>
  </si>
  <si>
    <t>https://www.bmf.gv.at/presse/pressemeldungen/2020/april/Mittel-fuer-Kurzarbeit-aufgestockt.html</t>
  </si>
  <si>
    <t>Temporarily reduced the capital requirement for the institutions of Segment 5 (S5), which are the smaller ones and have a simplified risk profile. The percentages to be applied to the amount of risk-weighted assets in a simplified form (RWA S5 ) for purposes of calculating the minimum requirement for Simplified Reference Equity (PR S5 ) will be reduced for a year from 12% to 10.5%, to individual credit unions, and from 17% to 15%, for other institutions. The Resolution provides for a gradual return schedule to the original values, which will be reestablished in May 2022</t>
  </si>
  <si>
    <t>https://www.bcb.gov.br/detalhenoticia/17062/nota</t>
  </si>
  <si>
    <t>Improved the rules that deal with the maximum exposure limit per client and the maximum limit of concentrated exposures (LEC) for institutions that are part of the same cooperative credit system. With the decision, the exemption for LEC purposes currently applicable to transfers between institutions of the same cooperative system intended for financing to members was extended to transfers intended for loans, that is, for operations with generally shorter terms. In addition, in operations in which the funds are allocated directly by a cooperative bank, central cooperative or confederation to a member of the system, with the guarantee of the singular cooperative, that member is recognized as a counterparty for the purposes of LEC, instead of the cooperative that provided the warranty</t>
  </si>
  <si>
    <t>Decided to increase from US $100 thousand to US $300 thousand the value of foreign exchange transactions carried out by securities and securities brokerage companies, securities and real estate distributors and exchange brokerage firms authorized to operate in the market exchange rate. As well as reduce the limit for foreign exchange transactions carried out through foreign exchange correspondents from US $3 thousand to US $1 thousand, in which both foreign currency and reals are delivered in cash and introduced other improvements in the rules of these operations. The change in the limit of foreign exchange transactions carried out at foreign exchange correspondents will only take effect on July 1, 2020</t>
  </si>
  <si>
    <t>Relaxed rules related to rural credit operations to adapt them to the social distance measures adopted to mitigate the impacts of the pandemic caused by Covid-19. In general, the changes allow the temporary waiving of some requirements normally required in these operations, such as registration of documents in a notary, delivery of invoices and face-to-face inspection of rural properties</t>
  </si>
  <si>
    <t>Authorized credit, financing and investment (financial) companies to issue Bank Deposit Certificates (CDBs)</t>
  </si>
  <si>
    <t>Decided to postpone to November 3, 2020 the entry into force of the new regulation on the registration of payment card receivables. Also decided to extend the implementation schedule for one year for the application of a bilateral guarantee margin in operations with over-the-counter derivative financial instruments</t>
  </si>
  <si>
    <t>Extended the validity period of Free Pass credentials for interstate public transportation of passengers for people with disabilities. The regulation automatically renews documents due from March 2020 to December 31 of this year.</t>
  </si>
  <si>
    <t>http://www.infraestrutura.gov.br/ultimas-noticias/9753-minist%C3%A9rio-da-infraestrutura-estende-validade-do-passe-livre-para-pessoas-com-defici%C3%AAncia.html</t>
  </si>
  <si>
    <t>Zeroed the Import Tax on 81 more products used to combat the Covid-19 pandemic in Brazil. The decision, approved at a meeting of the Executive Management Committee of Camex (Gecex), includes inputs for the production of pulmonary ventilators and materials and equipment for medical and hospital use</t>
  </si>
  <si>
    <t>https://www.gov.br/economia/pt-br/assuntos/noticias/2020/abril/governo-federal-zera-imposto-de-importacao-de-mais-81-produtos-para-combate-a-covid-19</t>
  </si>
  <si>
    <t>Approved Circular No. 2,252, with provisions for banking entities regarding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t>
  </si>
  <si>
    <t>http://www.cmfchile.cl/portal/prensa/604/w3-article-28721.html</t>
  </si>
  <si>
    <t>Ministry of Finance; Ministry of Labor</t>
  </si>
  <si>
    <t xml:space="preserve">Presented a bill that creates income protection insurance for independent workers. If enacted, the state would cover up to 70% of the fall in monthly income experienced by independent workers as the result of natural disasters. During the COVID-19 pandemic, the government offered to fund the program with CLP 300 million via fiscal contribution. Workers would become eligibile by paying a 0.4% gross income tax to the Internal Revenue Service, and receive a maximum number of 3 benefits within a 9-month period of the state's declaration of an emergency. Coverage floors and ceilings would depend on the level of income. Administrative procedures were defined in the press release. </t>
  </si>
  <si>
    <t>https://www.hacienda.cl/sala-de-prensa/noticias/historico/ministro-de-hacienda-ignacio-briones-902230.html</t>
  </si>
  <si>
    <t>Ministry of Social Development and Family; Ministry of Finance</t>
  </si>
  <si>
    <t>Launched the "Chile Fund for Commitment to All 2020" earlier than planned to finance projects during the crisis period. The initiative was created to fund innovative projects committed to overcoming povery and other social vulnerabilities. Though the original launch date for the first of three lines of credit was June 2020, the first credit line will become available to corporations and foundations on April 30, 2020. The first line of credit will allocate CLP 800 million, and individual projects may receive up to CLP 20 million.</t>
  </si>
  <si>
    <t>http://www.desarrollosocialyfamilia.gob.cl/noticias/ministerio-de-desarrollo-social-lanza-fondo-concursable-para-financiar-proyectos-de-la-sociedad-civi</t>
  </si>
  <si>
    <t>Amended the civil aviation small and medium-sized airport subsidy policy in order to improve the efficiency of capital use, and promote the continuous and coordinated development of civil aviation airports</t>
  </si>
  <si>
    <t>http://jjs.mof.gov.cn/zhengcefagui/202004/t20200430_3507240.htm</t>
  </si>
  <si>
    <t>Findeter</t>
  </si>
  <si>
    <t>Launched a line of credit called the "Territorial Commitment" on April 29, 2020. The credit line will extend up to COP 500 billion to departments, municipalities, and decentralized entities belonging to Colombia's territories. The funds were to be used for working capital. The credit lines have three-year terms, a one-year grace period, and an interest equal to the 1-month Reference Bank Indicator (short-term interest rate) + 1.85% MV. The credit will flow from Findeter to commercial banks to territorial entities. Commericial banks may offer loans at an interest up to 2% higher than Findeter's final rate.</t>
  </si>
  <si>
    <t>https://www.minhacienda.gov.co/webcenter/portal/SaladePrensa/pages_DetalleNoticia?documentId=WCC_CLUSTER-129696</t>
  </si>
  <si>
    <t>Continued carrying out foreign exchange swaps in an amount of USD 400 million.</t>
  </si>
  <si>
    <t>https://www.banrep.gov.co/es/jdbr-redujo-medio-punto-porcentual-su-tasa-interes-intervencion-325-y-adopto-medidas-adicionales</t>
  </si>
  <si>
    <t>Expanded the list of counterparties for open market operations. The list now includes the National Development Finance (a development bank) and securities companies.</t>
  </si>
  <si>
    <t>Renewed financially compliant forward contracts that were set to expire before May 30, 2020.</t>
  </si>
  <si>
    <t>Made the operation of the "Transitionial Liquidity Support" more flexible.</t>
  </si>
  <si>
    <t>Increased the amounf of currency hedging by conducting a new sale of dollars through forward operations wtih financial compliance for a value of up to USD 1 billion.</t>
  </si>
  <si>
    <t>Reduced its intervention interest rate by 50 basis points, to a level of 3.25%. The rate cut was a unanimous decisoin by the Bank's Board of Directors.</t>
  </si>
  <si>
    <t>Announced guarantees for companies operating in the accommodation and catering sector, travel agencies and tour operators and microfinance guarantees for micro and small enterprises .</t>
  </si>
  <si>
    <t>https://kredex.ee/et/uudised/kredex-avalikustas-turismi-ja-toitlustussektorile-ning-mikro-ja-vaikeettevotjatele-moeldud</t>
  </si>
  <si>
    <t>European Central Bank</t>
  </si>
  <si>
    <t xml:space="preserve">Decided to conduct a new series of seven pandemic emergency longer-term refinancing operations (PELTROs). </t>
  </si>
  <si>
    <t>https://www.ecb.europa.eu/press/pr/date/2020/html/ecb.pr200430_1~477f400e39.en.html</t>
  </si>
  <si>
    <t>Social and Health Ministry</t>
  </si>
  <si>
    <t>Gives temporary support to parents staying at home to take care of a child due to the epidemic</t>
  </si>
  <si>
    <t>https://stm.fi/artikkeli/-/asset_publisher/koronaepidemian-vuoksi-palkatta-pois-toista-oleville-valiaikaista-tukea</t>
  </si>
  <si>
    <t>Launches a 2 billion Euro scheme for matching VC funds for startups and for funding SMEs</t>
  </si>
  <si>
    <t>https://www.bmwi.de/Redaktion/DE/Pressemitteilungen/2020/20200430-2-mrd-euro-massnahmenpaket-fuer-start-ups-steht.html</t>
  </si>
  <si>
    <t>Hong Kong Arts Development Council</t>
  </si>
  <si>
    <t xml:space="preserve">Decided that the Support Scheme for Arts &amp; Cultural Sector will extend its coverage period by two additional months, with the original period of 29 January to 30 April 2020 extended to 30 June 2020. In addition, HKADC will expand the scope of subsidy recipients under Category D to support individual arts practitioners who participate in school performance tours and were affected by the epidemic from 19 January to 30 June 2020. </t>
  </si>
  <si>
    <t>http://www.hkadc.org.hk/?p=30089&amp;lang=en</t>
  </si>
  <si>
    <t>National Tax and Customs Administration</t>
  </si>
  <si>
    <t>Allows SMEs to get VAT refunds quicker in 30 days rather than 75</t>
  </si>
  <si>
    <t>https://koronavirus.gov.hu/cikkek/gyorsabban-kaphatjak-vissza-az-afat-kkv-k</t>
  </si>
  <si>
    <t>Decided that the regulatory benefits announced under the SLF-MF scheme will be extended to all banks, irrespective of whether they avail funding from the Reserve Bank or deploy their own resources under the above-mentioned scheme</t>
  </si>
  <si>
    <t>https://www.rbi.org.in/Scripts/BS_PressReleaseDisplay.aspx?prid=49746</t>
  </si>
  <si>
    <t>Decided to continue with the extended the window timings of Fixed Rate Reverse Repo and MSF operations announced on March 30, 2020 till further notice</t>
  </si>
  <si>
    <t>https://www.rbi.org.in/Scripts/BS_PressReleaseDisplay.aspx?prid=49747</t>
  </si>
  <si>
    <t>Decided that the amended trading hours i.e., from 10.00 am to 2.00 pm for RBI-regulated markets that were effective till the close of business on Thursday April 30, 20202 that were announced on April 16, 2020 shall be extended till further notice</t>
  </si>
  <si>
    <t>https://www.rbi.org.in/Scripts/BS_PressReleaseDisplay.aspx?prid=49749</t>
  </si>
  <si>
    <t>Outlined requirements for Micro, Small and Medium Enterprises MSME and Ultra Micro debtors (UMi) to get installment interest subsidies for 6 months</t>
  </si>
  <si>
    <t>https://www.kemenkeu.go.id/publikasi/berita/umkm-dan-umi-yang-taat-pajak-akan-dapatkan-subsidi-bunga/</t>
  </si>
  <si>
    <t>Providing interest rate subsidy in the form of the first 3 months interest facility is paid by the government for 6%, the next 3 months the interest borne by the government is 3% for MSME loans in the People's Credit Bank (BPR), micro lenders under IDR 500 million, and loans from People's Business Credit (KUR). As well as first 3 months of 3% interest assistance, the second three months, 2% interest assistance for debtors of Rp500 million-Rp10 billion in restructured loans. For Ultra Micro (UMi) whose loans are IDR 5-10 million or below, including the Mekaar credit category 6.08 million debtors, UMi 1 million debtors, Pegadaian 10.6 million debtors, will also receive an interest subsidy for 6 months of 6 %</t>
  </si>
  <si>
    <t>https://www.kemenkeu.go.id/publikasi/berita/ini-skema-subsidi-bunga-untuk-umkm-dan-umi-di-tengah-lesunya-ekonomi-akibat-covid-19/</t>
  </si>
  <si>
    <t>Approved today a purchase under the Rapid Financing Instrument (RFI) equivalent to SDR 300.7 million (about US$411 million, 100 percent of quota) to help Ethiopia meet the urgent balance of payment needs stemming from the COVID-19 pandemic. The Executive Board also approved a rephasing of disbursements under the Extended Credit Facility (ECF) and Extended Financing Facility (EFF) arrangements that have been supporting Ethiopia’s economic reform program since December 2019, and a reduction in access under the EFF arrangement, to maximize financial support under the RFI</t>
  </si>
  <si>
    <t>https://www.imf.org/en/News/Articles/2020/04/30/pr20199-ethiopia-imf-executive-board-approves-emergency-assistance-to-address-the-covid-19-pandemic</t>
  </si>
  <si>
    <t>Japan announced that it is aiming at doubling its contribution to the Poverty Reduction and Growth Trust from the current SDR 3.6 billion. Japan will make available the first SDR 1.8 billion immediately. Japan calls on other member countries to follow quickly, and Japan will match an additional SDR 1.8 billion with their contributions.</t>
  </si>
  <si>
    <t>https://www.imf.org/en/News/Articles/2020/04/30/pr20197-japan-boosts-contributions-imf-catastrophe-relief-fund-poverty-reduction-growth-trust</t>
  </si>
  <si>
    <t>Approved a disbursement of SDR146.668 million (about US$200.4 million, 78.6 percent of quota) under the Rapid Credit Facility (RCF) to help address Mali’s urgent balance-of-payments and fiscal needs amid rapidly evolving pandemic</t>
  </si>
  <si>
    <t>https://www.imf.org/en/News/Articles/2020/04/30/pr20196-mali-imf-executive-board-approves-disbursement-to-mali-to-address-the-covid-19-pandemic</t>
  </si>
  <si>
    <t>Ministry for Business, Enterprise, and Development</t>
  </si>
  <si>
    <t>Opened applications for €2 million program to support retail companies in going digital</t>
  </si>
  <si>
    <t>https://dbei.gov.ie/en/News-And-Events/Department-News/2020/April/30042020.html</t>
  </si>
  <si>
    <t>Required banking institutions to take appropriate steps to ensure that borrowers/customers are provided with clear information on the process and changes to the terms of their agreements, as well as convenient means to conclude these agreements in view of the Movement Control Order. This is in association with the 6-month moratorium on loan/financing payments announced on 25 March 2020</t>
  </si>
  <si>
    <t>https://www.bnm.gov.my/index.php?ch=en_press&amp;pg=en_press&amp;ac=5042&amp;lang=en</t>
  </si>
  <si>
    <t>Decided to remove mortgage loan-to-value ratio (LVR) restrictions for 12 months</t>
  </si>
  <si>
    <t>https://www.rbnz.govt.nz/news/2020/04/reserve-bank-removes-lvr-restrictions-for-12-months</t>
  </si>
  <si>
    <t>Written to insurance industry bodies to acknowledge the work insurers have done to respond to the needs of their customers during the COVID-19 crisis, and to outline expectations for their continued good conduct</t>
  </si>
  <si>
    <t>https://www.fma.govt.nz/news-and-resources/covid-19/insurer-covid-19-expectations/</t>
  </si>
  <si>
    <t>Extended the deadline for submission of 2019 Audited Financial Statements by banks and Other Financial Institutions (OFIs) by three months to on or before July 31, 2020</t>
  </si>
  <si>
    <t>https://www.cbn.gov.ng/Out/2020/CCD/extension%20of%202019%20AFS.pdf</t>
  </si>
  <si>
    <t>Executive Branch</t>
  </si>
  <si>
    <t>Published a legislative decree that modified the Income Tax Law and allowed natural and legal persons to suspend or significantly reduce their payments of the third category of income for the year 2020. The temporary benefit applies to payments on account to be made during the emergency period: April, May, June, and July of 2020. The measure will apply to all economic sectors and tax regimes that make payments on account. Eligibility requirements and the extent of tax relief depend on the income received in the corresponding months of 2019.</t>
  </si>
  <si>
    <t>https://www.gob.pe/institucion/mef/noticias/142595-poder-ejecutivo-dispuso-medida-temporal-que-suspende-o-reduce-los-pagos-por-impuesto-a-la-renta-de-tercera-categoria-para-este-ano</t>
  </si>
  <si>
    <t>Increased the time for disclosure of information by issuers of equity securities in 2020. The issuer's report, accounting (financial) statements, and list of affiliates are among the affected documents.</t>
  </si>
  <si>
    <t>https://cbr.ru/press/pr/?file=30042020_210839pr_1.htm</t>
  </si>
  <si>
    <t>Monetary Authority of Singapore, Association of Banks in Singapore, Finance Houses Association of Singapore</t>
  </si>
  <si>
    <t>Allowing individuals to defer payments for commercial and industrial property loans up to 31 Dec 2020, mortgage equity withdrawal loans up to 31 Dec 2020, renovation and student loans up to 31 Dec 2020, and motor vehicle loans and hire-purchase agreements (subject to assessment) as well as extend loan tenure for debt consolidation plans (DCPs) for up to 5 years</t>
  </si>
  <si>
    <t>https://www.mas.gov.sg/news/media-releases/2020/mas-and-financial-industry-provide-additional-support-for-individuals</t>
  </si>
  <si>
    <t>Allowing individuals to refinance investment property loans, without being subject to the total debt servicing ratio and mortgage servicing ratio up to 31 Dec 2020</t>
  </si>
  <si>
    <t>Allowing individuals who are not able to meet the relevant minimum average daily or monthly balances for their retail bank accounts or have set up GIRO arrangements for automated deductions of payments (e.g. for insurance premium and electricity/phone bill payments) from their retail bank accounts to apply for waiving fall-below service fees and failed GIRO deduction charges for retail bank accounts up to 31 Dec 2020</t>
  </si>
  <si>
    <t>Proposed an extension to the deadlines for implementation dates of specific regulatory frameworks as a result of the coronavirus disease (COVID-19) pandemic</t>
  </si>
  <si>
    <t>https://www.resbank.co.za/Lists/News%20and%20Publications/Attachments/9891/PA%20Communication%202%20of%202020%20Proposed%20Implementation%20Dates.pdf</t>
  </si>
  <si>
    <t>Proposed an extension to the deadlines for implementation dates of joint regulatory frameworks as a result of the coronavirus disease (COVID-19) pandemic</t>
  </si>
  <si>
    <t>https://www.resbank.co.za/Lists/News%20and%20Publications/Attachments/9892/Joint%20Communication%203%20of%202020%20Implementation%20Dates%20for%20Joint%20Frameworks.pdf</t>
  </si>
  <si>
    <t>Government of Sweden</t>
  </si>
  <si>
    <t>Announces 39 billion SEK of restructuring aid to help companies adapt their operations to survive in the crisis</t>
  </si>
  <si>
    <t>https://www.regeringen.se/pressmeddelanden/2020/04/foretag-far-stod-baserat-pa-omsattningstapp/</t>
  </si>
  <si>
    <t>Set the government loan rate at -0.12%</t>
  </si>
  <si>
    <t>https://www.riksgalden.se/sv/press-och-publicerat/pressmeddelanden-och-nyheter/nyheter/statslanerantan/2020/riksgalden-har-faststallt-statslanerantan-till--0122/</t>
  </si>
  <si>
    <t>Added a provision that authorized the CBRT to be a shareholder of any systemically important system operators established and to be established to ensure uninterrupted operation of the payment and securities settlement systems.</t>
  </si>
  <si>
    <t>https://www.tcmb.gov.tr/wps/wcm/connect/EN/TCMB+EN/Main+Menu/Announcements/Press+Releases/2020/ANO2020-27</t>
  </si>
  <si>
    <t>Became the controlling shareholder of Interbank Card Center (BKM) which operates pursuant to the license obtained from the CBRT and is considered as a system operator with systemic importance for the payment systems in Turkey due to the operations it conducts</t>
  </si>
  <si>
    <t>Expanded eligibility to small businesses that occupy a rental property for the £10,000 Small Business Support Grant Scheme</t>
  </si>
  <si>
    <t>https://www.economy-ni.gov.uk/news/ps10000-small-business-grant-scheme-now-open-businesses-occupy-rental-property</t>
  </si>
  <si>
    <t>Expanded access to the Paycheck Protection Program Liquidity Facility (PPPLF) to additional lenders including all PPP lenders approved by the SBA, including non-depository institution lenders, and expanded the collateral that can be pledged to whole PPP loans that have been purchased as collateral to the PPPLF</t>
  </si>
  <si>
    <t>https://www.federalreserve.gov/newsevents/pressreleases/monetary20200430b.htm</t>
  </si>
  <si>
    <t>Expanded scope and eligibility for the Main Street Lending Program. The Board of Governors created a third loan option (with increased risk sharing by lenders for borrowers with greater leverage), lowered the minimum loan size for certain loans to USD 500,000, and expanded the pool of businesses eligible to borrow.</t>
  </si>
  <si>
    <t>https://www.federalreserve.gov/newsevents/pressreleases/monetary20200430a.htm</t>
  </si>
  <si>
    <t>Approved $10.575 million in grants to help Burkina Faso respond to the COVID-19 pandemic</t>
  </si>
  <si>
    <t>https://www.worldbank.org/en/news/press-release/2020/04/30/burkina-faso-la-banque-mondiale-approuve-un-financement-de-21-15-millions-de-dollars-pour-lutter-contre-le-coronavirus</t>
  </si>
  <si>
    <t>Approved $10.575 million in credits to help Burkina Faso respond to the COVID-19 pandemic</t>
  </si>
  <si>
    <t>Approved $200 million in additional development policy financing to support Uzbekistan’s ongoing health, social, and economic policy responses to the crisis caused by the COVID-19 pandemic. This financing will provide additional money for the government’s budget amidst a large decline in tax revenues and an unanticipated increase in expenditures to cover anti-crisis measures</t>
  </si>
  <si>
    <t>https://www.worldbank.org/en/news/press-release/2020/04/30/uzbekistans-covid-19-response-gets-additional-financial-boost-from-world-bank</t>
  </si>
  <si>
    <t>Approved EUR 90 million (US$ 98.5 million equivalent) of financing to support North Macedonia’s efforts to prevent, detect and respond to the threat posed by COVID-19, strengthen national systems for public health preparedness, and help mitigate some of the social consequences of the pandemic</t>
  </si>
  <si>
    <t>https://www.worldbank.org/en/news/press-release/2020/04/30/world-bank-supports-north-macedonia-in-managing-and-mitigating-the-impact-of-covid-19-coronavirus</t>
  </si>
  <si>
    <t>Contingency Emergency Response Components</t>
  </si>
  <si>
    <t>Providing US$10.5 to Saint Lucia to support the country’s COVID-19 response. This financing will strengthen Saint Lucia’s efforts to address the health and economic impacts of the pandemic</t>
  </si>
  <si>
    <t>https://www.worldbank.org/en/news/press-release/2020/04/30/world-bank-provides-us105-million-to-saint-lucia-for-covid-19-response</t>
  </si>
  <si>
    <t>Extended the deadline to submit the annual Financial Statements (EECC) to entities subject to the special periodic information regime, which applies to small and medium-sized corporations guaranteed by the National Securities Commission. The deadline was extended from 120 days to 140 days into 2020.</t>
  </si>
  <si>
    <t>https://www.cnv.gov.ar/SitioWeb/Prensa/Post/1423/1423extension-de-la-ampliacion-del-plazo-de-presentacion-de-eecc-al-regimen-pyme-cnv-garantizada</t>
  </si>
  <si>
    <t>Granting Non-Refundable Contributions (ANRs) for a maximum amount of $ 1,800,000, and $ 6,000,000 for high impact or associative projects. Up to 100% of the project will be covered and surety bond will be required. It will make available a total amount of 70 million pesos to support projects and has the support of the Inter-American Development Bank (IDB) and is part of the Program to Support the National Productive System</t>
  </si>
  <si>
    <t>https://www.argentina.gob.ar/noticias/covid-19-con-apoyo-del-bid-el-ministerio-de-desarrollo-productivo-suma-un-fondo-de-70-0</t>
  </si>
  <si>
    <t>Urged the company Air Liquide not to increase the prices of medicinal liquid oxygen and the cost of transporting this input in the provinces of Chaco and Formosa, in the framework of the health emergency by Covid- 19</t>
  </si>
  <si>
    <t>https://www.argentina.gob.ar/noticias/empresa-de-oxigeno-liquido-debe-mantener-precios-y-aumentar-su-produccion</t>
  </si>
  <si>
    <t>Changed the calculation of the additional interest provision to ease the burden on life insurers and ensure that insurance policies are guaranteed</t>
  </si>
  <si>
    <t>https://www.fma.gv.at/fma-sichert-die-garantierten-ansprueche-in-der-klassischen-lebensversicherung-und-entlastet-gleichzeitig-die-versicherungsunternehmen/</t>
  </si>
  <si>
    <t>National Government; Findeter; Ministry of Housing, City, and Territory; Ministry of Mines and Energy</t>
  </si>
  <si>
    <t>Offered a line of credit for working capital or liquidity to public utility providers (water, sewage, electric, and gas) so that the companies can guarantee services and their customers can defer utilities payments up to 36 months. Findeter, a development bank, facilitated the national government's direct loans with 0% interest, a three-year term, and a three-month grace period. The Ministries of Housing, City, and Territory and of Mines and Energy will define the amount of credit to be extended to each provider.</t>
  </si>
  <si>
    <t>https://www.minhacienda.gov.co/webcenter/portal/SaladePrensa/pages_DetalleNoticia?documentId=WCC_CLUSTER-129659</t>
  </si>
  <si>
    <t>Territorial Development Bank - Findeter</t>
  </si>
  <si>
    <t>Offering a line of credit for working capital or liquidity to companies with domiciliary public utilities for aqueduct, sewage and / or toilet, electric power and fuel gas so that they can guarantee the provision of the service and defer, to 36 months, the payment of the consumption of its users of strata 1 and 2 during the Covid-19 emergency</t>
  </si>
  <si>
    <t>Package of measures to ease regulations on transport industry</t>
  </si>
  <si>
    <t>https://ec.europa.eu/transport/media/news/2020-04-29-coronavirus-package-measures-support-transport-sector_en</t>
  </si>
  <si>
    <t>Issued €5 billion loan guarantee to Renault</t>
  </si>
  <si>
    <t>https://ec.europa.eu/commission/presscorner/detail/en/ip_20_779</t>
  </si>
  <si>
    <t>Approved Costa Rica’s request for emergency financial assistance under the Rapid Financing Instrument (RFI) equivalent to SDR 369.4 million (100 percent of quota, or about US$504 million at today’s exchange rate), to support essential COVID-19-related health spending and relief measures targeted to the most affected sectors and vulnerable populations, while catalyzing additional funding from other development partners.</t>
  </si>
  <si>
    <t>https://www.imf.org/en/News/Articles/2020/04/29/pr20194-costa-rica-imf-executive-board-approves-us-emergency-assistance-address-covid-19-pandemic</t>
  </si>
  <si>
    <t>Approved the Dominican Republic’s request for emergency financial assistance under the Rapid Financing Instrument (RFI) equivalent to SDR 477.4 million (about US$650 million, or 100 percent of quota) to meet the urgent balance of payment needs stemming from the outbreak of the COVID-19 pandemic</t>
  </si>
  <si>
    <t>https://www.imf.org/en/News/Articles/2020/04/30/pr-20195-dominican-republic-imf-executive-board-approves-us-650-million-in-emergency-assistance</t>
  </si>
  <si>
    <t>Approved a disbursement in the amount of SDR 161.9 million (about US$220 million; 50 percent of quota) for Afghanistan under the Rapid Credit Facility (RCF). The disbursement will help meet the urgent fiscal and balance of payments needs stemming from the COVID-19 pandemic, catalyze donor support, and shore up confidence.</t>
  </si>
  <si>
    <t>https://www.imf.org/en/News/Articles/2020/04/29/pr20193-afghanistan-imf-executive-board-approves-disbursement-to-address-the-covid-19</t>
  </si>
  <si>
    <t xml:space="preserve">Loaned £3.2 billion to Ireland as part of an international assistance package </t>
  </si>
  <si>
    <t>https://www.gov.uk/government/collections/bilateral-loan-to-ireland#history</t>
  </si>
  <si>
    <t>Published details of 26 research projects for COVID-19 and allocated €5 million to them</t>
  </si>
  <si>
    <t>https://dbei.gov.ie/en/News-And-Events/Department-News/2020/April/29042020.html</t>
  </si>
  <si>
    <t>Kenya</t>
  </si>
  <si>
    <t>Central Bank of Kenya</t>
  </si>
  <si>
    <t>Lower the Central Bank Rate (CBR) to 7.00 percent from 7.25 percent</t>
  </si>
  <si>
    <t>https://www.centralbank.go.ke/uploads/mpc_press_release/495753587_MPC%20Press%20Release%20-%20Meeting%20of%20April%2029%202020.pdf</t>
  </si>
  <si>
    <t>Extended the deadlines for compliance with the revised minimum capital requirements for all categories of Microfinance Banks (MFBs) by one year</t>
  </si>
  <si>
    <t>https://www.cbn.gov.ng/Out/2020/FPRD/CIRCULAR%20REVIEW%20OF%20MINIMUM%20CAPITAL%20REQUIREMENTS%20FOR%20MICRO%20FINANCE%20BANKS%20IN%20NIGERIA.pdf</t>
  </si>
  <si>
    <t>Resumed provision of foreign exchange to all commercial banks for onward sales to parents wishing to pay schools fees and SMEs wishing to make essential imports needed to revamp economic activities across the country. In particular, the CBN is resuming the provision of over US$100 million per week for both categories</t>
  </si>
  <si>
    <t>https://www.cbn.gov.ng/Out/2020/CCD/Press%20Release%20CBN%20resumes%20Dollar%20Sale.pdf</t>
  </si>
  <si>
    <t>Allocated S / 600 million soles fund to reactivate agricultural activity. Of this support, S / 440 million is destined to the Agroperú Fund</t>
  </si>
  <si>
    <t>https://www.gob.pe/institucion/mincetur/noticias/142104-asi-se-apoyara-a-los-pequenos-productores-que-abastecen-al-peru-y-el-mundo</t>
  </si>
  <si>
    <t>Realigned P1.5 billion of its 2020 budget in order to provide a one-time assistance of P5,000 to an additional 300,000 workers already processed under the COVID-19 Adjustment Measures Program (CAMP)</t>
  </si>
  <si>
    <t>https://www.dole.gov.ph/news/dole-realigns-budget-to-aid-workers/</t>
  </si>
  <si>
    <t>Revised the Insurance Business Act to increase the current cap on insurance companies’ management of foreign currency assets from 20~30% to 50%, requiring pre-contractual information package to ensure more adequate understanding of insurance policies by consumers, and imposing a fine on the insurance company for the failure of notifying consumers the right to request a lowering of interest rates</t>
  </si>
  <si>
    <t>http://www.fsc.go.kr/downManager?bbsid=BBS0048&amp;no=152102</t>
  </si>
  <si>
    <t>Revised the Financial Investment Services and Capital Markets Act to improve the coverage and efficiency of regulation by having ‘Chinese walls’ required for the information that may result in conflicts of interest, allow more functions of financial investment businesses to be consigned to a third party and permit reconsignment with an agreement from the consigner, and require ex post reporting for concurrent management of multiple financial investment businesses or engaging in incidental businesses</t>
  </si>
  <si>
    <t>http://www.fsc.go.kr/downManager?bbsid=BBS0048&amp;no=152104</t>
  </si>
  <si>
    <t>Revised the Korea Development Bank Act to facilitate the establishment of the KRW 40 trillion+ new stabilization fund announced on April 22</t>
  </si>
  <si>
    <t>http://www.fsc.go.kr/downManager?bbsid=BBS0048&amp;no=152105</t>
  </si>
  <si>
    <t>Allowed quarterly loss to be translated into the estimated loss in the first half of the year and is listed as a deduction item for undistributed surplus in fiscal year 107, lowering the camp tax to be levied, reducing the financial pressure and burden of tax payment for enterprises, and helping enterprises to survive the epidemic</t>
  </si>
  <si>
    <t>https://www.mof.gov.tw/singlehtml/384fb3077bb349ea973e7fc6f13b6974?cntId=43059a12616f4fcf81ba37c3ccacd851</t>
  </si>
  <si>
    <t>Gave a one time grant of 900 to 4120 UAH to veterans and victims of Nazi persecution</t>
  </si>
  <si>
    <t>https://www.msp.gov.ua/news/18583.html</t>
  </si>
  <si>
    <t>Paid interest and fees on existing loans for businesses</t>
  </si>
  <si>
    <t>https://www.me.gov.ua/News/Detail?lang=uk-UA&amp;id=e26bc939-2ce9-4b73-92bc-f74eb7eaa252&amp;title=IgorPetrashko-DerzhavaPlatitimeVidsotkiPoDiiuchimKreditamBiznesuURaziZberezhenniaNimRobochikhMistsTaZarplat</t>
  </si>
  <si>
    <t>Required credit institutions and foreign bank branches to provide free payment service for beneficiaries through direct payment to accounts and free money transfer via Social Policy Bank deposit accounts at credit institutions when transferring money to employers for paying workers' discontinued salary</t>
  </si>
  <si>
    <t>https://www.sbv.gov.vn/webcenter/portal/vi/menu/trangchu/ttsk/ttsk_chitiet?leftWidth=20%25&amp;showFooter=false&amp;showHeader=false&amp;dDocName=SBV409853&amp;rightWidth=0%25&amp;centerWidth=80%25&amp;_afrLoop=4517918111365852#%40%3F_afrLoop%3D4517918111365852%26centerWidth%3D80%2525%26dDocName%3DSBV409853%26leftWidth%3D20%2525%26rightWidth%3D0%2525%26showFooter%3Dfalse%26showHeader%3Dfalse%26_adf.ctrl-state%3D9l59xv06a_174</t>
  </si>
  <si>
    <t>Approved $8.1 million in financing to help Togo combat COVID-19 (coronavirus) and better respond to public health emergencies</t>
  </si>
  <si>
    <t>https://www.worldbank.org/en/news/press-release/2020/04/29/togo-receives-8-1-million-to-combat-the-coronavirus</t>
  </si>
  <si>
    <t>Providing $80 million in financial support to Georgia to help the government’s efforts to mitigate and address the health and social impacts of the COVID-19 pandemic</t>
  </si>
  <si>
    <t>https://www.worldbank.org/en/news/press-release/2020/04/29/world-bank-pledges-80-million-to-support-georgias-response-to-covid-19-pandemic</t>
  </si>
  <si>
    <t>Ordered today that the Common Investment Funds (FCI) in pesos must invest at least 75 percent of their assets in financial instruments and negotiable securities issued in the Argentine Republic exclusively in national currency</t>
  </si>
  <si>
    <t>https://www.cnv.gov.ar/SitioWeb/Prensa/Post/1422/1422inversion-en-moneda-local-de-los-fci-en-pesos</t>
  </si>
  <si>
    <t>Ordered a new extension, until May 10, 2020, of the suspension of the summary exchange and financial proceedings instructed under the terms of the Foreign Exchange Penal Regime Laws No. 19,359 and of Entities Financial No. 21,526</t>
  </si>
  <si>
    <t>https://www.bcra.gob.ar/Noticias/Coronavirus-BCRA-prorroga-sumarios-financieros-mayo.asp</t>
  </si>
  <si>
    <t>Approved a $1.5 billion loan to the Government of India to help fund its response to the novel coronavirus disease (COVID-19) pandemic, including support for immediate priorities such as disease containment and prevention, as well as social protection for the poor and economically vulnerable sections of the society, especially women and disadvantaged groups</t>
  </si>
  <si>
    <t>https://www.adb.org/news/adb-approves-1-5-billion-financing-support-indias-covid-19-response</t>
  </si>
  <si>
    <t>Temporarily and exceptionally changed the rules of operation and constitution of consortium groups in order to mitigate the effects of any difficulties in obtaining goods or services in the market linked to consortium contracts, caused by social isolation measure</t>
  </si>
  <si>
    <t>https://www.bcb.gov.br/detalhenoticia/17057/nota</t>
  </si>
  <si>
    <t>Change the rule for returned checks so they will be available to the customer at the branch where they were deposited, and no longer at the relationship agency until September 30, 2020</t>
  </si>
  <si>
    <t>Extended the deadline for the delivery of the Market Risk Statement (DRM) and Operational Limits Statement (DLO) and Internal Capital Adequacy Assessment (Icaap) documents</t>
  </si>
  <si>
    <t>Extended the deadlines for the delivery of EFPC documents and information established in CNPC resolutions, during the decree period of the state of public calamity</t>
  </si>
  <si>
    <t>http://www.previc.gov.br/central-de-conteudos/Noticias/previc-prorroga-prazo-de-entrega-do-relatorio-anual-de-informacoes-rai</t>
  </si>
  <si>
    <t>Allocated 35 million of grants to assist SMEs in the tourism sector</t>
  </si>
  <si>
    <t>https://www.mkm.ee/et/uudised/riik-toetab-ettevotjaid-35-miljoni-euroga</t>
  </si>
  <si>
    <t>Allocated 500,000 Euros and expanded eligbility for repalcement workers for agriculture to crop farmers, not just livestock farmers</t>
  </si>
  <si>
    <t>https://www.agri.ee/et/uudised/pollumajandustootja-asendusteenust-saavad-sel-aastal-kasutada-ka-taimekasvatajad</t>
  </si>
  <si>
    <t>Adopted banking package to amend prudential rules to maximise the ability of banks to lend and absorb losses related to Coronavirus</t>
  </si>
  <si>
    <t>https://ec.europa.eu/commission/presscorner/detail/en/ip_20_740</t>
  </si>
  <si>
    <t>Transport Department</t>
  </si>
  <si>
    <t>Providing $1.3 billion in subsidies earmarked for registered owners of goods vehicles and green minibus operators under the Anti-epidemic Fund</t>
  </si>
  <si>
    <t>https://www.news.gov.hk/eng/2020/04/20200428/20200428_180607_837.html?type=category&amp;name=covid19</t>
  </si>
  <si>
    <t>Proposed rules that would simplify the financial restructuring of companies if enacted. The proposed changed aim to allow companies to more easily cancel their debt payments.</t>
  </si>
  <si>
    <t>https://www.stjornarradid.is/efst-a-baugi/frettir/stok-frett/2020/04/28/Einfoldun-reglna-um-fjarhagslega-endurskipulagningu-fyrirtaekja/</t>
  </si>
  <si>
    <t>Ministry of Social Affairs</t>
  </si>
  <si>
    <t>Increased support for companies to pay part of wage costs, and extends support for part time workers</t>
  </si>
  <si>
    <t>https://www.stjornarradid.is/efst-a-baugi/frettir/stok-frett/2020/04/28/Framhald-hlutastarfaleidar-og-aukinn-studningur-vid-fyrirtaeki/</t>
  </si>
  <si>
    <t>Contributed one or more days salary to the PM CARES Fund by the employees of the Reserve Bank. The total contribution from the employees amounting to ₹7.30 crore is being remitted to the PM CARES Fund</t>
  </si>
  <si>
    <t>https://www.rbi.org.in/Scripts/BS_PressReleaseDisplay.aspx?prid=49735</t>
  </si>
  <si>
    <t xml:space="preserve">Approved disbursements to Grenada (SDR 16.4 million or US$ 22.4 million) under the Rapid Credit Facility (RCF) mechanism to help cover its balance of payment needs stemming from the outbreak of the COVID-19 pandemic. </t>
  </si>
  <si>
    <t>https://www.imf.org/en/News/Articles/2020/04/28/pr20192-dma-grd-lca-imf-executive-board-approves-us-million-disbursements-address-covid-19-pandemic</t>
  </si>
  <si>
    <t xml:space="preserve">Approved disbursements to St. Lucia (SDR 21.4 million or US$ 29.2 million) under the Rapid Credit Facility (RCF) mechanism to help cover its balance of payment needs stemming from the outbreak of the COVID-19 pandemic. </t>
  </si>
  <si>
    <t xml:space="preserve">Approved disbursements to Dominica (SDR 10.3 million or US$14 million) under the Rapid Credit Facility (RCF) mechanism to help cover its balance of payment needs stemming from the outbreak of the COVID-19 pandemic. </t>
  </si>
  <si>
    <t>Approved Nigeria’s request for emergency financial assistance of SDR 2,454.5 million (US$ 3.4 billion, 100 percent of quota) under the Rapid Financing Instrument (RFI) to meet the urgent balance of payment needs stemming from the outbreak of the COVID-19 pandemic</t>
  </si>
  <si>
    <t>https://www.imf.org/en/News/Articles/2020/04/28/pr20191-nigeria-imf-executive-board-approves-emergency-support-to-address-covid-19</t>
  </si>
  <si>
    <t>Philippines and the Asian Development Bank (ADB) signed an agreement for a US$200-million loan on additional financing for the government’s efforts to provide unconditional emergency cash assistance to poor and vulnerable households that have been adversely affected by the quarantine measures imposed to contain the coronavirus 2019 (COVID-19) pandemic</t>
  </si>
  <si>
    <t>https://www.dof.gov.ph/phl-adb-sign-us200-m-loan-accord-for-social-protection-support-project/</t>
  </si>
  <si>
    <t>Philippines and the World Bank signed a US$100-million loan agreement that aims to strengthen the country’s capacity to prevent, detect and respond to the threat posed by the coronavirus disease 2019 (COVID-19) pandemic and boost its national systems for public health preparedness</t>
  </si>
  <si>
    <t>https://www.dof.gov.ph/phl-world-bank-sign-us100-m-loan-accord-for-covid-19-emergency-response-project/</t>
  </si>
  <si>
    <t>Approved the suspension of charging of filing, processing, and licensing/registration fees relative to application to provide electronic payment and financial services (EPFS) as an additional relief to BSP Supervised Financial Institutions (BSFIs) affected by the Corona Virus Disease 2019 (COVID-19) situation</t>
  </si>
  <si>
    <t>http://www.bsp.gov.ph/publications/media.asp?id=5369</t>
  </si>
  <si>
    <t>Ministry of Inclusion, Social Security, and Migration</t>
  </si>
  <si>
    <t>Approved six month moratoria for loan repayments in twelve crucial sectors</t>
  </si>
  <si>
    <t>http://prensa.mitramiss.gob.es/WebPrensa/noticias/seguridadsocial/detalle/3787</t>
  </si>
  <si>
    <t>Required banks to consider where the validity period of cheques valued less than Rs.500,000 has expired, as valid until 15 May 2020</t>
  </si>
  <si>
    <t>Decided to resume supervisory meetings, investigations, and gatherings beginning May 4, 2020.</t>
  </si>
  <si>
    <t>https://www.fi.se/sv/publicerat/nyheter/2020/fi-aterupptar-arbetet-med-tillsynsundersokningar/</t>
  </si>
  <si>
    <t>Decided to offer banks a dollar loan against collateral on Thursday, April 30. This is the fifth dollar auction of 2020, and includes USD 10 billion with a maturity of 3 months. The total amount of dollar auctions was set at USD 60 billion until September 18, 2020.</t>
  </si>
  <si>
    <t>https://www.riksbank.se/sv/press-och-publicerat/nyheter-och-pressmeddelanden/pressmeddelanden/2020/riksbanken-erbjuder-ett-femte-lan-i-amerikanska-dollar-torsdagen-den-30-april/</t>
  </si>
  <si>
    <t>Allocated $135 million to improving public health at work in Ukraine, funded by the World Bank</t>
  </si>
  <si>
    <t>https://mof.gov.ua/uk/news/ukraina_otrimaie_vid_svitovogo_banku_135_milioniv_dolariv-2109</t>
  </si>
  <si>
    <t>International Development Association, Regional Disease Surveillance Systems Enhancement Project, Contingency Emergency Response Component</t>
  </si>
  <si>
    <t>Approved additional financing of $10.4 million from the International Development Association (IDA), to support Benin's efforts to fight COVID-19 (coronavirus) and help the country respond to public health emergencies. In addition, the Regional Disease Surveillance Systems Enhancement Project (REDISSE ) has earmarked $20 million, while $10 million is being funded by the Contingency Emergency Response Component (CERC) of the Benin Early Years Nutrition and Child Development Project (EYNCDP)</t>
  </si>
  <si>
    <t>https://www.worldbank.org/en/news/press-release/2020/04/28/benin-an-additional-10-4-million-to-fight-coronavirus</t>
  </si>
  <si>
    <t>Approved today a US$20 million project to help Jordan face the health impacts of the COVID-19 outbreak. The new COVID-19 Emergency Response project will support the Ministry of Health’s efforts in preventing, detecting and responding to the threat posed by the pandemic and strengthen public health preparedness</t>
  </si>
  <si>
    <t>https://www.worldbank.org/en/news/press-release/2020/04/28/us20-million-in-emergency-response-to-help-jordan-respond-to-the-corona-virus-pandemic</t>
  </si>
  <si>
    <t>Approved a $200 million loan to support the Philippine government’s effort to provide emergency cash subsidies to vulnerable households amid the novel coronavirus disease (COVID-19) pandemic</t>
  </si>
  <si>
    <t>https://www.adb.org/news/adb-approves-200-million-loan-support-philippines-poor-amid-covid-19</t>
  </si>
  <si>
    <t>Expanded Phase 2 of the hardship fund, through which SMEs may request up to 6000 Euros from the government</t>
  </si>
  <si>
    <t>https://www.bmf.gv.at/presse/pressemeldungen/2020/april/Haertefallfonds-wird-ausgeweitet.html</t>
  </si>
  <si>
    <t>Extended from four to six months the transitional treatment applicable to the provisions required for the reprogramming of commercial credit quotas in banks and supervised cooperatives</t>
  </si>
  <si>
    <t>http://www.cmfchile.cl/portal/prensa/604/w3-article-28681.html</t>
  </si>
  <si>
    <t>Ministry of Human Resources and Social Security, Ministry of Finance</t>
  </si>
  <si>
    <t>Established a list of employment subsidies including vocational training subisidies, social insurance subsidies, public welfare post subsidies, employment training subsidies, one-time employment subsidies, one-time job search and entrepreneurship subsidies, and one-time entrepreneurial subsidies</t>
  </si>
  <si>
    <t>http://www.mof.gov.cn/zhengwuxinxi/caizhengxinwen/202004/t20200427_3505201.htm</t>
  </si>
  <si>
    <t>Decided on conditions to allocate EUR 130 million to state and local governments</t>
  </si>
  <si>
    <t>https://www.rahandusministeerium.ee/et/uudised/valitsuse-liikmed-otsustasid-omavalitsusele-kriisiabi-andmise-tingimused</t>
  </si>
  <si>
    <t>Started the second part of the Solidarity fund of EUR 7 billion to loan money to SMEs and specific sectors</t>
  </si>
  <si>
    <t>https://www.economie.gouv.fr/demarrage-2nd-volet-fonds-solidarite#</t>
  </si>
  <si>
    <t>Loaned 550 million Euros to Condor, a German leisure airline</t>
  </si>
  <si>
    <t>https://www.bmwi.de/Redaktion/DE/Pressemitteilungen/2020/20200427-finanzielle-unterstuetzung-fuer-condor.html</t>
  </si>
  <si>
    <t>Expanded eligiblity for special assistance for SMEs to include individuals, self employed people and LLCs, as well as others</t>
  </si>
  <si>
    <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t>
  </si>
  <si>
    <t>Did not accept an offer in today's FX swap tender thus reducing the total central bank swap portfolio by HUF 93.5 billion and excess liquidity provided by the MNB in ​​the banking system will decrease to HUF 1,929 billion</t>
  </si>
  <si>
    <t>https://www.mnb.hu/sajtoszoba/sajtokozlemenyek/2020-evi-sajtokozlemenyek/nem-fogadott-el-ajanlatot-a-jegybank-a-mai-fx-swap-tenderen</t>
  </si>
  <si>
    <t>Established the Special Liquidity Facility for Mutual Funds (SLF-MF) for mutual funds of ₹ 50,000 crore, this involves repo operations of 90 days tenor at the fixed repo rate. The SLF-MF is on-tap and open-ended, and banks can submit their bids to avail funding on any day from Monday to Friday (excluding holidays). The scheme is available till May 11, 2020 or up to utilization of the allocated amount, whichever is earlier.</t>
  </si>
  <si>
    <t>https://www.rbi.org.in/Scripts/BS_PressReleaseDisplay.aspx?prid=49728</t>
  </si>
  <si>
    <t>Approved credit card companies attaching to the SME loan fund to increase the credit supply and financing options of small and medium businesses seeking to obtain a state guarantee loan. The terms of the loan through the credit card companies are the same as those currently in the fun</t>
  </si>
  <si>
    <t>https://www.gov.il/he/departments/news/press_27042020_b</t>
  </si>
  <si>
    <t>Ministry of Labor, Welfare and Social Services</t>
  </si>
  <si>
    <t>Announced the postponement of deadlines related to the financial sanctioning process and its collection and recovery from 10.3.20 to 10.5.20 three months from the date</t>
  </si>
  <si>
    <t>https://www.gov.il/he//departments/news/rejection-of-deadlines-imposing-and-collecting-financial-penalty</t>
  </si>
  <si>
    <t>Increased the maximum amount of additional purchases of CP and corporate bonds and conduct purchases with the upper limit of the amount outstanding of about 20 trillion yen in total. Maximum amounts of additional purchases of CP and corporate bonds will be increased from 1 trillion yen to 7.5 trillion yen for each asset. Other than the additional purchases, the existing amounts outstanding of CP and corporate bonds will be maintained at about 2 trillion yen and about 3 trillion yen, respectively. The additional purchases will continue until the end of September 2020. In addition, it raised the maximum amounts outstanding of a single issuer's CP and corporate bonds to be purchased, and the maximum remaining maturity of corporate bonds to be purchased will be extended to 5 years</t>
  </si>
  <si>
    <t>https://www.boj.or.jp/en/announcements/release_2020/k200427a.pdf</t>
  </si>
  <si>
    <t xml:space="preserve">Strengthened the Special Funds-Supplying Operations to Facilitate Financing in Response to the Novel Coronavirus (COVID-19) by expanding the range of collateral in calculating the maximum amount of the loans, increasing the number of eligible counterparties, and applying a positive interest rate to current account balances at the Bank </t>
  </si>
  <si>
    <t>https://www.boj.or.jp/en/announcements/release_2020/rel200427b.pdf</t>
  </si>
  <si>
    <t>Conducting further active purchases of both JGBs and T-Bills for the time being, with a view to maintaining stability in the bond market and stabilizing the entire yield curve at a low level.</t>
  </si>
  <si>
    <t>Decided to continue to implement the measures regarding the Securities Lending Facility (SLF) announced on March 24, 2020, including an increase in the number of JGS issues offered in the SLF and relaxation of the upper limit on the number of JGS issues allowed for the submission of bids for the SLF</t>
  </si>
  <si>
    <t>https://www.boj.or.jp/en/announcements/release_2020/rel200427j.pdf</t>
  </si>
  <si>
    <t>Decided to actively purchase ETFs and J-REITs for the time being so that their amounts outstanding will increase at annual paces with the upper limit of about 12 trillion yen and about 180 billion yen</t>
  </si>
  <si>
    <t>Implemented yield curve control that applies a negative interest rate of minus 0.1 percent to the Policy-Rate Balances in current accounts held by financial institutions at the Bank and purchase a necessary amount of JGBs without setting an upper limit so that 10-year JGB yields will remain at around zero percent</t>
  </si>
  <si>
    <t>Temporarily changed the Special Accounting Criteria applicable to the Fund for Operation and Bank Financing of Housing (FOVI), to the Mining Development Trust (FIFOMI) , as well as the Institutional Trusts in Relation to Agriculture (FIRA), regarding commercial, consumer and housing loans that they have with clients whose source of payment is affected by this contingency</t>
  </si>
  <si>
    <t>https://www.gob.mx/cnbv/prensa/33-2020-criterios-contables-especiales-aplicables-a-entidades-de-fomento-y-alcances-para-sector-de-ahorro-y-credito-popular?idiom=es</t>
  </si>
  <si>
    <t>Lifted the suspension of check clearing in Nigeria, starting April 28</t>
  </si>
  <si>
    <t>https://www.cbn.gov.ng/Out/2020/CCD/CHEQUE%20CLEARING.pdf</t>
  </si>
  <si>
    <t>Relaxed the treatment of provisions that apply to credits granted under Reactiva Peru programs and the Business Support Fund for micro and small businesses (FAE-MYPE), which will help entities of the financial system offer companies more competitive conditions</t>
  </si>
  <si>
    <t>https://www.sbs.gob.pe/noticia/detallenoticia/idnoticia/2479?title=SBS%20flexibiliza%20provisiones%20de%20cr%C3%A9ditos%20del%20programa%20Reactiva%20Per%C3%BA%20y%20FAE%20MYPE</t>
  </si>
  <si>
    <t>Strengthened the MYPE Business Support Fund (FAE-MYPE), including providing new resources for S / 500 million are assigned from the CRECER Fund, with which a total of S / 800 million is recorded, which will allow to secure credit lines of up to S / 4,000 million to be channeled through banks, financial , savings banks and cooperatives, expanded the scope of the measure to companies of any category of economic activity, coverage increases to 98% for loans up to S / 10 000, and up to 90% coverage for loans up to S / 30 000, and access requirements are relaxed and the grace period is extended to 12 months</t>
  </si>
  <si>
    <t>https://www.gob.pe/institucion/mef/noticias/140730-fae-mype-amplia-hasta-s-4-000-millones-las-lineas-de-credito-garantizadas-para-mype</t>
  </si>
  <si>
    <t>Proposed to extend the net operating loss carry-over (NOLCO) for small businesses to five years, with the government absorbing as much as P139.6 billion in the form of foregone tax payments to help these enterprises recoup their losses resulting from the economic fallout triggered by the coronavirus disease 2019 (COVID-19) pandemic</t>
  </si>
  <si>
    <t>https://www.dof.gov.ph/dof-asks-congress-to-extend-tax-deductibility-of-losses-incurred-by-small-businesses-in-2020/</t>
  </si>
  <si>
    <t>Extended reporting deadline for companies that have already been granted exemptions from sanctions regarding their inability to meet the quarterly and semi annual report ing deadline due to COVID 19 related issues, the deadline has been extended until May 15</t>
  </si>
  <si>
    <t>http://www.fsc.go.kr/downManager?bbsid=BBS0048&amp;no=151913</t>
  </si>
  <si>
    <t>Allowing the deferment of principal payment will be available for vulnerable debtors who are unable to service debts due to diminished income caused by the COVID 19 pandemic. It will be offered by all financial institutions from April 29 until the end of this year.</t>
  </si>
  <si>
    <t>http://www.fsc.go.kr/downManager?bbsid=BBS0048&amp;no=151926</t>
  </si>
  <si>
    <t>Introduced a new procedure for maintaining the register of mutual investment funds</t>
  </si>
  <si>
    <t>https://cbr.ru/press/pr/?file=27042020_171110info2.htm</t>
  </si>
  <si>
    <t>Issued an Order under the Monetary Law Act to the licensed banks requiring to fix the maximum rate of interest chargeable by them on the money lent on the security of personal articles made of gold accepted as a pledge for pawning to be 12% per annum or 1% per month if the pawning period is less than one year, with effect from 27 April 2020</t>
  </si>
  <si>
    <t>https://www.cbsl.gov.lk/en/node/7782</t>
  </si>
  <si>
    <t>Allocated 6 billion UAH for unemployment benefits</t>
  </si>
  <si>
    <t>https://www.me.gov.ua/News/Detail?lang=uk-UA&amp;id=46a2cacc-5ad6-436f-81c9-909b65de3104&amp;title=UriadVidiliv6-MlrdGrnDliaFinansuvanniaDopomogiPoBezrobittiu</t>
  </si>
  <si>
    <t>Clarified the Prudential Regulatory Authority's (PRA) regulatory treatment of guarantees provided under the United Kingdom's Coronavirus Business Interruption Loan Scheme (CBILS) and the Coronavirus Large Business Interruption Loan Scheme (CLBILS). The PRA explained that the the CBILS and CLBILS guarantees qualify as forms of unfunded credit protection, which allow a firm to adjust risk weights and expected loss amounts.</t>
  </si>
  <si>
    <t>https://www.bankofengland.co.uk/prudential-regulation/publication/2020/statement-on-the-regulatory-treatment-of-the-uk-cbils-and-the-uk-clbils</t>
  </si>
  <si>
    <t>Amends regulation of CBILS scheme to support small businesses</t>
  </si>
  <si>
    <t>Announced an expansion of the scope and duration of the Municipal Liquidity Facility (MLF) including new population thresholds that allow substantially more entities to borrow directly from the MLF than the initial plan announced on April 9 and participation in the facility by certain multistate entities. In addition, the termination date for the facility has been extended to December 31, 2020 in order to provide eligible issuers more time and flexibility</t>
  </si>
  <si>
    <t>https://www.federalreserve.gov/newsevents/pressreleases/monetary20200427a.htm</t>
  </si>
  <si>
    <t>Extended, by 30 days, the comment period for the agencies' proposed guidance for resolution plans submitted by certain large foreign banks. The extension will allow interested parties additional time to analyze the issues and to prepare comments through June 4, 2020</t>
  </si>
  <si>
    <t>https://www.federalreserve.gov/newsevents/pressreleases/bcreg20200427a.htm
https://www.fdic.gov/news/news/press/2020/pr20054.html</t>
  </si>
  <si>
    <t>Approved US$2.9 million equivalent grant to support Samoa to prevent, detect and respond to the threat posed by COVID-19 in Samoa and to strengthen national systems for public health preparedness</t>
  </si>
  <si>
    <t>https://www.worldbank.org/en/news/loans-credits/2020/04/27/samoa-covid-19-coronavirus-emergency-response-project</t>
  </si>
  <si>
    <t>Approved today $135 million in Additional Financing for the Serving People, Improving Health Project, to scale-up Ukraine’s health sector response to the COVID-19 pandemic</t>
  </si>
  <si>
    <t>https://www.worldbank.org/en/news/press-release/2020/04/27/world-bank-continues-support-to-ukraines-healthcare-reform-boosting-its-covid-19-response</t>
  </si>
  <si>
    <t>Steering Body of the Pandemic Emergency Financing Facility</t>
  </si>
  <si>
    <t>Announced today the allocation of US$195.84 million to 64 of the world’s poorest countries with reported cases of COVID-19</t>
  </si>
  <si>
    <t>https://www.worldbank.org/en/news/press-release/2020/04/27/pef-allocates-us195-million-to-more-than-60-low-income-countries-to-fight-covid-19</t>
  </si>
  <si>
    <t>Extended the tax policy on supporting rural financial development, the tax policy on microfinance companies, and the support of small and micro enterprises Financing tax policies and VAT policies on input tax deductions for leased fixed assets in order to assist small and micro enterprises, individual industrial and commercial households and farmers for four years until December 31, 2023</t>
  </si>
  <si>
    <t>http://szs.mof.gov.cn/zhengcefabu/202004/t20200426_3504305.htm</t>
  </si>
  <si>
    <t>Extended the scope of the special purpose compensation scheme to include owners of sole proprietorships, which applies to self-employed persons, companies in the form of general partners, limited partners, limited liability companies, private capital companies, and public limited companies that employ up to 20 employees. Also, for companies that began after January 10, 2018, their gross income was no longer required to be greater than zero in order for them to qualify for special purpose compensation. Finally, the online portal for submitting applications for special purpose compensation was extended until April 28, 2020.</t>
  </si>
  <si>
    <t>Allocated an additional special budget of up to NIS 6 billion for retaining and returning workers to the employment cycle in the econom</t>
  </si>
  <si>
    <t>https://www.gov.il/he/departments/news/press_27042020</t>
  </si>
  <si>
    <t>Ordered an extraordinary payment to the holders of the Food Card. It will be credited on April 29 and consists of $ 4,000 for those families with one child, and $ 6,000 for those with 2 or more</t>
  </si>
  <si>
    <t>https://www.argentina.gob.ar/noticias/tarjeta-alimentar-se-acreditara-un-refuerzo-extraordinario</t>
  </si>
  <si>
    <t>Decided to support the retail and service businesses with a rent compensation package worth EUR 4 million. The government agreed to match the discounts offered by lessors up to 25% of the total rent. The support measure is only applied if the lessor also agrees to discount the cost of rent.</t>
  </si>
  <si>
    <t>https://www.rahandusministeerium.ee/et/uudised/riik-toetab-kaubanduskeskuste-kriisi-tottu-suletud-rentnikke</t>
  </si>
  <si>
    <t>Approved the framework support program for state aid measures related to the Finnish corona pandemic. The European Commission's (EC) approval enables the Finnish government to grant aid through several administrative sectors, with a maximum of EUR 800,000 for each undertaking. "De minimis aid" also specified that comapnies may redeive a total of EUR 200,000 over three tax years from multiple grantors. Grantors include state and municipal authorities. Support may take the form of direct grants, tax and social security contributions, repayable advances, guarantees, loans and equity. Aid may not be granted to companies that were alredy in difficulty on December 31, 2019. Aid cannot be granted later than December 31, 2020.</t>
  </si>
  <si>
    <t>https://tem.fi/artikkeli/-/asset_publisher/komissio-hyvaksyi-suomen-puitetukiohjelman-koronaepidemiaan-liittyville-valtiontukitoimenpiteille</t>
  </si>
  <si>
    <t>Announced details on the Corona Bridging Loan (COL) program, which was first announced in early April. The Cabinet allocated EUR 100 million for the program, and recipients can receive between EUR 50,000 and EUR 2 million at a uniform 3% interest rate. The program will accept applications beginning on April 29, 2020, and Regional Development Companies (ROMs) will implement the program and process applications.</t>
  </si>
  <si>
    <t>https://www.rijksoverheid.nl/ministeries/ministerie-van-economische-zaken-en-klimaat/nieuws/2020/04/25/coronavirus-overbruggingskrediet-gericht-op-startups-en-scale-ups-vanaf-29-april-beschikbaar</t>
  </si>
  <si>
    <t>Approved new deadlines for Public Sector entities obliged to present their Accountability for the preparation of the General Account of the Republic, carried out until May 7, 2020</t>
  </si>
  <si>
    <t>https://www.gob.pe/institucion/mef/noticias/131649-comunicado-nuevos-plazos-para-que-las-entidades-del-sector-publico-puedan-presentar-sus-rendiciones-de-cuenta</t>
  </si>
  <si>
    <t>Will allow small-scale business operators to apply directly to the window of the public bank for loans. The public bank will send  information to the credit insurance fund to complete the underwriting process within 3 hours after the review by the simple assessment form published by the Central Bank. The bank will complete the loan operation within 3 days</t>
  </si>
  <si>
    <t>https://www.mof.gov.tw/singlehtml/384fb3077bb349ea973e7fc6f13b6974?cntId=784a35cfdea24d5aab642971d227430a</t>
  </si>
  <si>
    <t>Determined that cargo air carriers that receive $50 million or less of payroll support and contractors that receive $37.5 million or less of payroll support will not be required to provide financial instruments as appropriate compensation for the financial assistance</t>
  </si>
  <si>
    <t>https://home.treasury.gov/news/press-releases/treasury-implementing-cares-act-programs-for-aviation-and-national-security-industries</t>
  </si>
  <si>
    <t>Approved a $1.5 billion loan to help the Philippine government fund its novel coronavirus disease (COVID-19) response program and strengthen the country’s health care system in its fight against the pandemic</t>
  </si>
  <si>
    <t>https://www.adb.org/news/adb-approves-1-5-billion-financing-support-philippines-covid-19-response</t>
  </si>
  <si>
    <t>Exempted job seekers from reporting their mutual obligation requirements up to and including 22 May 2020</t>
  </si>
  <si>
    <t>https://www.dese.gov.au/covid-19/job-seekers</t>
  </si>
  <si>
    <t>Made several changes to the tax code. First, the Ministry amended the Federal Tax Code to allow the government to provide tax credits without any stipulations. Previously, tax credits had to be used to repay due tax debts. Also, doctors who come out of retirement to resume work related to the coronavirus may receive compensation at a favorable tax rate--they will not suffer tax disadvantages. Also, athletes are exempted from paying flat-rate travel allowances when sports facilities are closed due to the crisis. Finally, the budget committee passed a proposal that exempted the dometic purchase of protective masks from sales taxes, and this measure applies to delieveries between April 13 and August 1, 2020.</t>
  </si>
  <si>
    <t>https://www.bmf.gv.at/presse/pressemeldungen/2020/april/schnelle-hilfe.html</t>
  </si>
  <si>
    <t>Approved the Promotional Audit Act, which allows the federal tax office to audit the data and documents beneficiaries of coronavirus subsidies.</t>
  </si>
  <si>
    <t>Amended the Standing Term Liquidity Facility (STLF) to include term of up to ninety (90) days</t>
  </si>
  <si>
    <t>https://www.bankofcanada.ca/2020/04/bank-canada-announces-further-enhancements-to-standing-term-liquidity-facility-stlf/</t>
  </si>
  <si>
    <t>Estonian Government</t>
  </si>
  <si>
    <t>Approved COVID-19 crisis measures as part of the state supplementary budget for 2020. One of the crisis measures allocated EUR 15 million for education and youth grants, plus EUR 150,000 for environmental education centers.</t>
  </si>
  <si>
    <t>https://www.mkm.ee/et/uudised/valitsuse-liikmed-kiitsid-heaks-covid-19-lisaeelarvega-seotud-kriisimeetmed</t>
  </si>
  <si>
    <t>Approved COVID-19 crisis measures as part of the state supplementary budget for 2020. One of the crisis measures allocated EUR 25 million for the disruption of cultural and athletic activities.</t>
  </si>
  <si>
    <t>Approved COVID-19 crisis measures as part of the state supplementary budget for 2020. One of the crisis measures allocated EUR 200.5 million for loans and loan guarantees to rural businesses.</t>
  </si>
  <si>
    <t>Estonian Government, KredEx</t>
  </si>
  <si>
    <t>Approved COVID-19 crisis measures as part of the state supplementary budget for 2020. One of the crisis measures allocated EUR 105 million to the housing and construction sectors. The KredEx Foundation will implement the measure.</t>
  </si>
  <si>
    <t>https://www.mkm.ee/et/uudised/valitsuse-liikmed-kiitsid-heaks-covid-19-lisaeelarvega-seotud-kriisimeetmed
https://www.mkm.ee/et/uudised/riik-suurendab-vaikeelamute-omanikele-moeldud-rekonstrueerimistoetust</t>
  </si>
  <si>
    <t>Approved COVID-19 crisis measures as part of the state supplementary budget for 2020. The government allocated EUR 30 million to compensate local governments for the losses of their tax base.</t>
  </si>
  <si>
    <t>Approved COVID-19 crisis measures as part of the state supplementary budget for 2020. The government allocated EUR 100 million to local governments to support investment (EUR 70 million) and local road maintenance (EUR 30 million).</t>
  </si>
  <si>
    <t>Approved COVID-19 crisis measures as part of the state supplementary budget for 2020. The government allocated EUR 2 million to support religious associations that hve been disrupted during the crisis.</t>
  </si>
  <si>
    <t>Approved COVID-19 crisis measures as part of the state supplementary budget for 2020. The government allocated EUR 300 million for the acquisition of state-owned enterprises through temporary capital injections, business loans, and loan guarantees. The enterprises include the companies with significant impact on the coutnry and the largest exporters that pay labor taxes. The KredEx Foundation will implement the measure.</t>
  </si>
  <si>
    <t>Approved COVID-19 crisis measures as part of the state supplementary budget for 2020. One of the crisis measures allocated EUR 35 million to support the tourism sector and small and medium-sized enterprises (SMEs). Grants will be administered by Enterprise Estonia.</t>
  </si>
  <si>
    <t>Decided to inject EUR 43 million into national airlines, railways and shipping companies. The government increased its share of Nordica by EUR 30 million, Eesti Raudtee by EUR 10 million, and Saarte Liinid by EUR 3 million. The increase in government ownership was intended to get these companies out of the crisis as strongly as possible. Capital injections came with conditions: the provision of more transportation routes or mergers wtih other transportation companies.</t>
  </si>
  <si>
    <t>https://www.mkm.ee/et/uudised/riik-sustib-43-miljonit-eurot-riiklikesse-lennu-raudtee-ja-laevandusfirmadesse</t>
  </si>
  <si>
    <t>Ministry of Economic Affairs and Communications, KredEx</t>
  </si>
  <si>
    <t>Allocated EUR 22 million to loans to creditworthy apartment associations for the renovation of apartment buildings. This came at a time when apartment associations faced difficulty in securing loans with favorable terms.</t>
  </si>
  <si>
    <t>https://www.mkm.ee/et/uudised/pangalaenuta-jaanud-korteriuhistud-saavad-edaspidi-riigilt-abi-kusida</t>
  </si>
  <si>
    <t>Approved EUR 5 billion in new financing for businesses affected by the coronavirus, and for the development of medical technology. EUR 3 billion was dedicated to businesses in Spain and Italy. The approval represents an extension of the loan package first identified on March 16, 2020. The European Investment Bank (EIB) also approved an equity investment worth EUR 75 million for the German company Curevac, through the EIB's Infectious Disease Financing Facility.</t>
  </si>
  <si>
    <t>https://www.eib.org/en/press/all/2020-103-eib-backs-eur5-billion-investment-to-mitigate-economic-impact-of-coronavirus-and-support-medical-technology</t>
  </si>
  <si>
    <t>Raised the cap on loan guarantees for SMEs from a level of 80% to 90% of the value of the loan. The guarantee offers access to a loan when no other collateral is required for the guarantee portion. Finnvera required that the proceeds from the increased guarantee must flow directly to the recipient.</t>
  </si>
  <si>
    <t>https://www.finnvera.fi/finnvera/uutishuone/uutiset/finnveran-takausosuus-nousee-enimmillaan-90-prosenttiin</t>
  </si>
  <si>
    <t>French Government</t>
  </si>
  <si>
    <t>Canceled rents and fees for occupying the public domain through national lessors for very small enterprises (VSEs) and small and medium-sized enterprises (SMEs).</t>
  </si>
  <si>
    <t>https://www.economie.gouv.fr/mesures-soutien-restaurants-cafes-hotels-entreprises-tourisme</t>
  </si>
  <si>
    <t>Exempted social security contributions from very small enterprises (VSEs) and small and medium-sized enterprises (SMEs) in the hotels, cafes, restaurants, tourist companies, events-based businesses, athletics, and cultural sectors from March 2020 to June 2020. Intermediate-sized companies (ETIs) and large companies in these sectors will be able to defer social security and tax payments, and request debt cancellations on an individual basis.</t>
  </si>
  <si>
    <t>Extended access to the solidarity fund beyond the month of May for hotels, cafes, restaurants, tourist companies, events-based businesses, athletics, and cultural sectors. Access conditions will be extedned to companies with up to 20 employees and EUR 2 million in turnover. The ceiling for grants paid under the second part of the fund was raised to EUR 10,000.</t>
  </si>
  <si>
    <t>Eased due diligence measures by providing financial institutions with alternative methods to verify a client's identitiy without the customer's physical presence.</t>
  </si>
  <si>
    <t>http://www.hcmc.gr/vdrv/elib/a77a47f9d-b7c9-4cc7-96d9-ebd04ec7d26c-92668751-0</t>
  </si>
  <si>
    <t>Extended deadlines for the collection of excise duty, value-added tax (VAT) and other charges on alcoholic beverages and products. The new deadlines are: June 25, 2020 for products taht were deregistered in March 2020, and July 25, 2020 for products that were deregistered in April 2020.</t>
  </si>
  <si>
    <t>https://www.minfin.gr/web/guest/grapheio-typou/-/asset_publisher/coBUZhPGE9t9/content/d-t-paratase-prothesmion-eispraxes-tou-eidikou-phorou-katanaloses-phorou-prostithemenes-axias-kai-loipon-epibarynseon-sta-etoima-pros-katanalose-alkoo?inheritRedirect=false&amp;redirect=https%3A%2F%2Fwww.minfin.gr%2Fweb%2Fguest%2Fgrapheio-typou%3Fp_p_id%3D101_INSTANCE_coBUZhPGE9t9%26p_p_lifecycle%3D0%26p_p_state%3Dnormal%26p_p_mode%3Dview%26p_p_col_id%3Dcolumn-2%26p_p_col_count%3D1</t>
  </si>
  <si>
    <t>Allowing banks and financial institutions taking part in providing mortgage loans for the Housing Authority Subsidised Sale Flats Scheme (SSFS) to offer a mortgage principal moratorium plan to the scheme’s mortgagors for a maximum 12-month period and the mortgage loan repayment period may be extended correspondingly by a maximum of 12 months</t>
  </si>
  <si>
    <t>https://www.news.gov.hk/eng/2020/04/20200424/20200424_191359_424.html?type=category&amp;name=covid19</t>
  </si>
  <si>
    <t>Gazetted Banking (Capital) (Amendment) Rules 2020 (BCAR 2020) to align with Basel III and implements two sets of capital standards for the treatment of banks' counterparty credit risk exposures to derivatives trades</t>
  </si>
  <si>
    <t>https://www.info.gov.hk/gia/general/202004/24/P2020042400215.htm?fontSize=1</t>
  </si>
  <si>
    <t>Proposed to amend IFRS 16 Leases to make it easier for lessees to account for covid-19-related rent concessions such as rent holidays and temporary rent reductions.</t>
  </si>
  <si>
    <t>https://www.ifrs.org/news-and-events/2020/04/amendment-to-leases-standard-to-help-companies-with-covid-19-related-rent-concessions/</t>
  </si>
  <si>
    <t>Approved a disbursement to Samoa under the Rapid Credit Facility (RCF) equivalent to SDR 16.2 million (about US$22.03 million, 100 percent of quota) to help cover urgent balance of payments needs stemming from the global COVID-19 pandemic</t>
  </si>
  <si>
    <t>https://www.imf.org/en/News/Articles/2020/04/24/pr20189-samoa-imf-executive-board-approves-us-million-disbursement-address-covid-19-pandemic</t>
  </si>
  <si>
    <t>Approved a disbursement under the Rapid Credit Facility (RCF) of SDR 227.2 million (about US$ 309 million at today’s exchange rate) to help Mozambique meet urgent balance of payment and fiscal needs stemming from the COVID-19 pandemic</t>
  </si>
  <si>
    <t>https://www.imf.org/en/News/Articles/2020/04/24/pr20190-mozambique-imf-executive-board-approves-emergency-assistance-to-address-covid-19</t>
  </si>
  <si>
    <t>Established a NIS 8 billion aid program for self-employed and small businesses (SMEs). This includes a participation allowance for fixed expenses, which can reach up to NIS 400,000 per business, as well as the second stage of the extended aid grant for self-employed persons, where self-employed persons are entitled to a grant of 70% of their taxable income, and up to NIS 10,500.</t>
  </si>
  <si>
    <t>https://www.gov.il/he/departments/news/press_24042020</t>
  </si>
  <si>
    <t xml:space="preserve">Decided to continue granting the special adaptation grant to those aged 67 and over who lost their jobs following the Corona crisis. In May, an additional grant of up to NIS 4,000 for dismissed from previous months was decided as well. </t>
  </si>
  <si>
    <t>https://www.gov.il/he/departments/news/press_24042020_b</t>
  </si>
  <si>
    <t>Transfering an aid package amounting to NIS 55 million to 73 Arab municipalities with approximately 1.1 million resident to help pass Ramadan and curb the spread of the Coronavirus</t>
  </si>
  <si>
    <t>https://www.gov.il/he//departments/news/news-23-04-2020-3</t>
  </si>
  <si>
    <t>Announced a special debt instrument called "BTP ITALIA," which will finance costs arising from the COVID-19 pandemic. The next issue will be May 18-21, 2020. The instruments have maturities of 4 to 8 years, with coupons paid every six months, and capital always guaranteed at maturity.</t>
  </si>
  <si>
    <r>
      <rPr>
        <u/>
        <sz val="10"/>
        <color rgb="FF1155CC"/>
        <rFont val="Arial"/>
      </rPr>
      <t>http://www.mef.gov.it/focus/Emissione-speciale-BTP-ITALIA-a-sostegno-di-sanita-e-ripresa-economica/
http://www.mef.gov.it/ufficio-stampa/comunicati/2020/Sedicesima-emissione-BTP-Italia-per-il-finanziamento-degli-interventi-relativi-allemergenza-Covid-19-codice-ISIN-per-la-Seconda-Fase-dedicata-agli-investitori-istituzionali/</t>
    </r>
    <r>
      <rPr>
        <sz val="10"/>
        <color rgb="FF000000"/>
        <rFont val="Arial"/>
      </rPr>
      <t xml:space="preserve">
</t>
    </r>
    <r>
      <rPr>
        <u/>
        <sz val="10"/>
        <color rgb="FF1155CC"/>
        <rFont val="Arial"/>
      </rPr>
      <t>http://www.mef.gov.it/ufficio-stampa/comunicati/2020/BTP-Italia-sedicesima-emissione-dedicata-al-finanziamento-degli-interventi-relativi-allemergenza-Covid-19-tasso-annuo-definitivo-pari-all1.40/</t>
    </r>
    <r>
      <rPr>
        <sz val="10"/>
        <color rgb="FF000000"/>
        <rFont val="Arial"/>
      </rPr>
      <t xml:space="preserve">
</t>
    </r>
    <r>
      <rPr>
        <u/>
        <sz val="10"/>
        <color rgb="FF1155CC"/>
        <rFont val="Arial"/>
      </rPr>
      <t>http://www.mef.gov.it/ufficio-stampa/comunicati/2020/Sedicesima-emissione-del-BTP-Italia-per-il-finanziamento-degli-interventi-relativi-allemergenza-COVID-19-collocamento-record-con-oltre-22-miliardi-emessi/</t>
    </r>
  </si>
  <si>
    <t>Enacted tax measures to support entrepreneurs. Two of the measures targeted mortgage obligations. First, mortgage debtors who enter arrears in 2020 do not have to repay by December 31, 2020--rather, they can spread their payments over a maximum of 360 months. Second, a mortgage debtor can instead choose to readjust their loan principal.</t>
  </si>
  <si>
    <t>https://www.rijksoverheid.nl/ministeries/ministerie-van-financien/nieuws/2020/04/24/nieuwe-belastingmaatregelen-vanwege-de-coronacrisis</t>
  </si>
  <si>
    <t>Enacted tax measures to support entrepreneurs. One measure was the postponement of the "Law on Excessive Borrowing with One's Own Company," which aimed to discourage tax-driven tax deferral by director-major shareholders (DGAs). DGAs will have until the end of 2023 to prepare and repay debts owned to the company that exceed EUR 500,000, which includes homeownership debt.</t>
  </si>
  <si>
    <t>Enacted tax measures to support entrepreneurs. One of the measures permitted corporations to account for recent losses in corporate income when determining the profits for the 2019 fiscal year. The 2020 losses may not exceed the profit of 2019.</t>
  </si>
  <si>
    <t>Enacted tax measures to support entrepreneurs. One of the measures increased the tax-free allowances that employers can pass onto employees through by classifying the expenses as "work-related costs." The Cabinet increased this allowance from a level of 1.7% to 3% for the first EUR 400,000 of the wage bill per employer.</t>
  </si>
  <si>
    <t>Enacted tax measures to support entrepreneurs. One of the measures was the Tax and Customs Administration's automatic assumption that entrepreneurs have worked at least 24 hours per week between March 1, 2020 and May 31, 2020. This allows entrepreneurs to retain income benefits through the self-employed person's allowance, and translates to a benefit of EUR 1,800 for the average entrepreneur.</t>
  </si>
  <si>
    <t>Enacted tax measures to support entrepreneurs. One of the measures allowed SMEs to pay entrepreneurs lower wages in an amount proportionate to the decline in turnover, to lower the overall payroll tax burden. This translates into a benefit of EUR 6,200 for an average entrerpreneur.</t>
  </si>
  <si>
    <t>Planned to provide between EUR 2 and 4 billion in financial support to airline KLM. The structure of the aid is still in discussion, and is expected to consist of a guarantee and a loan.</t>
  </si>
  <si>
    <t>https://www.rijksoverheid.nl/ministeries/ministerie-van-financien/nieuws/2020/04/24/kabinet-zet-financiele-steun-klaar-voor-klm</t>
  </si>
  <si>
    <t>Announced it's intention to take a ‘no-action' approach when a market participant breaches, or expects to breach, a regulatory obligation as a result of the COVID-19 circumstances and seeks relief from the FMA</t>
  </si>
  <si>
    <t>https://www.fma.govt.nz/news-and-resources/covid-19/no-action-relief-as-a-result-of-covid-19/</t>
  </si>
  <si>
    <t>Wrote to the CEOs of the firms it licenses, as well as retail banks, insurers (life and general), and a range of industry associations, to acknowledge the enormous pressure being felt by the wider financial services sector and the steps they have taken to support customers during these unprecedented times. Outlined that efforts to provide wide-ranging regulatory relief are aimed at ensuring firms continue to focus on serving the needs of their customers, and his expectations on how customers (including the financially vulnerable) should be treated fairly</t>
  </si>
  <si>
    <t>https://www.fma.govt.nz/news-and-resources/covid-19/conduct-expectations-in-response-to-covid-19/</t>
  </si>
  <si>
    <t>Created a public Internet portal that provides information on recipients of emergency government grants under the compensation program, which opened on April 18, 2020. Visitors can view the case number, beneficiary name and organization number, country, activity code, allocation date, total unavoidable fixed costs for the period, actual turnover for the period, sales for the corresponding period in 2019, and amount paid and adjustment factor.</t>
  </si>
  <si>
    <t>https://www.regjeringen.no/no/aktuelt/innsynslosning-for-kompensasjonsordningen-blir-apen-for-alle--na-er-den-klar/id2699297/</t>
  </si>
  <si>
    <t>Philippines and the Asian Development Bank (ADB) signed Thursday a loan agreement that would enable the government to access up to US$1.5 billion in budgetary support from the multilateral institution to augment funds for its stepped-up efforts against the coronavirus disease 2019 (COVID-19)</t>
  </si>
  <si>
    <t>https://www.dof.gov.ph/adb-phl-sign-loan-accord-on-us1-5-b-budget-support-to-duterte-administrations-anti-covid-efforts/</t>
  </si>
  <si>
    <t>Allowed banks to transfer pension payments to the "Mir card," a national payment instrument, until October 1, 2020, so that pensioners do not have to physically attend banks to receive further payments. The original deadline was July 1, 2020.</t>
  </si>
  <si>
    <t>https://cbr.ru/press/event/?id=6670</t>
  </si>
  <si>
    <t>Decided to lower the interest rate on loans meant for for small and medium-sized enterprises (SMEs) from a level of 4% to 3.50% per year. The loans were offered to credit institutions, which then extended them to SMEs so that they could maintain employment. The interest rate decrease will apply on April 27, 2020 to both new and already existing loans extended by the Bank under this program--with an aggregate limit of RUB 500 billion.</t>
  </si>
  <si>
    <t>https://cbr.ru/press/pr/?file=24042020_134500dkp2020-04-24T13_43_10.htm</t>
  </si>
  <si>
    <t>Reduced the key rate by 50 basis points to a level of 5.50% per annum.</t>
  </si>
  <si>
    <t>https://cbr.ru/press/pr/?file=24042020_133000Key.htm</t>
  </si>
  <si>
    <t>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enterprises, which reduces the impact of the decrease in cash flows, and makes it easier for them to serve their customers, and to pay the salaries and dues of their employees</t>
  </si>
  <si>
    <t>http://www.sama.gov.sa/ar-sa/News/Pages/news-554.aspx</t>
  </si>
  <si>
    <t>Provided China Airlines (Equity) Co., Ltd. and Evergreen Airlines (Equity) Co., Ltd. each with a NT $ 20 billion revitalization financing project contract to maintain their operations due to the impact of the new coronary pneumonia epidemic</t>
  </si>
  <si>
    <t>https://www.mof.gov.tw/singlehtml/384fb3077bb349ea973e7fc6f13b6974?cntId=baabc5de9a584fcbad4bc2f8929e6926</t>
  </si>
  <si>
    <t>Ministry of Finance, Kaohsiung National Taxation Bureau</t>
  </si>
  <si>
    <t>Announced extensions to comprehensive income tax settlement declaration and payment period</t>
  </si>
  <si>
    <t>https://www.mof.gov.tw/singlehtml/384fb3077bb349ea973e7fc6f13b6974?cntId=956b4fbae748430b9b8805ad3c740737</t>
  </si>
  <si>
    <t>Extended the terms of bank refinancing and the list of acceptable collateral. Mortgage pools posted as collateral may now include corporate bonds issued under state guarantees, and municipal bonds. These same securiites may be used in repurchase operations with the central bank. The aims of these measures were to maintain liquidity in the banking system, and to support the real sector of the economy. The measures were proposed on April 23, 2020, and accepted on April 27, 2020.</t>
  </si>
  <si>
    <t>https://bank.gov.ua/news/all/natsionalniy-bank-rozshiriv-stroki-refinasuvannya-bankiv-ta-perelik-priynyatnoyi-zastavi</t>
  </si>
  <si>
    <t>Implemented a 3-month payment freeze on automobile debt, buy-now pay-later (BNPL), rent-to-own (RTO), and pawnbroking agreements. The Financial Conduct Authority (FCA) also froze high-cost, short-term credit--including payday loans-- for one month and refrained from charging additional interest. The FCA first proposed these measures in mid-April, and they will become active on April 27.</t>
  </si>
  <si>
    <t>https://www.fca.org.uk/news/press-releases/fca-confirms-support-motor-finance-and-high-cost-credit-customers</t>
  </si>
  <si>
    <t>Granted an emergency package of GBP 10.5 million ot sustain air and sea transportation between the Isle of Wight and the Isles of Scilly.</t>
  </si>
  <si>
    <t>https://www.gov.uk/government/news/emergency-fund-of-up-to-105-million-to-support-lifeline-transport-links-to-the-isle-of-wight-and-the-isles-of-scilly</t>
  </si>
  <si>
    <t>Changed entitlement reguations so that recipients of Statutory Maternity Pay, Statutory Patenrity Pay, Statutory Adoption Pay, and Statutory Shared Parental Pay will not be disadvantaged if they are furloughed. Workers can carry over some annual leave if they have been unable to take it due to the COVID-19 pandemic. The changes came into effect April 25, 2020.</t>
  </si>
  <si>
    <t>https://www.economy-ni.gov.uk/news/ministers-announce-protection-family-related-statutory-payments-furloughed-workers</t>
  </si>
  <si>
    <t xml:space="preserve">Extended the 3-month and 1-month term Contingent Term Repo Facility (CTRF) thorugh May 2020, with the final operation on May 29, 2020. </t>
  </si>
  <si>
    <t>https://www.bankofengland.co.uk/markets/market-notices/2020/extension-of-the-contingent-term-repo-facility-24-april</t>
  </si>
  <si>
    <t>Announced an interim final rule to amend Regulation D (Reserve Requirements of Depository Institutions) to delete the six-per-month limit on convenient transfers from the "savings deposit" definition.</t>
  </si>
  <si>
    <t>https://www.federalreserve.gov/newsevents/pressreleases/bcreg20200424a.htm</t>
  </si>
  <si>
    <t>Granted no-action relief with respect to a registrant listing new principals or an applicant for AP registration until July 23, 2020, or until the National Futures Association (NFA) notifies the public that it has resumed processing fingerprints, whichever is earlier, as long as the registrant fulfills a number of requirements</t>
  </si>
  <si>
    <t>https://www.cftc.gov/PressRoom/PressReleases/8158-20</t>
  </si>
  <si>
    <t>Provided loans through the Social Policy Bank for employees to pay severance pay to terminated workers</t>
  </si>
  <si>
    <t>https://www.sbv.gov.vn/webcenter/portal/vi/menu/trangchu/ttsk/ttsk_chitiet?leftWidth=20%25&amp;showFooter=false&amp;showHeader=false&amp;dDocName=SBV409668&amp;rightWidth=0%25&amp;centerWidth=80%25&amp;_afrLoop=4432324201272852#%40%3F_afrLoop%3D4432324201272852%26centerWidth%3D80%2525%26dDocName%3DSBV409668%26leftWidth%3D20%2525%26rightWidth%3D0%2525%26showFooter%3Dfalse%26showHeader%3Dfalse%26_adf.ctrl-state%3D16ylyaczyv_743</t>
  </si>
  <si>
    <t>Implemented policies to support people facing difficulties due to the COVID-19 pandemic, specifically for business households if the revenue managed by tax authorities is VND 100 million, calculated at January 15, 2020 according to regulations. At the same time, business households temporarily suspend their business from April 1, 2020</t>
  </si>
  <si>
    <t>https://www.mof.gov.vn/webcenter/portal/tttc/r/o/ttsk/ttsk_chitiet?dDocName=MOFUCM175906&amp;_afrLoop=98175352083882922#!%40%40%3F_afrLoop%3D98175352083882922%26dDocName%3DMOFUCM175906%26_adf.ctrl-state%3Dzupcbleaw_255</t>
  </si>
  <si>
    <t>Approved today a $95 million financing package to support Uzbekistan’s immediate response to the impacts of COVID-19 on the health and well-being of its citizens. The financing will be used to strengthen life-saving medical systems, as well as to provide income support to poor and vulnerable people affected by the economic consequences of the pandemic</t>
  </si>
  <si>
    <t>https://www.worldbank.org/en/news/press-release/2020/04/24/uzbekistan-to-receive-world-bank-emergency-financing-to-combat-covid-19</t>
  </si>
  <si>
    <t>Approved US$ 36.2 million (66 million KM) financing for Bosnia and Herzegovina (BiH) to help the country prevent, detect and respond to the COVID–19 (Coronavirus) pandemic. The financing covers a range of interventions to strengthen public health services and to safeguard lives and livelihoods overall</t>
  </si>
  <si>
    <t>https://www.worldbank.org/en/news/press-release/2020/04/24/world-bank-supporting-bosnia-and-herzegovina-to-combat-health-and-social-impacts-of-covid-19-pandemic</t>
  </si>
  <si>
    <t>Approved funding of US$3.4 million to further support Samoa’s efforts to combat the COVID-19 (coronavirus) pandemic.</t>
  </si>
  <si>
    <t>https://www.worldbank.org/en/news/press-release/2020/04/24/world-bank-provides-additional-3-4-million-for-samoas-fight-against-covid-19</t>
  </si>
  <si>
    <t>Approved $1.5 billion in financing to support the Government of Indonesia’s efforts to alleviate the impact of the novel coronavirus disease (COVID-19) pandemic on public health, livelihoods, and the economy</t>
  </si>
  <si>
    <t>https://www.adb.org/news/adb-approves-1-5-billion-indonesias-covid-19-response</t>
  </si>
  <si>
    <t>Announced the release of a $3 million (24.88 million Solomon Islands dollar) grant to help finance the Government of Solomon Islands’ response to the novel coronavirus disease (COVID-19) pandemic</t>
  </si>
  <si>
    <t>https://www.adb.org/news/adb-provides-6-million-assistance-solomon-islands-covid-19-response</t>
  </si>
  <si>
    <t>Announced the release of a $3 million concessional loan from its Pacific Disaster Resilience Program (Phase 2) to help finance the Government of Solomon Islands’ response to the novel coronavirus disease (COVID-19) pandemic</t>
  </si>
  <si>
    <t>Decided to allow financial institutions to capture Time Deposits with Special Guarantee (DPGE) from institutions associated with the Credit Guarantee Fund (FGC). Funding will be guaranteed by the FGC up to a maximum amount of R $ 400 million of the total credits of each holding institution against the institution or conglomerate issuing DPGE</t>
  </si>
  <si>
    <t>https://www.bcb.gov.br/detalhenoticia/17051/nota</t>
  </si>
  <si>
    <t>Amended the prudential requirements applicable to financial institutions under the Emergency Employment Support Program in which the portion paid by the Union in credit operations contracted under the Emergency Employment Support Program (PESE) will not be counted as an exposure of the participating financial institution, for the purposes of calculating the capital requirement through a standardized approach (RWACPAD) and Leverage Ratio (RA)</t>
  </si>
  <si>
    <t>https://www.bcb.gov.br/detalhenoticia/17050/nota</t>
  </si>
  <si>
    <t>Proposed to extend the maximum duration of start-up grants, and to increase the flexibility of TE Offices looking to interview job seekers. The maximum duration of the start-up grants would be temporarily extended from 12 months to 18 months, which would aid entrepreneurs whose businesses were worsened by the COVID-19 pandemic. The Ministry also proposed broadening the perceived "validity" of job searches, which affect how the unemployment qualify for unemployment benefits. All proposed changes would be valid until June 30, 2021.</t>
  </si>
  <si>
    <t>https://tem.fi/artikkeli/-/asset_publisher/starttirahan-enimmaiskestoa-pidennetaan-ja-tyonhakijan-haastattelujen-jarjestamista-joustavoitetaan</t>
  </si>
  <si>
    <t>Increased the state financing available to Finnvera, a state-owned financing company, by EUR 10 billion. The Ministry is attempting to facilitate corporate borrowing from banks. The law is scheduled to enter into force by the end of June 2020, and will last unti the end of December 2025. The government also committed to increase its coverage of Finnvera's losses on loan guarantees from a level of 50% to 80%. Also, the funding limit of EUR 420 million was lifted. The commitment will retroactively apply to guarantees made after January 1, 2020. The commitment would enter into force on May 1, 2020, and will last until December 31, 2022 at the latest.</t>
  </si>
  <si>
    <t>https://tem.fi/artikkeli/-/asset_publisher/finnveran-rahoitusvaltuuksia-korotetaan-koronaviruksen-vuoksi-lisarahoitusta-10-miljardia-euroa</t>
  </si>
  <si>
    <t>Approved a temporary measure which allows the authority to grant an interest-free payment period of three months for the payment of outstanding public performance fees more than EUR 100. This measure was set to last until the end of August 2020.</t>
  </si>
  <si>
    <t>https://vm.fi/artikkeli/-/asset_publisher/viranomainen-voi-myontaa-yritykselle-korotonta-maksuaikaa</t>
  </si>
  <si>
    <t>Federal Ministry for Economic Cooperation and Development</t>
  </si>
  <si>
    <t>Presented an Emergency COVID-19 Support Program. The German Development Minsitry is funding the program with over EUR 1 billion of its own budget. Package measures include: health and pandemic control (EUR 200 million), food security and basic food services to prevent famine (EUR 200 million), stabilization of fragile regions affected by displacement (EUR 150 million), social protection and securing jobs in global supply chains (EUR 180 million), additional economic support for enterprises in key industries such as textiles and tourism (EUR 115 million), government liquidity (EUR 150 million), and international cooperation (EUR 155 million). The program will need to be financed with additional funding from the supplementary budget.</t>
  </si>
  <si>
    <t>http://www.bmz.de/de/presse/aktuelleMeldungen/2020/april/200423-Entwicklungsministerium-legt-Corona-Sofortprogramm-vor-Die-Pandemie-besiegen-wir-nur-weltweit-oder-gar-nicht/index.html
http://www.bmz.de/de/zentrales_downloadarchiv/Presse/bmz_corona_paket.pdf</t>
  </si>
  <si>
    <t>Permitted companies to apply for refunds on taxes paid for 2019, based on a flat-rate loss for the current year. This measure complements the advance payments already made for 2020.</t>
  </si>
  <si>
    <t>https://www.bundesfinanzministerium.de/Content/DE/Pressemitteilungen/Finanzpolitik/2020/04/2020-04-23-PM08-Liquiditaetshilfe.html</t>
  </si>
  <si>
    <t>Authorized the federal government to temporarily extend the term of short-time work benefits to up to 24 months in crisis situations wtih cross-sector or cross-regional effects on employment without the entire labor market having to be affected. The Bundestag also excluded short-time income--specifically, short-time income from jobs in systemically relevant sectors during times of mass unemployment--from the calculation of income starting in April 2020. These regulations are part of the larger "Work-of-Tomorrow" Law package, which the Federal Employment Agency will implement.</t>
  </si>
  <si>
    <t>https://www.bmas.de/DE/Presse/Pressemitteilungen/2020/bundestag-beschliesst-arbeit-von-morgen-gesetz.html</t>
  </si>
  <si>
    <t>Issued a total of EUR 2 billion worth of 6- and 12-year government bonds. The interest on the 6-year Eurobonds are worth 1.125%. The additional financing came after the state budget was strained by the government's response to the coronavirus.</t>
  </si>
  <si>
    <t>https://www.kormany.hu/hu/nemzetgazdasagi-miniszterium/hirek/magyarorszag-eredmenyesen-bocsatott-ki-eurokotvenyt</t>
  </si>
  <si>
    <t>Decided to provide HUF 800 million in subsidies to help Hungarian fish producers by stocking state-owned waters. The intervention came after both foreign and domestic fish sales were negatively impacted by the coronavirus.</t>
  </si>
  <si>
    <t>https://www.kormany.hu/hu/foldmuvelesugyi-miniszterium/hirek/orszagos-rendkivuli-haltelepites-kezdodik-az-allami-tulajdonu-horgaszvizeken-a-magyar-haltermelok-segitese-erdekeben</t>
  </si>
  <si>
    <t>Decided to conduct simultaneous purchase and sale of government securities under Open Market Operations (OMO) for ₹ 10,000 crores each on April 27, 2020</t>
  </si>
  <si>
    <t>https://www.rbi.org.in/Scripts/BS_PressReleaseDisplay.aspx?prid=49712</t>
  </si>
  <si>
    <t>Directorate General of Customs and Excise</t>
  </si>
  <si>
    <t>Allowed manufacturers or importers of exciseable goods to postpone excise payments</t>
  </si>
  <si>
    <t>https://www.kemenkeu.go.id/publikasi/berita/bea-cukai-berikan-relaksasi-bagi-pengusaha-yang-melunasi-pita-cukai-perusahaan-di-kawasan-berikat-serta-kite/</t>
  </si>
  <si>
    <t>Provided exemptions for companies receiving Bonded Zone (KB) facilities and / or Ease of Import Export Purposes (KITE)</t>
  </si>
  <si>
    <t>Approved the disbursement of SDR 95.680 million (about US$130 million) to be drawn under the Rapid Credit Facility (RCF). The RCF funds will help address Mauritania’s urgent balance of payments need stemming from the COVID-19 crisis, estimated at close to US$370 million, thereby providing space to increase spending on health services and social protection programs. The funds should also help to catalyze additional donor support</t>
  </si>
  <si>
    <t>https://www.imf.org/en/News/Articles/2020/04/23/pr20186-mauritania-imf-executive-board-approves-disbursement-to-address-covid-19</t>
  </si>
  <si>
    <t>Ministry of Labor and Social Welfare</t>
  </si>
  <si>
    <t>Allocated NIS 20 million to a flexible budget to support welfare communities in the local authorities</t>
  </si>
  <si>
    <t>https://www.gov.il/he//departments/news/molsa-news-corona-23-04-2020</t>
  </si>
  <si>
    <t xml:space="preserve">Allowing the Land Registry to order the cancellation of its mortgage upon request of the mortgagor only, even if the mortgagor is not a banking corporation </t>
  </si>
  <si>
    <t>https://www.justice.gov.il/Units/LandRegistration/News/Pages/New_23420.aspx</t>
  </si>
  <si>
    <t>Tax and Customs Administration</t>
  </si>
  <si>
    <t>Postponed income tax declaration for people who have requested tax assistance through a DigiD authorization code. Because assistance cannot be offered before May 1, 2020, the Dutch government automatically postponed those with DigiD authorization codes until September 1, 2020.</t>
  </si>
  <si>
    <t>https://www.rijksoverheid.nl/ministeries/ministerie-van-financien/nieuws/2020/04/23/uitstel-aangifte-voor-mensen-met-digid-machtigingscode</t>
  </si>
  <si>
    <t>Central Bank of Oman</t>
  </si>
  <si>
    <t>Issued a circular to all banks, finance and finance leasing companies to defer all types of instalments of loans of Omani low-pay manpower. The deferment will last three months from the date of postponement.The decision will begin to take effect from the salaries of May 2020 until further notice</t>
  </si>
  <si>
    <t>https://omaninfo.om/topics/85/show/7854</t>
  </si>
  <si>
    <t>Eased the asset cover requirement of banks with expanded/foreign currency deposit units (E/FCDUs) to provide the covered institutions with greater flexibility to manage their foreign currency exposures. Under the new rules, banks shall be allowed to offset any deficiency in the asset cover incurred on one or more days of the week with the excess cover that they may hold on other days of the same week and the immediately succeeding week</t>
  </si>
  <si>
    <t>http://www.bsp.gov.ph/publications/media.asp?id=5364</t>
  </si>
  <si>
    <t>Directed all banks to postpone the payment of three months installments for all financing products without any additional cost or fees for the Saudi workers covered in support according to the unemployment insurance (Sand) system, starting from the month of April</t>
  </si>
  <si>
    <t>http://www.sama.gov.sa/ar-sa/News/Pages/news553.aspx</t>
  </si>
  <si>
    <t>Ministry of Inclusion, Social Security and Migration; General Directorate for the Organization of Social Security</t>
  </si>
  <si>
    <t>Determined to issue an additional unemployment benefit on April 30, 2020. This represents a new installment of a special benefit received by self-employed workers whose businesses were closed, or whose billing has fallen by 75% in the cmonth compared to the monthly average of the previous semester, due to the coronavirus. The original benefit was paid on April 17, 2020 and set equal to 70% of the contribution base of the "Special Scheme for Self-Employed Workers," or "Special Scheme for the Sea." All recipients were exempted from paying contributions, and new recipients will be compensated retroactively.</t>
  </si>
  <si>
    <t>http://prensa.mitramiss.gob.es/WebPrensa/noticias/seguridadsocial/detalle/3785</t>
  </si>
  <si>
    <t>Central Bank of the Republic of China (Taiwan)</t>
  </si>
  <si>
    <t>Adjusted SME lending facility to decrease interest rate, increase eligibility, and adjust the loan quota</t>
  </si>
  <si>
    <t>https://www.cbc.gov.tw/tw/cp-302-109655-8610d-1.html</t>
  </si>
  <si>
    <t>Reduced the number of business operators within the jurisdiction to determine the business tax levied in the first quarter of 109 (January to 3 Month) to determine the sales and business tax amount, in order to reduce the business tax burden of business people</t>
  </si>
  <si>
    <t>https://www.mof.gov.tw/singlehtml/384fb3077bb349ea973e7fc6f13b6974?cntId=6f1988a0d2da4f70b2e86d0e4be050f5</t>
  </si>
  <si>
    <t>Lowered the discount rate from a level of 10% to 8% in an effort to provide the economy with incentives to support businesses and the public during difficult times.</t>
  </si>
  <si>
    <t>https://bank.gov.ua/news/all/rishennya-oblikova-stavka-2020-04-23</t>
  </si>
  <si>
    <t>Clarified the Prudential Regulatory Authority's (PRA) regulatory expectations for PRA-regulated insurers to follow the International Financial Reporting Standard (IFRS) 9, including capital requirements and loan covenants, in the context of COVID-19.</t>
  </si>
  <si>
    <t>https://www.bankofengland.co.uk/prudential-regulation/publication/2020/follow-up-to-letter-from-sam-woods-covid-19-ifrs-9-capital-requirements-loan-covenants</t>
  </si>
  <si>
    <t>Outlined upward revisions to the United Kingdom Debt Management Office's (DMO) financing remit for the 2020-21 financial year. Planned gilt sales total GBP 180 billion from May to July 2020. The government expected a significant proportion of total 2020-21 gilt sales to take place in the first four months of the financial year, in order to meet the immediate financing needs resulting from COVID-19.</t>
  </si>
  <si>
    <t>https://www.gov.uk/government/news/hm-treasury-announces-revision-to-the-uk-debt-management-offices-financing-remit-2020-21</t>
  </si>
  <si>
    <t>Signed into law the Paycheck Protection Program and Health Care Enhancement Act, which provides critical additional funding for American workers and small businesses affected by the coronavirus pandemi</t>
  </si>
  <si>
    <t>https://home.treasury.gov/news/press-releases/sm988</t>
  </si>
  <si>
    <t>Outlined the extensive and timely public information it will make available regarding its programs to support the flow of credit to households and businesses and thereby foster economic recovery. Specifically, the Board will report substantial amounts of information on a monthly basis for the liquidity and lending facilities using Coronavirus Aid, Relief, and Economic Security, or CARES Act funding</t>
  </si>
  <si>
    <t>https://www.federalreserve.gov/newsevents/pressreleases/monetary20200423a.htm</t>
  </si>
  <si>
    <t>Announced temporary actions aimed at increasing the availability of intraday credit extended by Federal Reserve Banks on both a collateralized and uncollateralized basis, including suspending uncollateralized intraday credit limits (net debit caps) and waiving overdraft fees for institutions that are eligible for the primary credit program; and permitting a streamlined procedure for secondary credit institutions to request collateralized intraday credit (max caps). Relatedly, the Board is suspending two collections of information that are used to calculate net debit caps. These actions will remain in effect until September 30, 2020</t>
  </si>
  <si>
    <t>https://www.federalreserve.gov/newsevents/pressreleases/other20200423a.htm</t>
  </si>
  <si>
    <t>Announced that it is working to expand access to its Paycheck Protection Program Liquidity Facility (PPPLF) for additional SBA-qualified lenders as soon as possible</t>
  </si>
  <si>
    <t>https://www.federalreserve.gov/newsevents/pressreleases/monetary20200423b.htm</t>
  </si>
  <si>
    <t>Announced that Federal Home Loan Banks (FHLBanks) can accept Paycheck Protection Program (PPP) loans as collateral when making loans, called advances, to their members</t>
  </si>
  <si>
    <t>https://www.fhfa.gov/Media/PublicAffairs/Pages/FHFA-Supports-Small-Business-by-Allowing-FHLBanks-to-Accept-PPP-Loans-as-Collateral.aspx</t>
  </si>
  <si>
    <t>Granted targeted no-action relief to permit eligible SIO) today announced that it has issued additional targeted no-action relief to futures commission merchants (FCMs) and introducing brokers (IBs) taking advantage of covered loans under the Paycheck Protection Program administered pursuant to the CARES Act to add back to capital certain amounts under covered loans that are forgivable in accordance with Regulation 1.17. In order to further align the targeted relief provided in the letter with that issued by the Financial Industry Regulatory Authority (FINRA), DSIO has also granted targeted no-action relief to IBs and FCMs who are permitted by FINRA to add-back for capital purposes accrued FINRA annual assessment fees.</t>
  </si>
  <si>
    <t>https://www.cftc.gov/PressRoom/PressReleases/8156-20</t>
  </si>
  <si>
    <t>Activated US$9.5 million to provide immediate funding for Haiti’s agriculture sector to support food security in the context of the COVID-19 pandemic</t>
  </si>
  <si>
    <t>https://www.worldbank.org/en/news/press-release/2020/05/12/world-bank-provides-95-million-to-support-haitis-food-security-during-covid-19-pandemic</t>
  </si>
  <si>
    <t>Approved $11.3 million in financing to help the Republic of the Congo fight COVID-19 (coronavirus) and respond to public health emergencies</t>
  </si>
  <si>
    <t>https://www.worldbank.org/en/news/press-release/2020/04/23/the-world-bank-provides-113-million-to-support-the-republic-of-the-congos-response-to-the-coronavirus-pandemic</t>
  </si>
  <si>
    <t>Approved a US$100 million loan for the Philippines COVID-19 Emergency Response Project to help meet urgent healthcare needs in the wake of the pandemic and bolster the country’s public health preparedness</t>
  </si>
  <si>
    <t>https://www.worldbank.org/en/news/press-release/2020/04/23/philippines-world-bank-approves-usd100m-to-support-covid-19-emergency-response</t>
  </si>
  <si>
    <t>Approved today a grant of $7.5 million to help the Central African Republic respond to the threat posed by the Coronavirus outbreak and strengthen national systems for public health preparedness</t>
  </si>
  <si>
    <t>https://www.worldbank.org/en/news/press-release/2020/04/23/the-central-african-republic-to-strengthen-preparedness-and-response-to-coronavirus</t>
  </si>
  <si>
    <t>Providing  a $15 million policy-based loan from the Asian Development Bank’s (ADB) Disaster Resilience Program to help finance the Government of Palau’s response to the novel coronavirus disease (COVID-19) pandemic</t>
  </si>
  <si>
    <t>https://www.adb.org/news/adb-announces-15-million-loan-help-palau-combat-covid-19</t>
  </si>
  <si>
    <t>Announced the release of a $6 million grant from its Pacific Disaster Resilience Program (Phase 2) to help finance the Government of the Marshall Islands’ response to the novel coronavirus disease (COVID-19) pandemic</t>
  </si>
  <si>
    <t>https://www.adb.org/news/adb-announces-6-million-grant-help-marshall-islands-combat-covid-19</t>
  </si>
  <si>
    <t>Priced a $4.5 billion 5-year global benchmark bond issue</t>
  </si>
  <si>
    <t>https://www.adb.org/news/adb-sells-45-billion-5-year-global-benchmark-bond</t>
  </si>
  <si>
    <t>Facilitated a protocol agreement state agencies and private insurance companies on a reinsurance program for short-term (less than 2 years) trade credits. The protocol agreement was aimed at domestic policyholders who are insured wiht a credit insurance company active in Belgium. The reinsurance program will be set up between the Credendo Export Credit Agency and private insurers. The program aims for credit insurance companies to keep credit limits that have been utilized in the 12 months prior to March 1, 2020 intact as much as possible until the end of 2020. Other details about implementation and reporting were contained in a Memorandum of Understanding.</t>
  </si>
  <si>
    <t>https://www.nbb.be/nl/artikels/covid-19-steunmaatregel-overheid-herverzekert-tijdelijk-kortlopend-handelskrediet</t>
  </si>
  <si>
    <t>Zeroed the Import Tax rate for goods sent from abroad by mail or international air parcel destined to combat the epidemic caused by the new coronavirus</t>
  </si>
  <si>
    <t>https://www.gov.br/economia/pt-br/assuntos/noticias/2020/abril/governo-zera-imposto-de-produtos-importados-por-via-postal-para-combate-ao-coronavirus</t>
  </si>
  <si>
    <t>General Office of the State Council</t>
  </si>
  <si>
    <t>Deploy and increase support and protection for the poor, the people with minimum living security and the unemployed through rural poor employment scheme and expansion of temporary unemployment insurances</t>
  </si>
  <si>
    <t>http://www.gov.cn/xinwen/2020-04/22/content_5504958.htm</t>
  </si>
  <si>
    <t>Increased the weight of inclusive financial assessment and reduce the provision coverage (by 20 percentage points) of small and medium banks to promote the strengthening of financial services for small and micro enterprises</t>
  </si>
  <si>
    <t>Exempting the first half of the three-month rent for small and micro enterprises and individual industrial and commercial households. The lessor can reduce or exempt the rent according to the regulations, and can reduce the real estate tax and urban land use tax of the year, and guide the state-owned bank to give the lessor the renter the preferential interest rate pledge loan and other support as necessary</t>
  </si>
  <si>
    <t>Increasing the daily maximum limit for withdrawals and cash deposits in bank branches and ATMs set on March 29 to cash deposits for individuals to become 50 thousand Egyptian pounds from branches and 20 thousand Egyptian pounds of ATMs.</t>
  </si>
  <si>
    <t>https://www.cbe.org.eg/en/Pages/HighlightsPages/Circular-dated-22-April-2020-regarding-amending-the-maximum-limits-for-cash-deposits-&amp;-withdrawals-issued-on-29-March-2020.aspx</t>
  </si>
  <si>
    <t>European Banking Authority</t>
  </si>
  <si>
    <t>Provided guidance on the use of flexibility in relation to COVID-19 and called for heightened attention to risks. The European Banking Authority (EBA) proposed to introduce the use of a 66% aggregation factor to be applied until December 31, 2020 under the "core approach." EBA intended to delay reporting for the first FRTB-SA figures until September 2021. EBA emphasized flexibility in the prudential requirements available to competent authorities for banks using VaR models. EBA also clarified the prudential application on the definitions of "default" and "forbearance," and how the EBA Guidelines on legislative and non-legislative moratoria on loan repayments apply to securitizations.</t>
  </si>
  <si>
    <t>https://eba.europa.eu/eba-provides-further-guidance-use-flexibility-relation-covid-19-and-calls-heightened-attention-risks</t>
  </si>
  <si>
    <t>Took steps to mitigate impact of possible corona-related rating downgrades on collateral availability. The measures complement the broader collateral easing package announced on April 7, 2020. The European Central Bank (ECB) pledged to grandfather until September 2021 the elligibility of marketable assets used as collateral in Eurosystem credit operations falling below current minimum credit quality requirements. Appropriate haircuts will apply for assets that fall below the Eurosystem minimum credit quality requirements.</t>
  </si>
  <si>
    <t>https://www.ecb.europa.eu/press/pr/date/2020/html/ecb.pr200422_1~95e0f62a2b.en.html</t>
  </si>
  <si>
    <t xml:space="preserve">Agreed to increase the proportion of lost income covered by the government's short-time allowance. Increases depend on the duration of the short-time work, and may apply until the end of 2020. "Short-time allowance" refers to emergency supplemental income paid by the government, and it is meant to relieve companies who cannot afford to employ their workers in times of distress. </t>
  </si>
  <si>
    <t>https://www.bundesfinanzministerium.de/Content/DE/Standardartikel/Themen/Schlaglichter/Corona-Schutzschild/2020-03-19-Beschaeftigung-fuer-alle.html</t>
  </si>
  <si>
    <t>Announced the introduction of a temporary US Dollar Liquidity Facility (the Facility) to make available US dollar liquidity assistance for licensed banks through funds obtained through the Federal Reserves’ FIMA Repo Facility. It’s intention is to maintain the Facility until 30 September 2020</t>
  </si>
  <si>
    <t>https://www.hkma.gov.hk/eng/news-and-media/press-releases/2020/04/20200422-4/</t>
  </si>
  <si>
    <t xml:space="preserve">Providing a one-off extra allowance for recipients of the Individual-based Work Incentive Transport Subsidy (I-WITS) </t>
  </si>
  <si>
    <t>https://www.news.gov.hk/eng/2020/04/20200422/20200422_162009_249.html?type=category&amp;name=covid19</t>
  </si>
  <si>
    <t>Enacted new tax relief measures in a package called the Economic Protection Action Plan. In total, the Plan is estimated to free up nearly HUF 200 billion for Hungarian families, businesses, and the population. Beginning January 1, 2021, the small business tax will decrease by one percentage point--from 12% to 11%. This is estimated to leave HUF 10 billion for companies.</t>
  </si>
  <si>
    <t>https://www.kormany.hu/hu/nemzetgazdasagi-miniszterium/adougyekert-felelos-allamtitkarsag/hirek/megjelent-az-ujabb-adokonnyitesekrol-szolo-kormanyrendelet</t>
  </si>
  <si>
    <t>Enacted new tax relief measures in a package called the Economic Protection Action Plan. In total, the Plan is estimated to free up nearly HUF 200 billion for Hungarian families, businesses, and the population. Until December 31, 2020, tourists will be exempted from the tourist tax because the state will pay for them. The State will also reduce tax burdens by paying benefits to about one million employees in the tourism sector. The State also expanded the tax-free portion of budgets for companies in the tourism sector.</t>
  </si>
  <si>
    <t>Enacted new tax relief measures in a package called the Economic Protection Action Plan. In total, the Plan is estimated to free up nearly HUF 200 billion for Hungarian families, businesses, and the population. Road haulers were exempted from paying risk collateral, a measure which will leave an estimated HUF 7.3 billion for stakeholders of the transportation sector.</t>
  </si>
  <si>
    <t>Simplified import procedures by relaxing the submission of hardcopy Certificate of Origin (COO) in accordance with its provisions in normal situations that must be given its physical form</t>
  </si>
  <si>
    <t>https://www.kemenkeu.go.id/publikasi/berita/djbc-berikan-fasilitas-bea-masuk-dan-kemudahan-tatalaksana-impor-di-masa-pandemi-covid-19/</t>
  </si>
  <si>
    <t>Approved a disbursement of SDR 23.70 million (about US$32.3 million, 100 percent of quota) to Cabo Verde under the Rapid Credit Facility (RCF) . It will help the country to meet urgent balance of payment needs generated by the economic impact of the COVID-19 pandemic</t>
  </si>
  <si>
    <t>https://www.imf.org/en/News/Articles/2020/04/22/pr20184-cabo-verde-imf-exec-board-approves-us-32m-disbursement-to-address-the-covid19-pandemic</t>
  </si>
  <si>
    <t>Approved the disbursement of SDR 21.2 million (about US$28.9 million) to the Maldives to be drawn under the Rapid Credit Facility (RCF) to help cover balance of payments and fiscal needs, stemming from the COVID-19 pandemic</t>
  </si>
  <si>
    <t>https://www.imf.org/en/News/Articles/2020/04/22/pr20185-maldives-imf-executive-board-approves-disbursement-to-address-covid-19</t>
  </si>
  <si>
    <t>Approved a disbursement under the Rapid Credit Facility (RCF) equivalent to SDR2.97 million (about US$4.05 million, 16.7 percent of quota) and a purchase under the Rapid Financing Instrument (RFI) equivalent to SDR5.93 million (about US$8.08 million, 33.3 percent of quota) to meet Comoros’ urgent balance of payment needs stemming from the COVID-19 pandemic</t>
  </si>
  <si>
    <t>https://www.imf.org/en/News/Articles/2020/04/22/pr20183-comoros-imf-exec-board-approves-us-12m-emergency-assistance-to-address-covid19-pandemic</t>
  </si>
  <si>
    <t>Approved a disbursement under the Rapid Credit Facility (RCF) equivalent to SDR 266.5 million (about US$363.27 million, or 25 percent of quota), to help the Democratic Republic of Congo (DRC) meet the urgent balance of payment needs stemming from the outbreak of the COVID-19 pandemic</t>
  </si>
  <si>
    <t>https://www.imf.org/en/News/Articles/2020/04/22/pr20182-democratic-republic-of-congo-imf-approves-disbursement-to-address-covid-19</t>
  </si>
  <si>
    <t>Ordered credit card companies to coordinate the transfer of funds to the state for one consecutive month, instead of transferring payments made through them to the various government departments on two different dates: one date on the 20th of the month in which the transaction was made and another two on the following month</t>
  </si>
  <si>
    <t>https://www.gov.il/he/departments/news/press_22042020</t>
  </si>
  <si>
    <t>Providing leniency in the restrictions on housing loans for workers placed on unpaid leave, including allowing the restriction on the payment-to-income (PTI) rat​io to be 70 percent under certain condition</t>
  </si>
  <si>
    <t>https://www.boi.org.il/en/NewsAndPublications/PressReleases/Pages/21-4-20.aspx</t>
  </si>
  <si>
    <t>Reducing the additional 1 percent capital requirement in respect of housing loans provided during the corona crisis</t>
  </si>
  <si>
    <t>Decided to freeze the declaration procedures of companies as companies violating the law until May 20</t>
  </si>
  <si>
    <t>https://www.gov.il/he//departments/news/rejection-measures-corona</t>
  </si>
  <si>
    <t>Minister of the Environment</t>
  </si>
  <si>
    <t>Support local authorities in the amount of about NIS 200 million to secure the removal of domestic waste in the area due to the impact on waste treatment cost</t>
  </si>
  <si>
    <t>https://www.gov.il/he//departments/news/knesset_approves_moep_law_to_fund_waste_treatment_during_coronavirus_crisis</t>
  </si>
  <si>
    <t>Extended recent European Banking Authority and European Central Bank decisions on "harmonized reports" to less significant banks and security investment firms; these firms may submit supervisory reports between April 30, 2020 and May 31, 2020. Liquidity coverage requirements and funding plans are excluded from the deadline extension, and they may be submitted within two months of the original deadline.</t>
  </si>
  <si>
    <t>https://www.bancaditalia.it/media/notizia/covid-19-misure-in-materia-di-segnalazioni-di-vigilanza/</t>
  </si>
  <si>
    <t>Permitted banks to use up to 90% of their allocated limit in the loan guarantee scheme for corporate loans until May 6, 2020--the new date of redistribution. Previously, banks were permitted to use up to 70% of their limits, and redistribution was originally scheduled for April 22.</t>
  </si>
  <si>
    <t>https://www.regjeringen.no/no/aktuelt/omfordelingen-av-bankenes-rammer-i-lanegarantiordningen-utsettes/id2698598/</t>
  </si>
  <si>
    <t>Formalized the granting of the Public Treasury guarantee within the framework of the REACTIVA PERÚ program</t>
  </si>
  <si>
    <t>https://www.gob.pe/institucion/mef/noticias/127522-mef-oficializa-el-otorgamiento-de-la-garantia-del-tesoro-publico-para-la-implementacion-del-programa-reactiva-peru</t>
  </si>
  <si>
    <t>Encouraged the use of e-payments amid the Luzon-wide, enhanced community quarantine (ECQ) to minimize face-to-face transactions and prevent the spread of COVID-19</t>
  </si>
  <si>
    <t>http://www.bsp.gov.ph/publications/media.asp?id=5363</t>
  </si>
  <si>
    <t>Establishing a KRW 40 trillion+ new stabilization fund to support key industries, which will be operated by the Korea Development Bank</t>
  </si>
  <si>
    <t>http://www.fsc.go.kr/downManager?bbsid=BBS0048&amp;no=151742
http://www.fsc.go.kr/downManager?bbsid=BBS0048&amp;no=152908</t>
  </si>
  <si>
    <t>Expanding the KRW12 0 trillion in emergency financing support for small merchants to KRW16.4 trillion through reserve funds.</t>
  </si>
  <si>
    <t>http://www.fsc.go.kr/downManager?bbsid=BBS0048&amp;no=151742</t>
  </si>
  <si>
    <t>Issuing KRW5 trillion more in primary collateralized bond obligations (P-CBOs) this year to help mitigate funding shortages for businesses</t>
  </si>
  <si>
    <t>Established a special purpose vehicle of (KRW20 trillion) to purchase corporate bonds, commercial paper and short-term debts, including junk rated bonds</t>
  </si>
  <si>
    <t>http://www.fsc.go.kr/downManager?bbsid=BBS0048&amp;no=151742
http://www.fsc.go.kr/downManager?bbsid=BBS0048&amp;no=152903</t>
  </si>
  <si>
    <t>Providing KRW10.1 trillion in wage subsidies and unemployment programs including wage subsidies for small businesses and enterprises (0.9 trillion won for 520,000 employees), emergency relief for those outside the unemployment insurance (1.9 trillion won for 1,130,000 unemployed), create jobs for low income groups and young adults (3.6 trillion won for 550,000 job seekers), and job seeker benefits and job training programs (3.7 trillion won for 660,000 job seekers)</t>
  </si>
  <si>
    <t>http://english.moef.go.kr/pc/selectTbPressCenterDtl.do?boardCd=N0001&amp;seq=4885</t>
  </si>
  <si>
    <t>Decided to purchase bonds issued by Swedish municipalities, regions, and Kommunivest i Sverige AB--a local government funding agency--for a nominal amount of SEK 15 billion. Municipal bond purchases will take place between April 27, 2020 and June 30, 2020 on the secondary market. The purchases will cover fixed-rate bonds. The first tender will be April 28, 2020 and will include bonds issued by Kommunivest i Sverige AB for an amount up to SEK 5 billion.</t>
  </si>
  <si>
    <t>https://www.riksbank.se/sv/press-och-publicerat/nyheter-och-pressmeddelanden/pressmeddelanden/2020/riksbanken-koper-kommunobligationer/</t>
  </si>
  <si>
    <t>Extended the special unemployment benefits for the self-employed to those who reopen their businesses on April 27, 2020 or May 11, 2020. Their benefits last until May 16, 2020.</t>
  </si>
  <si>
    <t>https://www.efd.admin.ch/efd/de/home/dokumentation/nsb-news_list.msg-id-78856.html</t>
  </si>
  <si>
    <t>Extended the SME loan guarantee program to include start-ups. The new procedure for startups will begin by April 30, 2020. The federal government can guarantee up to 65% of the loan. The total amount of the loan guarantee program is CHF 100 million.</t>
  </si>
  <si>
    <t>https://www.efd.admin.ch/efd/de/home/dokumentation/nsb-news_list.msg-id-78872.html</t>
  </si>
  <si>
    <t>Extended the income tax declaration payment period, diversify the flow of declarations, and allow the public to refund the tax early and postpone tax payment</t>
  </si>
  <si>
    <t>https://www.mof.gov.tw/singlehtml/384fb3077bb349ea973e7fc6f13b6974?cntId=b3fa4ef82541476c9dfccd8783759579</t>
  </si>
  <si>
    <t>Reduced the tax rate for the declaration of income tax on profit-making enterprises, depending on the investment of the income, from 10% to 5% to encourage companies or limited partnerships to retain surpluses and use their own funds to make substantial investments to enhance the domestic economic momentum</t>
  </si>
  <si>
    <t>https://www.mof.gov.tw/singlehtml/384fb3077bb349ea973e7fc6f13b6974?cntId=bd05dce5db0d4a7ab7e8324998c0a7f3</t>
  </si>
  <si>
    <t>Reduce the policy rate (one-week repo auction rate) from 9.75 percent to 8.75 percent</t>
  </si>
  <si>
    <t>https://www.tcmb.gov.tr/wps/wcm/connect/EN/TCMB+EN/Main+Menu/Announcements/Press+Releases/2020/ANO2020-23</t>
  </si>
  <si>
    <t>Approved measures to stabilize prices of socially significant goods during quarantine. The Ministry of Economy specified that retailers must declare price changes with a reference date of April 22, 2020, or the most recent price declaration. Retailers must declare price increases of: over 15% within 30 days of the reference date, between 10% and 15% within 14 days of the reference date, or between 5% and 10% within three days of the reference date.</t>
  </si>
  <si>
    <t>https://www.me.gov.ua/News/Detail?lang=uk-UA&amp;id=732efec1-303c-45e9-9364-6c7bc2dc4380&amp;title=UriadPriiniavPostanovuDliaStabilizatsiiTsinovoiSituatsiiNaSotsialnoZnachuschiTovariUPeriodKarantinu</t>
  </si>
  <si>
    <t>Ukrainian Government</t>
  </si>
  <si>
    <t>Approved an order to channel the "COVID-19 Acute Respiratory Disease Fund" to appropriate areas: citizens in connection with the negative consequences of COVID-19; one-off financial assistance to members of families of medical and other healthcare providers killed by COVID-19; and measures to prevent the emergence, spread, localization, and elimination of the pandemic. The Fund totals UAH 64.7 billion.</t>
  </si>
  <si>
    <t>https://mof.gov.ua/uk/news/uriad_zatverdiv_poriadok_vikoristannia_koshtiv_dlia_borotbi_z_covid-19-2099</t>
  </si>
  <si>
    <t>Cabinet of Ministers</t>
  </si>
  <si>
    <t>Introduced the payment of child support to individual entrepreneurs belonging to the first and second group of single tax payers who paid a single social contribution for the period of quarantine and for one month after the date of its abolition. This assistance equates to UAH 1,779 foir children under 6 and UAH 2,218 for children between 6 and 10. The government also simplified access to social assistance for citizens who have lost their jobs or are unable to find a job during quarantine. The monthly assistance ranges between UAH 2,800 and UAH 3,020. The government also increased the terms of arrears on housing payments and communical services from two to three months.</t>
  </si>
  <si>
    <t>https://www.msp.gov.ua/news/18548.html</t>
  </si>
  <si>
    <t>Increased the proportion of gilts held in the Asset Purchase Facility (APR) that are made available to the Debt Management Office (DMO) to use in its market operations and for the DMO's Standing and Special Repo Facilities.</t>
  </si>
  <si>
    <t>https://www.bankofengland.co.uk/news/2020/april/statement-on-increase-to-apf-gilt-lending-limits</t>
  </si>
  <si>
    <t>Federal Reserve Board, Federal Deposit Insurance Corporation, Office of the Comptroller of the Currency</t>
  </si>
  <si>
    <t>Announced a final rule that makes technical changes in the interim final rule that the agencies announced on March 27, 2020, allowing certain banks to delay the estimated impact of Current Expected Credit Losses on regulatory capital</t>
  </si>
  <si>
    <t>https://www.occ.gov/news-issuances/bulletins/2020/bulletin-2020-42.html</t>
  </si>
  <si>
    <t>Directed New York-regulated health insurers to provide cash flow relief to, and ease administrative burdens on, New York State hospitals during the COVID-19 pandemic</t>
  </si>
  <si>
    <t>https://www.dfs.ny.gov/press_releases/pr202004222</t>
  </si>
  <si>
    <t>Australian Prudential Regulation Authority</t>
  </si>
  <si>
    <t>Launched a new data collection to assess the progress and impact of the Government’s temporary early release of superannuation scheme</t>
  </si>
  <si>
    <t>https://www.apra.gov.au/news-and-publications/apra-commences-new-data-collection-to-assess-temporary-early-release-of</t>
  </si>
  <si>
    <t>Revised Term Repo terms and conditions to include term repos up to 24 months</t>
  </si>
  <si>
    <t>https://www.bankofcanada.ca/2020/04/bank-of-canada-announces-further-enhancements-to-its-term-repo-operations/</t>
  </si>
  <si>
    <t>Estonian Financial Supervision Authority</t>
  </si>
  <si>
    <t>Instructed banks to consider payment moritoria to manage stress related to loan repayment, and allowed them to issue moritoria on payments until June 30, 2020. To ease the potential effects of moritoria on bank capital positions, the Financial Supervision Authority (FSA) also permitted banks to not re-classify them as restructured or overdue. FSA also issued flexibile guidelines regarding the maintenance of capital buffers and liquidity coverage.</t>
  </si>
  <si>
    <t>https://www.fi.ee/et/uudised/finantsinspektsioon-annab-pankadele-suurema-paindlikkuse-kapitali-juhtimisel</t>
  </si>
  <si>
    <t>Launched an audit of Business Finland's (BF) operations, including emergency funding provided for business development. BF is a public funding agency for research. The purpose of the audit is to review whether the funding criteria were transparent and well-communicated, the criteria for granting and rejecting applications were sound, the number of applications and processing times were approiriate, and the funds were used as intended. The audit complemented Business Finland's own internal control and audit activities. The final report will be copmleted on May 6, 2020.</t>
  </si>
  <si>
    <t>https://tem.fi/artikkeli/-/asset_publisher/tyo-ja-elinkeinoministerio-kaynnistaa-tarkastuksen-business-finlandin-myontamasta-koronahairiotilanteen-rahoituksesta</t>
  </si>
  <si>
    <t>Ministry of Economic Affairs and Employment, European Commission</t>
  </si>
  <si>
    <t>On April 20, 2020 the European Commission approved a support program under which Finnvera, a state-owned financing company, can provide guarantees and loans for both working capital and investments to companies facing financial difficulty due to the coronavirus.</t>
  </si>
  <si>
    <t>https://tem.fi/artikkeli/-/asset_publisher/komissio-hyvaksyi-ensimmaisen-suomen-tukiohjelman-yrityksille-koronavirustilanteessa</t>
  </si>
  <si>
    <t>Decided to continue the availability of 2% Interest Subvention (IS) and 3% Prompt Repayment Incentive (PRI) to farmers for the extended period of repayment up to 31.05.2020 or date of repayment, whichever is earlier, for short term crop loans upto ₹3 lakh per farmer which have become due between March 01, 2020 and May 31, 2020</t>
  </si>
  <si>
    <t>https://www.rbi.org.in/Scripts/NotificationUser.aspx?Id=11877&amp;Mode=0</t>
  </si>
  <si>
    <t>Relaxed the distribution of fiscal transfers to local governments (DBH) for the current year and the relaxation of DBH Underpaid 2019 for the purpose of handling COVID-19 and protecting the region from economic threats</t>
  </si>
  <si>
    <t>https://www.kemenkeu.go.id/publikasi/berita/dbh-tahun-berjalan-dan-kurang-bayar-dbh-2019-direlaksasi-untuk-tangani-covid-19-dan-lindungi-ekonomi-daerah/</t>
  </si>
  <si>
    <t>Priced a new $4.25 billion 3-year sustainable development bond (“SDB”) global benchmark</t>
  </si>
  <si>
    <t>https://www.iadb.org/en/news/idb-launches-its-largest-sustainable-development-bond</t>
  </si>
  <si>
    <t>Approved a disbursement of SDR 9.028 million (about US$12.29 million or 61 percent of its SDR quota) for São Tomé and Príncipe under the Rapid Credit Facility (RCF). The financing provided under the RCF will help address Sao Tome and Principe’s urgent external and fiscal financing needs as a result of the outbreak of the COVID-19 pandemic</t>
  </si>
  <si>
    <t>https://www.imf.org/en/News/Articles/2020/04/21/imf-executive-board-approves-us-12m-disbursement-to-address-the-covid19-pandemic</t>
  </si>
  <si>
    <t>Approved a disbursement in the amount of SDR 201.4 million (US$ 274 million, 100 percent of quota) for Paraguay under the Rapid Financing Instrument (RFI). These resources will help meet the urgent balance of payment needs stemming from the outbreak of the COVID-19 pandemic, preserve resources for essential COVID-19-related health expenditure and social safety net spending and catalyze multilateral donor support</t>
  </si>
  <si>
    <t>https://www.imf.org/en/News/Articles/2020/04/21/pr20181-paraguay-imf-executive-board-approves-us-emergency-support-address-covid-19-pandemic</t>
  </si>
  <si>
    <t>Ministry of Construction and Housing</t>
  </si>
  <si>
    <t>Extended thee ability to make remote payments, rather than dedicated voucher, for new apartments until July 1</t>
  </si>
  <si>
    <t>https://www.gov.il/he//departments/news/spokesman-21042020</t>
  </si>
  <si>
    <t>Lowered the target for the overnight interbank interest rate by 50 basis points to 6%</t>
  </si>
  <si>
    <t>https://www.banxico.org.mx/publications-and-press/announcements-of-monetary-policy-decisions/%7BC86C9AC8-0121-9382-1F3D-0F1E6B8CF318%7D.pdf</t>
  </si>
  <si>
    <t>Increasing liquidity during trading hours to facilitate the optimal functioning of financial markets and payment systems and will be in force until September 30, 2020</t>
  </si>
  <si>
    <t>https://www.banxico.org.mx/publications-and-press/other-announcements/%7B6F7FECBA-44CB-6AA5-4E4B-269DDBD9B5A8%7D.pdf</t>
  </si>
  <si>
    <t>Extending the securities eligible for the Ordinary Additional Liquidity Facility (FLAO), foreign exchange hedging program operations, and USD credit operations and will be in force until September 30, 2020</t>
  </si>
  <si>
    <t>Extending the counterparts eligible for the Ordinary Additional Liquidity Facility (FLAO) to include development banks and will be in force until September 30, 2020</t>
  </si>
  <si>
    <t>Decided to open a facility to repurchase government securities at longer terms than those of regular open market operations. The program will be for up to MXN $100 billion and will be in force until September 30, 2020</t>
  </si>
  <si>
    <t>Decided to implement a debt securities temporary swap facility to provide liquidity for trading instruments which, as a result of uncertainty and volatility, have observed lower liquidity and impaired trading conditions in the secondary market. Under this facility eligible institutions may deliver debt securities in exchange for government securities. The program will be for up to MXN $100 billion and will be in force until September 30, 2020</t>
  </si>
  <si>
    <t>Decided to implement a corporate securities repurchase facility (FRTC) through credit institutions in order to provide liquidity to short-term corporate securities and long-term corporate debt that, as a result of the conditions of uncertainty and volatility, have observed lower liquidity and impaired trading conditions in the secondary market. The program will be for up to MXN $100 billion and will be in force until September 30, 2020</t>
  </si>
  <si>
    <t>Decided to open a financing facility for commercial and development banks to allow them to channel resources to micro, small-, and medium-size enterprises (SMEs) and individuals affected by the COVID-19 pandemic. The program will be for up to MXN $250 billion and will be in force until September 30, 2020</t>
  </si>
  <si>
    <t>Decided to temporarily open a financing facility for commercial banks which will be guaranteed by credits to corporates that issue public debt, so that this financing can be channeled to micro, small- and medium-size enterprises (SMEs) in Mexico. The amount of the program will be for up to MXN $100 billion and will be in force until September 30, 2020</t>
  </si>
  <si>
    <t>Will implement swaps of government securities, in which it will receive long-term securities (10 years and longer) and will deliver other with maturities of up to 3 years. The amount of the program will be for up to MXN $100 billion and will be in force until September 30, 2020</t>
  </si>
  <si>
    <t>Will incorporate into its foreign exchange intervention tools, the possibility to conduct hedge transactions settled by differences in US dollars. This will be done in order to operate during the hours when Mexican markets are closed.</t>
  </si>
  <si>
    <t>Proposing the removal of mortgage loan-to-value ratio (LVR) restrictions in line with the Bank’s financial stability mandate</t>
  </si>
  <si>
    <t>https://www.rbnz.govt.nz/news/2020/04/reserve-bank-proposes-to-remove-lvr-restrictions</t>
  </si>
  <si>
    <t>Consider, on a case-by-case basis, extensions to the requirements for a reporting entity to have its risk assessment and anti-money laundering (AML)/Combating the Financing of Terrorism (CFT) programme independently audited every two years</t>
  </si>
  <si>
    <t>https://www.fma.govt.nz/news-and-resources/covid-19/impact-of-covid-19-on-independent-amlcft-audits/</t>
  </si>
  <si>
    <t>Raised the cap on the face value of non-personalized prepaid cards from KRW500,000 to KRW3 million until September 30, 2020</t>
  </si>
  <si>
    <t>http://www.fsc.go.kr/downManager?bbsid=BBS0048&amp;no=151669</t>
  </si>
  <si>
    <t>South African Government</t>
  </si>
  <si>
    <t>Allocated R20 billion to fund the health response to Coronavirus through the provision of treatment, additional expenditure on personal protective equipment for health workers, community screening, an increase in testing capacity, additional beds in field hospitals, ventilators, medicine and staffing</t>
  </si>
  <si>
    <t>https://www.sanews.gov.za/south-africa/three-phased-economic-response-covid-19-pandemic</t>
  </si>
  <si>
    <t>Allocated R20 billion to municipalities for the provision of emergency water supply, increased sanitisation of public transport and facilities, and providing food and shelter for the homeless</t>
  </si>
  <si>
    <t>Provided an additional R100 billion for the protection of jobs and to create jobs</t>
  </si>
  <si>
    <t>Direct R50 billion towards relieving the plight of South Africans who are most affected by the Coronavirus (COVID-19) by temporarily increasing the child support grant for six month</t>
  </si>
  <si>
    <t>https://www.sanews.gov.za/south-africa/r50-billion-relieve-plight-vulnerable</t>
  </si>
  <si>
    <t>Provided additional amount of R2 billion to assist SMMEs and spaza shop owners and other small businesses</t>
  </si>
  <si>
    <t>Introducing a R200 billion loan guarantee scheme that will assist enterprises with operational costs, such as salaries, rent and the payment of suppliers. In the initial phase, companies with a turnover of less than R300 million a year will be eligible.</t>
  </si>
  <si>
    <t>https://www.sanews.gov.za/south-africa/three-phased-economic-response-covid-19-pandemic
https://www.resbank.co.za/Publications/Detail-Item-View/Pages/Publications.aspx?sarbweb=3b6aa07d-92ab-441f-b7bf-bb7dfb1bedb4&amp;sarblist=21b5222e-7125-4e55-bb65-56fd3333371e&amp;sarbitem=9931</t>
  </si>
  <si>
    <t>Introducing a four-month holiday for companies’ skills development levy contributions, fast-tracking VAT refunds and a three-month delay for filing and first payment of carbon tax</t>
  </si>
  <si>
    <t>Increased previous turnover threshold for tax deferrals to R100 million a year and the proportion of PAYE payment that can be deferred will be increased to 35 percent</t>
  </si>
  <si>
    <t>Allowing taxpayers who donate to the Solidarity Fund to claim up to an additional 10 percent as a deduction from their taxable income</t>
  </si>
  <si>
    <t>National Payment System Department, South African Reserve Bank, Financial Sector Conduct Authority</t>
  </si>
  <si>
    <t>Issued guidance to accountable institutions (AIs) to continue to act in good faith towards fulfilling their obligations to the greatest extent possible, and to make prudent decisions regarding the management of money laundering, terrorist financing, and proliferation financing risks (ML/TF/PF risks)</t>
  </si>
  <si>
    <t>https://www.resbank.co.za/Lists/News%20and%20Publications/Attachments/9878/Joint%20Communication%202%20of%202020%20-%20Covid%2019%20Supervisory%20response.pdf</t>
  </si>
  <si>
    <t>Outlined expectations regarding accountable institutions (AIs) due diligence and compliance surrounding financing of illicit or unlawful activity</t>
  </si>
  <si>
    <t>Council of Ministers</t>
  </si>
  <si>
    <t>Extended the reduction of the contribution during inactivity for agricultural employees who have worked a maximum of 55 days in 2019. The Council also eased the requirements to access or stay in the Special System for Agricultural Self-Employed Workers, and simplified the procedure for resolving deferrals of the Social Security quota. The self-employed who had not yet opted for a mutual collaborator may do so to collect special unemployment benefits. A "mutual collaborator" is a private non-profit association of business owners that the Spanish Ministry of Employment and Social Security permits to co-administer Social Security.</t>
  </si>
  <si>
    <t>http://prensa.mitramiss.gob.es/WebPrensa/noticias/seguridadsocial/detalle/3783</t>
  </si>
  <si>
    <t>Approved several tax relief measures for small and medium-sized enterprises (SMEs) and the self-employed, and lowered the value-added tax (VAT) on digital publications. The government permitted autonomous taxing modules to switch to direct estimation modules without a three-year history. SMEs may calculate their fractional payment based on real quarterly benefits rather than from previous years. The government estimated this will save over EUR 1.1 billion. The government also lowered the VAT to 0% for anti-coronavirus medical supplies for both hospitals and private social entities--a measure estimated to save EUR 1 billion. The VAT on digital publications was lowered from a level of 21% to 4%.</t>
  </si>
  <si>
    <t>https://www.hacienda.gob.es/en-GB/Prensa/En%20Portada/2020/Paginas/20200421_Medidas_Economicas.aspx</t>
  </si>
  <si>
    <t>Extended the EUR 100 billion guarantee line to also cover company notes and to reinforce the mutual guarantee societies of Autonomous Communities.</t>
  </si>
  <si>
    <t>https://www.lamoncloa.gob.es/consejodeministros/referencias/Paginas/2020/refc20200421.aspx</t>
  </si>
  <si>
    <t>Spanish Treasury</t>
  </si>
  <si>
    <t>Issued syndicated bonds worth EUR 15 billion to acclerate state financing for COVID-19 programs. This is the largest syndicated issuance in the history of the Spanish capital market.</t>
  </si>
  <si>
    <t>https://www.mineco.gob.es/portal/site/mineco/menuitem.ac30f9268750bd56a0b0240e026041a0/?vgnextoid=02b682acdb2a1710VgnVCM1000001d04140aRCRD&amp;vgnextchannel=864e154527515310VgnVCM1000001d04140aRCRD</t>
  </si>
  <si>
    <t>Empowered the Insurance Compensation Consortium to act as a reinsurer of credit insurance risks, which will strengthen the channeling of resources for commercial credit.</t>
  </si>
  <si>
    <t>Approved a new package of measures to protect workers. The approved measures included: reinforced protection for fixed-discontinuous workers, unemployment benefits for people who terminated their employment in a trial period due to COVID-19 and those who terminated their contract for a new job, cancelled several Labor Inspection deadlines and reinforced penalties for companaies that submit fraudulent ERTE reports, extended teleworking for two more months, and determined the concept of force majeure for companies engaged in essential activities</t>
  </si>
  <si>
    <t>http://prensa.mitramiss.gob.es/WebPrensa/noticias/laboral/detalle/3780</t>
  </si>
  <si>
    <t>Scheduled a fourth United States dollar-loan for Thursday, April 23, 2020. The fourth auction includes USD 10 billion with a maturity of 3 months.</t>
  </si>
  <si>
    <t>https://www.riksbank.se/sv/press-och-publicerat/nyheter-och-pressmeddelanden/pressmeddelanden/2020/riksbanken-erbjuder-ett-fjarde-lan-i-amerikanska-dollar-torsdagen-den-23-april/</t>
  </si>
  <si>
    <t>Established the principle of deferred or instalment tax payment review, in which the applicant can submit an application without being limited by the amount of tax payable. The extension period can be up to 1 year, and the installment can be up to 3 years (36 periods)</t>
  </si>
  <si>
    <t>https://www.mof.gov.tw/singlehtml/384fb3077bb349ea973e7fc6f13b6974?cntId=1eb6c482b4c64bb6ba8d8cec4b199099</t>
  </si>
  <si>
    <t>Raised minimum unemployment benefit from UAH 650 to UAH 1000. The ordinance applies to the beginning of the quarantine announcement (March 12, 2020), and will last until 30 calendar days after the quarantine has ended.</t>
  </si>
  <si>
    <t>https://www.me.gov.ua/News/Detail?lang=uk-UA&amp;id=71de347d-427b-46c8-bcfa-b302941c4095&amp;title=MinimalnuDopomoguPoBezrobittiuPidvischenoZ650-GrnDo1000-Grn</t>
  </si>
  <si>
    <t>Announced the alignment of Fannie Mae's and Freddie Mac's policies regarding servicer obligations to advance scheduled monthly principal and interest payments for single-family mortgage loans, once a servicer has advanced four months of missed payments on a loan, it will have no further obligation to advance scheduled payments.</t>
  </si>
  <si>
    <t>https://www.fhfa.gov/Media/PublicAffairs/Pages/FHFA-Addresses-Servicer-Liquidity-Concerns-Announces-Four-Month-Advance-Obligation-Limit-for-Loans-in-Forbearance.aspx</t>
  </si>
  <si>
    <t>Activated US$4.5 million on April 17 to provide immediate funding for Saint Vincent and the Grenadines’ response to the COVID-19 (coronavirus) pandemic, aimed at strengthening the capacity of the health system</t>
  </si>
  <si>
    <t>https://www.worldbank.org/en/news/press-release/2020/04/21/world-bank-provides-45-million-to-support-saint-vincent-and-the-grenadines-covid-19-emergency-response</t>
  </si>
  <si>
    <t>Announced a $6 million grant from its Pacific Disaster Resilience Program (Phase 2) to help finance the Government of the Federated States of Micronesia’s (FSM) response to the novel coronavirus disease (COVID-19) pandemic</t>
  </si>
  <si>
    <t>https://www.adb.org/news/adb-announces-6-million-grant-help-fsm-combat-covid-19</t>
  </si>
  <si>
    <t>Lower the 1-year loan prime rate (LPR) to 3.85% from 4.05% and 5-year LPR to 4.65% from 4.75%</t>
  </si>
  <si>
    <t>http://www.pbc.gov.cn/en/3688229/3688335/3730276/4010876/index.html</t>
  </si>
  <si>
    <t>Implemented 5 steps in Hubei Province to increase efforts to help enterprises accelerate the resumption of production</t>
  </si>
  <si>
    <t>http://www.mof.gov.cn/zhengwuxinxi/xinwenlianbo/hubeicaizhengxinxilianbo/202004/t20200417_3500066.htm</t>
  </si>
  <si>
    <t>Gained access to the United States Federal Reserve's repos facility (FIMA)</t>
  </si>
  <si>
    <t>https://www.banrep.gov.co/es/banco-republica-obtiene-acceso-facilidad-repos-con-reserva-federal</t>
  </si>
  <si>
    <t>Adjusted the margin between points of purchase and sale to meet the requirement of mandatory quotation of Market Makers, from 80 to 50 basis points until April 30 of the current year</t>
  </si>
  <si>
    <t>https://www.minhacienda.gov.co/webcenter/portal/SaladePrensa/pages_DetalleNoticia?documentId=WCC_CLUSTER-128603</t>
  </si>
  <si>
    <t>Maintained the 0% cost rate for Temporary Securities Transfer Operations that it carries out with all Market Makers in the first market window (3:30 pm to 4:00 pm) until April 30 of the current year inclusive. The maximum amount to carry out these operations remains at $ 2 billion. The maximum quota to carry out active and / or passive Simultaneous Operations by the General Directorate of Public Credit and National Treasury is reduced from $ 3.5 billion to $ 2.0 billion</t>
  </si>
  <si>
    <t>Compensated sole proprietors for the cost of running business. Sole proprietors applied for federal grants through their municipalities, and were entitled to lump sums of EUR 2000. The state set aside a total of EUR 250 million to support sole proprietors.</t>
  </si>
  <si>
    <t>https://tem.fi/artikkeli/-/asset_publisher/ensimmaiset-valtionavustukset-kunnille-yksinyrittajien-tukemiseksi</t>
  </si>
  <si>
    <t>Minstry of Ecological and Inclusive Transition, Ministry of Agriculture and Food, Ministry of Action and Public Accounts</t>
  </si>
  <si>
    <t>Proposed amendment to national budget that would allocate EUR 19 million for the financial support of zoos, circuses, and other animal refuges.</t>
  </si>
  <si>
    <t>https://www.economie.gouv.fr/parcs-zoologiques-cirques-gouvernement-renforce-mesures-soutien-assurer-soins</t>
  </si>
  <si>
    <t>Ministry of Action and Public Accounts; Ministry of Ecological and Inclusive Transition</t>
  </si>
  <si>
    <t>Announced EUR 390 million fund to facilitate road transport. The government will fund quarterly reimbursements of the internal consumption tax on energy products (TICPE), and postpone road vehicle taxes (TSVR) by three months. Sector companies now have until December 1, 2020 to pay the TSVR.</t>
  </si>
  <si>
    <t>https://www.gouvernement.fr/en/composition-of-the-government</t>
  </si>
  <si>
    <t>Hong Kong Labor and Welfare Bureau</t>
  </si>
  <si>
    <t>Plans to launch a pilot scheme in the second half of the year to encourage these people to undergo and complete on-the-job training under the Employment Programme for the Elderly &amp; Middle-aged, the Youth Employment &amp; Training Programme and the Work Orientation &amp; Placement Scheme through the provision of a retention allowance</t>
  </si>
  <si>
    <t>https://www.news.gov.hk/eng/2020/04/20200420/20200420_175816_569.html?type=category&amp;name=covid19</t>
  </si>
  <si>
    <t>Requested the State Secretariat for Taxation to help comapnies through stimulus measures, such as VAT reimbursement in a shorter period of time.</t>
  </si>
  <si>
    <t>https://www.kormany.hu/hu/nemzetgazdasagi-miniszterium/adougyekert-felelos-allamtitkarsag/hirek/gyorsabban-utalja-ki-az-afat-az-adohivatal</t>
  </si>
  <si>
    <t>Opened fixed-rate (maximum annual interest of 2.5%) funds to small and medium-sized enterprises (SMEs) under the Growth Credit Program Hair (FGS Hair). The total size of GFS Hair was set at HUF 1.5 trillion. Minimum loan sizes are HUF 1 million, and maxima were set at HUF 20 billion. Magyar Nemzeti Bank (MNB) accepted loan applications for a variety of intended uses.</t>
  </si>
  <si>
    <t>https://www.mnb.hu/sajtoszoba/sajtokozlemenyek/2020-evi-sajtokozlemenyek/a-termektajekoztato-megjelenesevel-ma-indul-az-nhp-hajra</t>
  </si>
  <si>
    <t>The limit for Ways and Means Advances (WMA) for the remaining part of first half of the financial year 2020-21 (April 2020 to September 2020) for the government of India will be revised to ₹ 2,00,000 crore</t>
  </si>
  <si>
    <t>https://www.rbi.org.in/Scripts/BS_PressReleaseDisplay.aspx?prid=49701</t>
  </si>
  <si>
    <t>Prepared a Holiday Allowance (THR) for the State Civil Apparatus (ASN) but only for Echelon III and below or Echelon III equivalent state officials to under</t>
  </si>
  <si>
    <t>https://www.kemenkeu.go.id/publikasi/berita/thr-asn-hanya-untuk-pelaksana-hingga-eselon-iii/</t>
  </si>
  <si>
    <t>Directorate General of Tax</t>
  </si>
  <si>
    <t>Added 11 more sectors besides manufacturing industry to get stimulus tax incentives 2 in order to reduce the impact of COVID-19 on the economy</t>
  </si>
  <si>
    <t>https://www.kemenkeu.go.id/publikasi/berita/11-sektor-tambahan-dapat-relaksasi-pajak-untuk-redam-dampak-covid-19/</t>
  </si>
  <si>
    <t>Approved today a disbursement under the Rapid Credit Facility (RCF) equivalent to SDR 27.85 million (US$38 million, 25 percent of quota) to help the Central African Republic (C.A.R.) meet the urgent balance of payments needs stemming from the COVID-19 pandemic</t>
  </si>
  <si>
    <t>https://www.imf.org/en/News/Articles/2020/04/20/pr20175-central-afican-republic-imf-executive-board-approves-disbursement-to-address-covid-19</t>
  </si>
  <si>
    <t>Approved SDR 265.2 million (about US$361 million or €333 million, 100 percent of its SDR quota) in emergency assistance for Bosnia and Herzegovina (BiH) under the Rapid Financing Instrument (RFI). It will help the country meet an urgent balance-of-payments need due to the global outbreak of the COVID-19 pandemic</t>
  </si>
  <si>
    <t>https://www.imf.org/en/News/Articles/2020/04/20/pr20176-bosnia-and-herzegovina-imf-executive-board-approves-usd361-million-in-emergency-support</t>
  </si>
  <si>
    <t>Investment Authority</t>
  </si>
  <si>
    <t>Working to provide assistance to businesses with an active work permit, which came into crisis following the Corona virus, and approved a series of easements</t>
  </si>
  <si>
    <t>https://www.gov.il/he//departments/news/corona-benefits-employment-grants</t>
  </si>
  <si>
    <t>Financial Supervisory Authority of Norway, Ministry of Finance</t>
  </si>
  <si>
    <t>Set regulations for the State Guarantee Scheme for loans to small and medium-sized enterprises (SMEs), which was first introduced on March 27, 2020. The accounting treatment of the guarantee depend on the report and the type of underlying debtor institution.</t>
  </si>
  <si>
    <t>https://www.finanstilsynet.no/nyhetsarkiv/nyheter/2020/kapitalkrav-for-engasjementer-omfattet-av-statlig-garantiordning/</t>
  </si>
  <si>
    <t>Extended further the filing, submission, and payment of various tax-related forms and requirements into May and June, 2020, including the filing and payment of annual income tax to May 30 from May 15</t>
  </si>
  <si>
    <t>https://www.dof.gov.ph/dof-extends-anew-deadlines-for-tax-amnesty-all-tax-returns-following-ecq-extension/</t>
  </si>
  <si>
    <t>Lowered risk weights for the amount of contributions to the stock market stabilization fund for banks, securities companies and insurance companies</t>
  </si>
  <si>
    <t>http://www.fsc.go.kr/downManager?bbsid=BBS0048&amp;no=151611</t>
  </si>
  <si>
    <t>Lowered credit risk weights for SME loans and loss given default rates for business loans through the early adoption of Basel III credit risk framework</t>
  </si>
  <si>
    <t>Excluded small sized regional banks from the list of domestic systemically important banks (D-SIBs) and exempted them from the 1 percentage point additional capital buffer rule dictated by the early adoption of Basel III credit risk framework</t>
  </si>
  <si>
    <t>Postponed the official introduction of large exposures framework of limiting large exposures at 25%of Tier 1 capital until after 2021</t>
  </si>
  <si>
    <t>Temporarily eased the standards for calculating firm’s net capital ratio for newly issued business loans until the end of September including extensions of existing loans</t>
  </si>
  <si>
    <t>Temporarily lifted the cap on credit extension between the subsidiaries of the same holding company to up to 20 percent of equity capital to a single subsidiary for a total of up to 30 percent</t>
  </si>
  <si>
    <t>Working to lower the foreign currency change liquidity coverage ratios (LCR) from 80% to 70% by the end of September, previously May, and bring down the total LCR from 100% to 85% by the end of September</t>
  </si>
  <si>
    <t>Exempted banks from sanctions for violating the Loan-to-Deposit (LTD) ratio requirement within a 5 percentage point range until the end of June 2021 as well as savings banks and mutual finance companies within a 10 percentage point range until the end of June 2021.</t>
  </si>
  <si>
    <t>Will not impose penalties on Korea Development Bank (KDB) for violating the net stable funding ratio rule within a 10 percentage point range until the end of June 2021</t>
  </si>
  <si>
    <t>Allowing insurance companies participating in the bond market stabilization fund and/or stock market stabilization fund to raise short term cash through repos.</t>
  </si>
  <si>
    <t>Upgraded the liquidity assessment indexes of insurance companies from the current 2 to 4 (and 5 ratings in certain cases) to 1 to 4 ratings as part of their risk assessment application system (RAAS) until the end of September</t>
  </si>
  <si>
    <t>Exempted specialized credit finance companies and savings banks from sanctions for violating the liquidity ratio rules within a 10 percentage point range until the end of June 2021.</t>
  </si>
  <si>
    <t>Allowing all financial institutions to apply the existing asset quality standards without the need to raise additional capital reserves and consider accrued interest as interest revenue for accounting purposes.</t>
  </si>
  <si>
    <t>Categorizing commercial loans to closed businesses that were previously deemed substandard as risky assets provided that the owner of the business demonstrate sufficient capacity to meet principal and interest payments in the future</t>
  </si>
  <si>
    <t>Removed penalties or administrative sanctions for failing to meet disclosure or business report deadlines.</t>
  </si>
  <si>
    <t>Increased maximum leverage ratio for credit card companies from the current six times to eight times the total assets minus on lending loans over equity capital</t>
  </si>
  <si>
    <t>Permitting a recording of telephone conversations in place of the face to face explanation and handwritten signature requirements for insurance agents</t>
  </si>
  <si>
    <t>Exempted savings banks from sanctions for violating credit extension requirements credit extension to local SMEs and self-employed business owners within the districts in which they operate.</t>
  </si>
  <si>
    <t>Taking into account special circumstances surrounding state-backed financial institution's operations amid the COVID 19 crisis and prioritizing their performance of providing the COVID 19 emergency support package when carrying out performance reviews this year.</t>
  </si>
  <si>
    <t>Monetary Authority of Singapore, Enterprise Singapore</t>
  </si>
  <si>
    <t>Launched the MAS SGD Facility for ESG Loans in partnership with Enterprise Singapore (ESG), to lend Singapore Dollars (SGD) at an interest rate of 0.1% per annum to eligible financial institutions, to support their lending to SMEs under the Enhanced Enterprise Financing Scheme - SME Working Capital Loan (EFS-WCL) and the Temporary Bridging Loan Programme (TBLP). The original facility was announced on March 31 but was updated today</t>
  </si>
  <si>
    <t>https://www.mas.gov.sg/news/media-releases/2020/mas-sgd-facility-for-esg-loans</t>
  </si>
  <si>
    <t>Announced a new GBP 1.25 billion support package to protect firms driving innovation in the United Kingdom (UK). From the total, HM Treasury dedicated GBP 750 million to grants and loan support for small and medium-sized enterprises (SMEs) to perform research and development. Innovate UK, a national innovation agency, will adminster  GBP 200 million of grant and loan payments through its existing list of customers on an opt-in basis. The remaining GBP 550 million will increase support for existing customers and firms not yet involved with Innovate UK funding. The first payments will be made by mid-May.</t>
  </si>
  <si>
    <t>https://www.gov.uk/government/news/billion-pound-support-package-for-innovative-firms-hit-by-coronavirus</t>
  </si>
  <si>
    <t>Announced a new GBP 1.25 billion support package to protect firms driving innovation in the United Kingdom (UK). The package included GBP 500 million for an investment fund ("Future Fund") for high-growth companies impacted by the crisis. This Fund is raised the government (British Business Bank) and matched by the private sector. The government committed an intital GBP 250 million to the program, which will be open until September 30, 2020. UK-based companies can apply for and receive between GBP 125,000 and 5 million beginning on May 18, 2020. Loans will automatically convert into equity on the company's next qualifying round, or at the end of the loan if they are not repaid.</t>
  </si>
  <si>
    <t>https://www.gov.uk/government/news/billion-pound-support-package-for-innovative-firms-hit-by-coronavirus
https://www.gov.uk/guidance/future-fund</t>
  </si>
  <si>
    <t>Opened applications for the Coronavirus Job Retention Scheme today--10 days ahead of schedule.</t>
  </si>
  <si>
    <t>https://www.gov.uk/government/news/coronavirus-job-retention-scheme-up-and-running</t>
  </si>
  <si>
    <t>Concluded Payroll Support Program agreements with Allegiant Air, American Airlines, Delta Air Lines, Southwest Airlines, Spirit Airlines, and United Airlines</t>
  </si>
  <si>
    <t>https://home.treasury.gov/news/press-releases/treasury-finalizes-agreements-with-major-airlines-disburses-initial-payroll-support-program-payments</t>
  </si>
  <si>
    <t>Issue two exemptive orders in order to move Consolidated Audit Trail (CAT) implementation forward: (1) establishing a phased CAT reporting timeline for broker-dealers, and (2) permitting introducing brokers that meet certain requirements to follow the small broker-dealer reporting timeline</t>
  </si>
  <si>
    <t>https://www.sec.gov/news/press-release/2020-92</t>
  </si>
  <si>
    <t>Approved $6 million in health emergency funding to the Kingdom of Eswatini for a project that will help strengthen the country’s health system preparedness to respond to this and potential future emergencies</t>
  </si>
  <si>
    <t>https://www.worldbank.org/en/news/press-release/2020/04/20/world-bank-group-provides-financing-to-eswatini-for-covid-19</t>
  </si>
  <si>
    <t>Activated on April 15 US$6.6 million to provide immediate funding for Dominica’s emergency response to the COVID-19 (coronavirus) pandemic, focusing on enhancing health system capacity and strengthening food security</t>
  </si>
  <si>
    <t>https://www.worldbank.org/en/news/press-release/2020/04/20/world-bank-to-strengthen-dominicas-covid-19-response-with-us66-million</t>
  </si>
  <si>
    <t>Approved a US$50 million credit for the Myanmar COVID-19 Emergency Response Project, as part of global emergency support operations through a dedicated fast-track COVID-19 facility.</t>
  </si>
  <si>
    <t>https://www.worldbank.org/en/news/press-release/2020/04/20/myanmar-50-million-in-fast-track-financing-for-national-covid-19-coronavirus-emergency-response</t>
  </si>
  <si>
    <t>Expanded and enhanced the Emergency Assistance Program for Work and Production to increase the number of eligible participants and benefits, incorporate a rate 0 credits for monotributistas and self-employed, introduce a complementary salary for workers in relation to dependence on the private sector (50% by the State) and a comprehensive system of unemployment benefit, simplify the reduction of planned employer contributions and redirect those enrolled in REPRO to this program</t>
  </si>
  <si>
    <t>https://www.boletinoficial.gob.ar/detalleAviso/primera/227988/20200420</t>
  </si>
  <si>
    <t>Authorized a monetary bonus subsidy,"Universal Family Bond", of S / 760 in favor of households in poverty or extreme poverty in rural areas</t>
  </si>
  <si>
    <t>https://www.gob.pe/institucion/mef/noticias/126662-el-gobierno-autoriza-subsidio-de-s-760-para-hogares-pobres-y-pobres-extremos-en-el-ambito-rural
https://www.gob.pe/institucion/midis/noticias/158790-comunicado-n-019-2020</t>
  </si>
  <si>
    <t>US Treasury Department, Customs and Border Protection</t>
  </si>
  <si>
    <t>Issued a joint Temporary Interim Final Rule providing importers, who have faced a significant financial hardship due to the outbreak, with the option for a 90-day deferment period on the payment of duties, taxes, and fees</t>
  </si>
  <si>
    <t>https://home.treasury.gov/news/press-releases/treasury-and-cbp-announce-deferment-of-duties-and-fees-for-certain-importers-during-covid-19-response</t>
  </si>
  <si>
    <t>Danish Government</t>
  </si>
  <si>
    <t>Extended compensation scheme for organizers of concerts, festivals, and races until August 31, 2020. The attendance limit was lowered from 1000 to 350+ participants, and events that take place several times over a period of up to 4 weeks are covered by the program.</t>
  </si>
  <si>
    <t>https://em.dk/nyhedsarkiv/2020/april/covid-19-flere-aflyste-koncerter-festivaler-og-store-motionsloeb-kan-faa-kompensation/</t>
  </si>
  <si>
    <t xml:space="preserve">Agreed to adjust and extend aid packages to the Danish economy. Several measures  were extended by one month to July 8, 2020, including compensation programs for fixed costs, and for the self-employed and freelancers. The government also agreed to increase compensation rates for the compensation programs. Other approved measures included: the temporary suspension of ceilings on corporate tax accounts, the advancement of 2019 tax credits from November 2020 to June 2020, the establishment of a temporary match facility in the Growth Fund, an export and investment package to strengthen Danish export companies, a boost to the Innovation Fund's "Innobooster" program in 2020, and several labor benefit adjustments. </t>
  </si>
  <si>
    <t>https://www.fm.dk/nyheder/pressemeddelelser/2020/04/regeringen-og-alle-folketingets-partier-er-enige-om-at-justere-og-udvide-hjaelpepakker-til-dansk-oekonomi</t>
  </si>
  <si>
    <t>The total guarantee commitment of the Special 100% Loan Guarantee under the SME Financing Guarantee Scheme (SFGS) is increased to HK$50 billion.  The maximum loan amount per enterprise is increased to HK$4 million and the principal moratorium arrangement is extended to the first 12 months</t>
  </si>
  <si>
    <t>https://www.hkma.gov.hk/eng/news-and-media/press-releases/2020/04/20200418-3/</t>
  </si>
  <si>
    <t>Nama Group</t>
  </si>
  <si>
    <t>Launched the 'For Lasting Prosperity’ campaign to support the Government’s initiatives to mitigate the social and economic impacts of COVID-19. As result of the direct impact of COVID-19 pandemic on families of social security and SMEs, Nama Group established a fund with an initial contribution of RO 300,000 to cover electricity bill payments for those affected categories</t>
  </si>
  <si>
    <t>https://www.nama.om/en/latest-news/news/227/nama-launches-for-lasting-prosperity-campaign</t>
  </si>
  <si>
    <t>Transferred RUB 32 billion 408 million to regional Subjects to equip and modernize hospital beds.</t>
  </si>
  <si>
    <t>https://www.minfin.ru/ru/press-center/?id_4=37034-minfin_rossii_perevel_v_regiony_sredstva_na_osnashchenie_i_modernizatsiyu_koechnogo_fonda</t>
  </si>
  <si>
    <t>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t>
  </si>
  <si>
    <t>https://www.worldbank.org/en/news/press-release/2020/04/20/world-bank-support-for-marshall-islands-covid-19-response</t>
  </si>
  <si>
    <t>Extended the validity of the Maximum Prices for 30 calendar days</t>
  </si>
  <si>
    <t>https://www.boletinoficial.gob.ar/detalleAviso/primera/227977/20200418</t>
  </si>
  <si>
    <t>The Government of the People’s Republic China (PRC) has earmarked a total amount of $10 million in its Poverty Reduction and Regional Cooperation Fund to support the Asian Development Bank (ADB) in assisting its developing member countries (DMCs) to address their novel coronavirus disease (COVID-19) challenges</t>
  </si>
  <si>
    <t>https://www.adb.org/news/prc-earmarks-10-million-its-adb-trust-fund-address-covid-19-challenges-developing-asia</t>
  </si>
  <si>
    <t>Released a new reporting standard to collect data from financial institutions taking part in the Federal Government’s Coronavirus SME Guarantee Scheme</t>
  </si>
  <si>
    <t>https://www.apra.gov.au/news-and-publications/apra-launches-new-data-collection-to-support-government%E2%80%99s-sme-guarantee</t>
  </si>
  <si>
    <t>Products destined to fight the pandemic caused by the new coronavirus that are imported by mail order or international air parcel in the amount of up to US $ 10,000 will have their Import Tax rates zeroed until September 30th. In addition, these goods will be exempt from IPI and PIS / Cofins.</t>
  </si>
  <si>
    <t>https://www.gov.br/economia/pt-br/assuntos/noticias/2020/abril/receita-reduz-a-zero-o-imposto-de-produtos-importados-por-remessa-postal</t>
  </si>
  <si>
    <t>Zeroed the Import Tax on 141 new products, in the context of commercial policy measures aimed at combating the Covid-19 pandemic</t>
  </si>
  <si>
    <t>https://www.gov.br/economia/pt-br/assuntos/noticias/2020/abril/mais-141-produtos-para-combate-a-pandemia-tem-imposto-de-importacao-zerado</t>
  </si>
  <si>
    <t>Amended three tax measures intended to support Canadian journalism that include allowing certain journalism organizations to register as qualified donees, the Canadian journalism labour tax credit, and the digital news subscription tax credit</t>
  </si>
  <si>
    <t>https://www.canada.ca/en/department-finance/news/2020/04/government-of-canada-clarifies-support-for-canadian-journalism.html</t>
  </si>
  <si>
    <t>Injecting resources of more than $ 50,000 million into the country's departments and municipalities to address the crisis generated by Covid - 19 and give relief to the gaming industry in Colombia</t>
  </si>
  <si>
    <t>https://www.minhacienda.gov.co/webcenter/portal/SaladePrensa/pages_DetalleNoticia?documentId=WCC_CLUSTER-128340</t>
  </si>
  <si>
    <t>Adopted a State Supplementary Budget Act that allocates more than EUR 200 million to the agricultural, food, fisheries, forestry, and other rural business sectors. From the total, the Rural Development Foundation (MES) will offer EUR 100 million as working capital loans to the agri-food sector and rural businesses. MES will also offer EUR 50 million sale-and-leaseback transactions to farmers who face liquidity problems. These measures were signed into an administrative agreement on May 13, 2020. Further details were released on May 15, 2020.</t>
  </si>
  <si>
    <t>https://www.agri.ee/et/uudised/lisaeelarve-turgutab-maamajandust-enam-kui-200-miljoniga
https://www.agri.ee/et/uudised/maamajandusse-moeldud-200-miljonit-eurot-reedest-jagamisvalmis</t>
  </si>
  <si>
    <t>Adopted a State Supplementary Budget Act that allocates more than EUR 200 million to the agricultural, food, fisheries, forestry, and other rural business sectors. From the total, the Rural Development Foundation (MES) will dedicate EUR 50 million to loan guarantees for loans issued to food sector and rural entrepreneurs by commercial banks. These measures were signed into an administrative agreement on May 13, 2020. Further details were released on May 15, 2020.</t>
  </si>
  <si>
    <t>Approved a temporary amendment that allows an entrepreneur receiving start-up money to also be paid start-up money on days when the entrepreneur cannot work. Thus, entrepreneurs receiving start-up money during the pandemic will live on start-up money rather than unemployment benefits. This entered into force on April 17, 2020 and will remain until June 30, 2020. This regulation applies to start-up fees paid between March 16, 2020 to June 30, 2020.</t>
  </si>
  <si>
    <t>https://tem.fi/artikkeli/-/asset_publisher/starttiraha-turvaamaan-yrittajien-toimeentuloa-toiminnan-keskeytyessa-tai-tyomaaran-va-hentyessa</t>
  </si>
  <si>
    <t>Re-scheduled corporate and accounting tax deadlines for the month of May to June 30, 2020. Deadlines for large companies and groups (more than 5,000 employees or EUR 1.5 billion in annual turnover) will not be postponed uneless dividends and share buybacks are withheld until the end of the year.</t>
  </si>
  <si>
    <t>https://www.economie.gouv.fr/report-echeances-fiscales-entreprises-mai</t>
  </si>
  <si>
    <t>Launched a Pre-approved Principal Payment Holiday Scheme for corporate customers that have an annual sales turnover of HK$800 million or less and that have no outstanding loan payments overdue for more than 30 days. Principal payments of loans (including revolving facilities) will generally be deferred by 6 months, whereas trade facilities, given their short-term nature, will be deferred by 3 months</t>
  </si>
  <si>
    <t>https://www.hkma.gov.hk/eng/news-and-media/press-releases/2020/04/20200417-3/</t>
  </si>
  <si>
    <t>Temporarily allowed credit instututions to violate the capital buffer (TFP) limit. The Bank estimates that this move will ease about HUF 700 billion for instituions and may further increase the lending potnetial of domestic credit institutions by up to HUF 5 trillion.</t>
  </si>
  <si>
    <t>https://www.mnb.hu/sajtoszoba/sajtokozlemenyek/2020-evi-sajtokozlemenyek/hitelintezeti-konnyitesek-a-tokefenntartasi-puffernel-tobb-hitelkockazati-folyamatnal</t>
  </si>
  <si>
    <t>Ministry of Finance and Economic Affairs, Central Bank of Iceland</t>
  </si>
  <si>
    <t>Offered loan guarantees to companies facing a large temporary fall in income and those with liqudiity problems. Each credit institution can use a specific portion of the total scope of collateral. Additional loans must be granted before the end of 2020, and the maximum loan term from issue was 18 months. The guarantee for individual borrowers will not exceed 70%. Loans to individual borrowers will amount to a maximum of double annual sallary costs in 2019, and the company's wage costs must have been at least 25% of total operating costs in 2019. The total amount of loans guaranteed is limited at ISK 1.2 billion.</t>
  </si>
  <si>
    <t>https://www.sedlabanki.is/utgefid-efni/frettir-og-tilkynningar/frettasafn/frett/2020/04/17/Samningur-um-framkvaemd-a-veitingu-abyrgda-gagnvart-lanastofnunum-vegna-vidbotarlana-theirra-til-fyrirtaekja/</t>
  </si>
  <si>
    <t>Decided to offer temporary collateralized loan facility to financial institutions. The first auction will be held on April 22, 2020.</t>
  </si>
  <si>
    <t>https://www.sedlabanki.is/utgefid-efni/frettir-og-tilkynningar/frettasafn/frett/2020/04/17/Breytingar-a-reglum-um-vidskipti-fjarmalafyrirtaekja-vid-Sedlabanka-Islands-vegna-serstakrar-timabundinnar-fyrirgreidslu-i-formi-vedlana/</t>
  </si>
  <si>
    <t>Increased Ways and Means Advances (WMA) limit for all States/UTs by 60% over and above the level as on March 31, 2020 till September 30, 2020</t>
  </si>
  <si>
    <t>https://www.rbi.org.in/Scripts/BS_PressReleaseDisplay.aspx?prid=49684</t>
  </si>
  <si>
    <t>Reduced the interest rate on fixed rate reverse repo under the Liquidity Adjustment Facility (LAF) by 25 basis points from 4.00 per cent to 3.75 per cent with immediate effect</t>
  </si>
  <si>
    <t>https://www.rbi.org.in/Scripts/NotificationUser.aspx?Id=11867&amp;Mode=0</t>
  </si>
  <si>
    <t>Guidelines to banks on deferment of date of commencement of commercial operations (DCCO) for projects in commercial real estate (CRE) sectorwide has been extended to banks, mutatis mutandis, to NBFCs as well</t>
  </si>
  <si>
    <t>https://www.rbi.org.in/Scripts/NotificationUser.aspx?Id=11868&amp;Mode=0</t>
  </si>
  <si>
    <t>Decided to conduct Targeted Long-Term Repo Operations (TLTRO) 2.0 at the policy repo rate for tenors up to three years for a total amount of up to ₹ 50,000 crores in investment grade bonds, commercial paper (CPs) and non-convertible debentures (NCDs) of Non-Banking Financial Companies (NBFCs) with at least 50 per cent of the total amount availed going to small and mid-sized NBFCs and MFIs. The first auction under TLTRO 2.0 will be conducted on April 23, 2020</t>
  </si>
  <si>
    <t>https://www.rbi.org.in/Scripts/BS_PressReleaseDisplay.aspx?prid=49689</t>
  </si>
  <si>
    <t>Decided that all banks shall not make any further dividend payouts from the profits pertaining to the financial year ended March 31, 2020 until further instructions</t>
  </si>
  <si>
    <t>https://www.rbi.org.in/Scripts/NotificationUser.aspx?Id=11869&amp;Mode=0</t>
  </si>
  <si>
    <t>LCR requirement for Scheduled Commercial Banks is being brought down from 100 per cent to 80 per cent with immediate effect. The requirement shall be gradually restored back in two phases – 90 per cent by October 1, 2020 and 100 per cent by April 1, 2021</t>
  </si>
  <si>
    <t>https://www.rbi.org.in/Scripts/NotificationUser.aspx?Id=11870&amp;Mode=0</t>
  </si>
  <si>
    <t>Lenders are required to implement a resolution plan in respect of entities in default within 180 days from the end of Review Period of 30 days. For accounts which were within the Review Period as on March 1, 2020, the period from March 1, 2020 to May 31, 2020 shall be excluded from the calculation of the 30-day timeline for the Review Period, the residual Review Period shall resume from June 1, 2020, upon expiry of which the lenders shall have the usual 180 days for resolution. In respect of accounts where the Review Period was over, but the 180-day resolution period had not expired as on March 1, 2020, the timeline for resolution shall get extended by 90 days from the date on which the 180-day period was originally set to expire.</t>
  </si>
  <si>
    <t>https://www.rbi.org.in/Scripts/NotificationUser.aspx?Id=11871&amp;Mode=0</t>
  </si>
  <si>
    <t>For the lending institutions that were permitted to grant a moratorium of three months on payment of all term loan instalments falling due between March 1, 2020 and May 31, 2020 (‘moratorium period’). Accounts classified as standard on February 29, 2020, even if overdue, the moratorium period, wherever granted, shall be excluded by the lending institutions from the number of days past-due for the purpose of asset classification under the IRAC norms. Similarly in respect of working capital facilities sanctioned in the form of cash credit/overdraft (“CC/OD”), the Regulatory Package permitted the recovery of interest applied during the period from March 1, 2020 up to May 31, 2020 to be deferred (‘deferment period’). Such deferment period, wherever granted in respect of all facilities classified as standard, including SMA, as on February 29, 2020, shall be excluded for the determination of out of order status.</t>
  </si>
  <si>
    <t>https://www.rbi.org.in/Scripts/NotificationUser.aspx?Id=11872&amp;Mode=0</t>
  </si>
  <si>
    <t>Banks which grant moratorium or deferments must maintain higher provision of 10 per cent on all such accounts under the standstill, spread over two quarters, i.e., March, 2020 and June, 2020. These provisions can be adjusted later on against the provisioning requirements for actual slippages in such accounts</t>
  </si>
  <si>
    <t>Provided special refinance facilities for a total amount of ₹50,000 crore to National Bank for Agriculture and Rural Development (NABARD), Small Industries Development Bank of India (SIDBI) and National Housing Bank (NHB) to enable them to meet sectoral credit needs. This will comprise ₹25,000 crore to NABARD for refinancing regional rural banks (RRBs), cooperative banks and micro finance institutions (MFIs); ₹15,000 crore to SIDBI for on-lending/refinancing; and ₹ 10,000 crore to NHB for supporting housing finance companies (HFCs).</t>
  </si>
  <si>
    <t>https://www.rbi.org.in/Scripts/bs_viewcontent.aspx?Id=3853</t>
  </si>
  <si>
    <t>Provided additional incentives for Bonded Zone (KB) companies and Ease of Importation of Export Purpose (KITE) for COVID-19 in the form of expansion in business processes for KB and KITE companies, incentives for the delivery of KB and KITE production results used to mitigate the impact of corona virus, incentives for getting medical equipment for employees, and tax incentives for the delivery of raw materials from local</t>
  </si>
  <si>
    <t>https://www.kemenkeu.go.id/publikasi/berita/bea-cukai-berikan-insentif-tambahan-untuk-perusahaan-di-kawasan-berikat-dan-kite/</t>
  </si>
  <si>
    <t>US$8.75 million (which can be raised to US$20 million) was made available to Panama to redirect toward the purchase of equipment, hiring of services and improvement of health care response capability in indigenous areas. Panamanian authorities have also asked for US$300 million to boost production with financing of micro, small- and medium- size companies and farmers. Another US$400 million will go to help government finances</t>
  </si>
  <si>
    <t>https://www.iadb.org/en/news/idb-approves-more-funding-central-america-and-dominican-republic-fight-covid-19</t>
  </si>
  <si>
    <t>Honduras requested a shift in US$50 million from four already approved loans so as to aim them at development and implementation of a new health project. This plan designed to contain and confront the coronavirus features efforts to limit the spread of the pathogen, hire health-care staff and buy medical equipment, implement innovative technologies like tele-medicine and tele-assistance, and encourage people to take care of their health</t>
  </si>
  <si>
    <t>Authorized the disbursement of US$15.4 million  (which can be raised to $20 million if needed) to El Salvador buy equipment such as ventilators, masks, protective gowns and monitors, among other gear. Two other projects are in the works: a US$250 million emergency program designed to promote macroeconomic and fiscal sustainability and a US$250 million plan to boost public policy and fiscal management to address the country's health and economic crisis</t>
  </si>
  <si>
    <t>Redirected funds in Belize for the purchase of test kits and for the implementation of a social marketing strategy</t>
  </si>
  <si>
    <t>Made available to the countries of Central America and the Dominican Republic nearly US$1.7 billion in additional funding for 2020 to confront the COVID-19 pandemic</t>
  </si>
  <si>
    <t>Approved a disbursement to Haiti under the Rapid Credit Facility (RCF) equivalent to SDR 81.9 million (US$111.6 million, 50 percent of quota) to help cover balance of payment needs stemming from the outbreak of the COVID-19 pandemic</t>
  </si>
  <si>
    <t>https://www.imf.org/en/News/Articles/2020/04/17/pr20171-haiti-imf-executive-board-approves-us-111-6m-disbursement-address-covid19-pandemic</t>
  </si>
  <si>
    <t>Approved a disbursement under the Rapid Credit Facility (RCF) equivalent to SDR 216.8 million (about US$295.4 million, or 33.3 percent of quota), and a purchase under the Rapid Financing Instrument (RFI) equivalent to SDR 433.6 million (about US$590.8 million or 66.7 percent of quota), total amount of about US$886.2 million, to help Côte d’Ivoire meet the urgent balance of payment needs stemming from the outbreak of the COVID-19 pandemic</t>
  </si>
  <si>
    <t>https://www.imf.org/en/News/Articles/2020/04/17/pr20172-cote-divoire-imf-exec-board-approves-us-886-2m-disbursement-address-covid19-pandemic</t>
  </si>
  <si>
    <t>Approved Bolivia’s request for emergency financial assistance of about US$327 million (SDR 240.1 million, 100 percent of quota) under the Rapid Financing Instrument (RFI) to help the country meet the balance of payments need stemming from the outbreak of the COVID-19 pandemic, and support urgently required medical spending and relief measures to protect the well-being of the population</t>
  </si>
  <si>
    <t>https://www.imf.org/en/News/Articles/2020/04/17/pr20170-bolivia-imf-executive-board-approvesemergency-support-to-address-covid-19</t>
  </si>
  <si>
    <t>Approved a disbursement under the Rapid Credit Facility (RCF) equivalent to SDR 57.5 million (about US$78.4 million, 33.3 percent of quota) and a purchase under the Rapid Financing Instrument (RFI) equivalent to SDR 115 million (about US$156.7 million, 66.7 percent of quota) to meet Moldova’s urgent balance of payment needs stemming from the COVID-19 pandemic</t>
  </si>
  <si>
    <t>https://www.imf.org/en/News/Articles/2020/04/18/pr20173-moldova-imf-executive-board-approves-emergency-assistance-to-address-covid-19</t>
  </si>
  <si>
    <t>Decided to reimburse parents who have paid the personal contribution for childcare. The reimbursement applies to contributions made between March 16, 2020 and April 28, 2020, and will take place in June and July 2020. The state allocated EUR 175 million for the transfer.</t>
  </si>
  <si>
    <t>https://www.rijksoverheid.nl/ministeries/ministerie-van-financien/nieuws/2020/04/17/vergoeding-eigen-bijdrage-kinderopvang-deze-zomer-op-rekening-ouders</t>
  </si>
  <si>
    <t>Temporarily amended legislation to allow employers to decide whether laid-off employees can continue as members of private occupational pension programs. These provisions came into force immediately, and were set to expire after 6 months.</t>
  </si>
  <si>
    <t>https://www.regjeringen.no/no/aktuelt/regler-om-permitterte-ansatte-i-private-tjenestepensjonsordninger-trer-i-kraft/id2697873/</t>
  </si>
  <si>
    <t>Extended and expanded the scope of the Special Regime for Early Recovery of the General Sales Tax (IGV), extended the validity of the regime until December 31, 2023 and broadened the scope of the measure and allows, exceptionally, taxpayers with annual net income greater than 300 ITU up to 2,300 ITU, until December 31, 2021, are covered by the regime Tax Mype of the IR or the General IR Regime</t>
  </si>
  <si>
    <t>https://www.gob.pe/institucion/mef/noticias/126097-gobierno-extiende-vigencia-del-regimen-de-recuperacion-anticipada-del-igv-hasta-diciembre-del-ano-2023</t>
  </si>
  <si>
    <t>Ordered that factoring companies access credit lines and guarantees that The CRECER Fund provides in order to facilitate access to working capital for micro, small and medium-sized enterprises (MSMEs)</t>
  </si>
  <si>
    <t>https://www.gob.pe/institucion/mef/noticias/126100-gobierno-impulsa-el-factoring-para-las-mipyme-a-traves-del-fondo-crecer</t>
  </si>
  <si>
    <t>Drafted resolutions about changes to municipal finance. The Ministry suggested that the federal government should extend debt repayment by Russian subjects until 2029, and exempt payments entirely during the year 2020. From 2021 to 2024, subjects should pay 5% of the debt amount annually, and from 2025 to 2029, pay off the debt in equal installments. The resolutions also permitetd subjects to exceed individual limits on budget deficits.</t>
  </si>
  <si>
    <t>https://www.minfin.ru/ru/press-center/?id_4=37033-minfin_rossii_razrabotal_mery_podderzhki_regionov_v_tekushchei_ekonomicheskoi_situatsii</t>
  </si>
  <si>
    <t>Offered credit instituions the opportunity to apply for risk premiums while restructuring loan debt from March 1 to September 30, 2020, and allowed credit instituions to apply previous (lower) premia when calculating risk ratios. The Bank also declared its intent to implement Basel III standards early for retail lending.</t>
  </si>
  <si>
    <t>https://cbr.ru/press/pr/?file=17042020_125400if2020-04-17T12_49_42.htm</t>
  </si>
  <si>
    <t>Exapnded the scope of support programs for small and medium-sized enterprises (SMEs). The Bank attempted this by: (1.) revising the calculation of debt limits, and (2.) relaxing the in-person requirement for SMEs to obtain loans related to supporting/maintaining employment. The second rule change applies April 6 through July 1, 2020.</t>
  </si>
  <si>
    <t>Took several measures to ease loan restructuring. The Bank of Russia (BOR) allowed banks to assess the financial condition, quality of debt servicing, or the quality category of loans as of March 1, 2020. This decision applies to all activities not specific in previous decisions by the BOR. The BOR also sought to reduce deposit insurance premiums from 0.15% to 0.1% by the end of 2020.</t>
  </si>
  <si>
    <t>Adjusted deadlines for tax burdens and other documents provided to credit institutions.</t>
  </si>
  <si>
    <t>Proposed a lower interest rate on deferred tax payments. The Ministry proposed an interest rate of 1.25% for the first six months of deferral, followed by an increase of 0.2 percentage points per month thereafter. The Ministry suggested that these rules could come into force on June 1, 2020, but the lower interest rate would apply to all temporary deferrals granted from March 30, 2020.</t>
  </si>
  <si>
    <t>https://www.regeringen.se/pressmeddelanden/2020/04/sankt-ranta-for-uppskjutna-skatteinbetalningar/</t>
  </si>
  <si>
    <t>Expanded the small and medium-sized business loan program to add a small-scale business operator's simple loan application plan</t>
  </si>
  <si>
    <t>https://www.cbc.gov.tw/tw/cp-302-109602-d15c2-1.html</t>
  </si>
  <si>
    <t>Maximum limit for the ratio of the Open Market Operations (OMO) portfolio nominal size to the CBRT analytical balance sheet total assets, set at 5% for 2020 in the Monetary and Exchange Rate Policy for 2020 text, has been revised to 10%</t>
  </si>
  <si>
    <t>https://www.tcmb.gov.tr/wps/wcm/connect/EN/TCMB+EN/Main+Menu/Announcements/Press+Releases/2020/ANO2020-22</t>
  </si>
  <si>
    <t>Revised the facility offered to Primary Dealer (PD) banks to sell Government Domestic Debt Securities (GDDS) to the CBRT, including the limits offered to PD banks for outright sales of GDDS to the CBRT will be applied independent of the repo transaction limits and that PD banks will be offered a GDDS selling limit that is equal to the repo transaction limits, related purchases will also be carried out within the total maximum limit of 10% set for the OMO portfolio, GDDS to be purchased and the amount of purchases will be determined by the CBRT, and purchases will be conducted via the quantity auction method</t>
  </si>
  <si>
    <t>Proposed measures to support consumers facing payment difficulties due to coronavirus. The range of temporary measures cover motor finance and high-cost credit agreements, which include: high-cost short-term credit (including payday loans), buy-now pay-later (BNPL), rent-to-own (RTO) and pawnbroking.</t>
  </si>
  <si>
    <t>https://www.fca.org.uk/news/press-releases/fca-proposes-help-motor-finance-high-cost-credit-customers-coronavirus</t>
  </si>
  <si>
    <t>Extended the Coronavirus Job Retention Scheme (CJRS) by one month, so that British firms can continue to project jobs. CJRS will now be open until the end of June, and the government will pay cash grants up to 80% of wages, up to a maximum of GBP 2,500.</t>
  </si>
  <si>
    <t>https://www.gov.uk/government/news/chancellor-extends-furlough-scheme-to-end-of-june</t>
  </si>
  <si>
    <t>Department for the Environment, HM Treasury</t>
  </si>
  <si>
    <t>Dedicated GBP 10 million to support England's fishing and aquaculture sectors. GBS 9 million will be available as grants, and GBP 1 million will be used to help fishermen sell their catches in local communities. The support program was set to last for three months. The Marine Management Organization (MMO) will administer the fund, and eligible recipients may apply April 20, 2020 through early May.</t>
  </si>
  <si>
    <t>https://www.gov.uk/government/news/government-announces-financial-support-for-englands-fishing-businesses</t>
  </si>
  <si>
    <t>Announced a rule change to bolster the effectiveness of the Small Business Administration's (SBA) Paycheck Protection Program (PPP). The change will temporarily modify the Board's rules so that certain bank directors and shareholders can apply for PPP loans for their small businesses.</t>
  </si>
  <si>
    <t>https://www.federalreserve.gov/newsevents/pressreleases/bcreg20200417a.htm</t>
  </si>
  <si>
    <t>Vietnam Bank for Agriculture and Rural Development</t>
  </si>
  <si>
    <t>Increased the interest rate reduction support for the credit package of VND 100,000 billion. from 1% to 2.5% / year to help customers affected by Covid-19 epidemic to overcome difficulties, stabilize production and business, ensure social security</t>
  </si>
  <si>
    <t>https://www.sbv.gov.vn/webcenter/portal/vi/menu/trangchu/ttsk/ttsk_chitiet?leftWidth=20%25&amp;showFooter=false&amp;showHeader=false&amp;dDocName=SBV408921&amp;rightWidth=0%25&amp;centerWidth=80%25&amp;_afrLoop=3482072645741539#%40%3F_afrLoop%3D3482072645741539%26centerWidth%3D80%2525%26dDocName%3DSBV408921%26leftWidth%3D20%2525%26rightWidth%3D0%2525%26showFooter%3Dfalse%26showHeader%3Dfalse%26_adf.ctrl-state%3Dy9k0v4van_132</t>
  </si>
  <si>
    <t>Approved a US$ 20 million emergency loan to El Salvador to help prevent, detect and respond to the threat posed by COVID-19 and strengthen the national public health system.</t>
  </si>
  <si>
    <t>https://www.worldbank.org/en/news/press-release/2020/04/16/el-salvador-y-honduras-recibiran-apoyo-del-banco-mundial-para-fortalecer-su-respuesta-al-covid-19-coronavirus</t>
  </si>
  <si>
    <t>Approved a US$ 20 million emergency loan to Honduras to help detect and respond to the COVID-19 threat in Honduras.</t>
  </si>
  <si>
    <t>Approved a $5 million COVID-19 Emergency Response and Health Systems Preparedness Project that provides emergency support to enhance Bhutan’s capacity to detect the cases of disease and ensure prompt contact tracing and early warning systems</t>
  </si>
  <si>
    <t>https://www.worldbank.org/en/news/loans-credits/2020/04/16/bhutan-covid-19-emergency-response-and-health-systems-preparedness-project
https://www.worldbank.org/en/news/press-release/2020/04/16/world-bank-fast-tracks-5-million-for-bhutans-covid-19-coronavirus-response</t>
  </si>
  <si>
    <t>Planning to establish a new Health Emergency Preparedness and Response Multi-Donor Fund (HEPRF). This new fund will complement, and be in addition to, the up to $160 billion of financing the World Bank Group will provide over the next 15 months to support COVID-19 measures that will help countries respond to immediate health consequences of the pandemic and bolster economic recovery</t>
  </si>
  <si>
    <t>https://www.worldbank.org/en/news/statement/2020/04/15/world-bank-group-to-launch-new-multi-donor-trust-fund-to-help-countries-prepare-for-disease-outbreaks</t>
  </si>
  <si>
    <t>Set maximum prices for chinstraps, thermometers and gel alcohol</t>
  </si>
  <si>
    <t>https://www.boletinoficial.gob.ar/detalleAviso/primera/227938/20200417
https://www.boletinoficial.gob.ar/detalleAviso/primera/227939/20200417</t>
  </si>
  <si>
    <t>Released $6 million ($13.9 million pa'anga) grant from its Pacific Disaster Resilience Program (Phase 2) to help finance the Government of Tonga’s response to the novel coronavirus disease (COVID-19) pandemic</t>
  </si>
  <si>
    <t>https://www.adb.org/news/adb-provides-tonga-6-million-covid-19-assistance</t>
  </si>
  <si>
    <t>Released $2.9 million ($8.1 million tala) grant from its Pacific Disaster Resilience Program to help finance the Government of Samoa’s response to the novel coronavirus disease (COVID-19) pandemic</t>
  </si>
  <si>
    <t>https://www.adb.org/news/adb-provides-2-9-million-assistance-samoas-covid-19-response</t>
  </si>
  <si>
    <t>Department of the Treasury</t>
  </si>
  <si>
    <t>Investment from the Federal Government of up to an initial $165 million to Qantas and Virgin Australia Groups to operate a minimum domestic network servicing the most critical metropolitan and regional routes in Australia.</t>
  </si>
  <si>
    <t>https://minister.infrastructure.gov.au/mccormack/media-release/federal-government-guarantees-domestic-aviation-network</t>
  </si>
  <si>
    <t>Announced new commencement dates for six prudential and reporting standards that have been finalised but are yet to fully come into effect</t>
  </si>
  <si>
    <t>https://www.apra.gov.au/news-and-publications/apra-announces-new-commencement-dates-for-prudential-and-reporting-standards</t>
  </si>
  <si>
    <t>Extended the maximum period between contracting and settling the export exchange contract to 1,500 days</t>
  </si>
  <si>
    <t>https://www.bcb.gov.br/detalhenoticia/17048/nota</t>
  </si>
  <si>
    <t>Adjusted the regulation of the Special Temporary Liquidity Line backed by Guaranteed Financial Bills (LTEL-LFG), the maximum limit on loans taken by cooperative banks will become 100% of the Adjusted Shareholders' Equity calculated based on the Combined Balance Sheets of the Cooperative Systems. This seeks to give the same treatment to cooperative banks as that accorded to prudential banking conglomerates</t>
  </si>
  <si>
    <t>Postponed the entry into force of the regulations on internal policies, procedures and controls to be adopted by the regulated institutions in preventing the use of the financial system for the practice of crimes of "laundering" or concealment of assets, rights and values ​​and financing of terrorism (PLDFT). The new rules were due to take effect in July and, with the change, take effect on October 1.</t>
  </si>
  <si>
    <t>The period for disclosing the “Pillar 3 Report”, referring to the base dates of March 31, 2020 and June 30, 2020, was increased from 60 to 90 days</t>
  </si>
  <si>
    <t>Suspended the authentication of documents and deadlines for complying with the requirements of special rural insured persons for 120 days and the deadlines for fulfilling requirements that cannot be met by remote channels are suspended</t>
  </si>
  <si>
    <t>https://www.gov.br/economia/pt-br/assuntos/noticias/2020/abril/inss-suspende-exigencias-para-o-segurado-especial-rural-pelo-prazo-de-120-dias</t>
  </si>
  <si>
    <t>Enhanced the entrepreneurship guarantee loan through expanded coverage, increased amount allocation, extensions, lower interest rates, interest sharing, simplified approval process, exemption from anti-guarantee requirements, improved effectiveness, local government encouragement, and strengthened overall coordination and incentives</t>
  </si>
  <si>
    <t>http://jrs.mof.gov.cn/zhengcefabu/202004/t20200416_3499467.htm</t>
  </si>
  <si>
    <t>Ezpanded its its liquidity operations (repo, final purchases and temporary liquidity support) to includ Solidarity Titles</t>
  </si>
  <si>
    <t>https://www.banrep.gov.co/es/el-banco-republica-incluye-titulos-solidaridad-sus-operaciones-liquidez</t>
  </si>
  <si>
    <t>Mandating the financial system to invest close to $ 10 billion in TES de Solidaridad - TDS, issued by the Government to provide resources to the Emergency Mitigation Fund</t>
  </si>
  <si>
    <t>https://www.minhacienda.gov.co/webcenter/portal/SaladePrensa/pages_DetalleNoticia?documentId=WCC_CLUSTER-128296</t>
  </si>
  <si>
    <t>Further strengthened the the National Guarantee Fund -FNG SA to MSMEs creating a Payroll Payment Guarantee for a value of $ 12 billion pesos and will have 90% coverage and will support disbursements made by financial entities to finance the value of monthly payrolls, for a total of $ 2,000 million pesos per company. The term may be up to 36 months and with a minimum grace period of 6 months. As well as creating a Guarantee for Working Capital for a value of $ 3 billion pesos. The amount to be guaranteed for this line will be up to $ 2.4 billion pesos per company, with 80% coverage, a term of up to 36 months and a minimum grace period of 4 months</t>
  </si>
  <si>
    <t>https://www.minhacienda.gov.co/webcenter/portal/SaladePrensa/pages_DetalleNoticia?documentId=WCC_CLUSTER-128290</t>
  </si>
  <si>
    <t>Further strengthened the the National Guarantee Fund -FNG SA by creating the Guarantee for Independent Workers for a value of  $ 1 trillion pesos, which will allow professionals or independent workers to access guaranteed loans up to 25 minimum wages with traditional Financial Intermediaries and up to $ 4.5 million through Fintech. These credits will have variable terms that will go up to 24 months with a minimum of three months grace</t>
  </si>
  <si>
    <t>Waiving for 1 year the additional risk weights imposed on the top 50 banks’,  in terms of client concentration, credit portfolios</t>
  </si>
  <si>
    <t>https://www.cbe.org.eg/en/Pages/HighlightsPages/-Circular-dated-16-April-2020-regarding-waiving-for-1-year-the-additional-risk-weights-calculated-on-the-top-50-clients-in-.aspx</t>
  </si>
  <si>
    <t>Specifying delayed payment schedule following the 6 month deferment of payments announced on March 16</t>
  </si>
  <si>
    <t>https://www.cbe.org.eg/en/Pages/HighlightsPages/Circular-dated-16-April-2020-regarding-the-mechanism-of-repayment-of-interest-calculated-over-the-postponing-period-of-cred.aspx</t>
  </si>
  <si>
    <t>Temporarily lowered the capital requirements for market risk by allowing banks to adjust the the market risk multiplier, which is a supervisory component of capital requirements. The decision will be reviewed after six months on the basis of observed volatility.</t>
  </si>
  <si>
    <t>https://www.bankingsupervision.europa.eu/press/pr/date/2020/html/ssm.pr200416~ecf270bca8.en.html</t>
  </si>
  <si>
    <t>Approved the creation of a guarantee fund worth EUR 25 billion by raising money from European Union (EU) member states pro rata. The guarantee fund will be administered by the European Investment Bank (EIB) and its subsidiary, the European Investment Fund (EIF). The fund will support different types of operations by the EIB and EIF: guarantee instruments to commercial banks and national promotional instituions, guarantees to national guarantee schemes, counter-guarantees to national promotional instiutitions, support for small and medium-sized enterprises (SMEs) funded by venture capital funds, purchases of asset-backed securities from banks, so they can provide more new loans to SMEs, and venture debt to high-growth companies, including pharmaceutical companies.</t>
  </si>
  <si>
    <t>https://www.eib.org/en/press/all/2020-100-eib-group-establishes-eur-25-billion-guarantee-fund-to-deploy-new-investments-in-response-to-covid-19-crisis</t>
  </si>
  <si>
    <t>Ministry of Finance, Ministry of Economics</t>
  </si>
  <si>
    <t>Worked with credit insurers to set up a protective shield worth EUR 30 billion, which will secure supplier loans from German companies to credit insurers. The shield will guarantee compensation payments from credit insurers. Individual participants will offer 65% of premium income to the federal government in 2020, bear losses of up to EUR 500 million themselves, and assume default risks that go beyond the federal guarantee.</t>
  </si>
  <si>
    <t>https://www.bundesfinanzministerium.de/Content/DE/Pressemitteilungen/Finanzpolitik/2020/04/2020-04-16-GPM-Warenverkehr.html</t>
  </si>
  <si>
    <t>Hong Kong Advisory Committee on Recycling Fund</t>
  </si>
  <si>
    <t>Maximum monthly rental subsidy for each recycler under the One-off Rental Support Scheme will be increased from $25,000 to $37,500</t>
  </si>
  <si>
    <t>https://www.news.gov.hk/eng/2020/04/20200416/20200416_111831_380.html?type=category&amp;name=covid19</t>
  </si>
  <si>
    <t>Enacted further tax breaks, which will free an estimated HUF 200 billion for businesses and families. The social contribution tax will be lowered from a level of 17.5% to 15.5% on July 1, 2020. The deadline for tax reports was postponed to September 30, 2020. Companies can also apply for a further reduction in taxes up to HUF 5 million per company. Businesses can also request a year-long installment period or a six-month deferral period for all taxes up to a tax debt up to HUF 5 million.</t>
  </si>
  <si>
    <t>https://www.kormany.hu/hu/nemzetgazdasagi-miniszterium/hirek/ujabb-adokonnyitesekrol-dontott-a-kormany</t>
  </si>
  <si>
    <t>Amended trading hours for various RBI regulated markets announced on April 3 will continue to be effective till the close of business on Thursday April 30, 2020</t>
  </si>
  <si>
    <t>https://www.rbi.org.in/Scripts/BS_PressReleaseDisplay.aspx?prid=49680</t>
  </si>
  <si>
    <t>Preparing a Cash Intensive Work program in addition to social assistance to open jobs and maintain the purchasing power of the lower classes in the midst of the COVID-19 pandemic</t>
  </si>
  <si>
    <t>https://www.kemenkeu.go.id/publikasi/berita/pemerintah-siapkan-program-padat-karya-untuk-lapangan-kerja-dan-jaga-daya-beli-masyarakat/</t>
  </si>
  <si>
    <t>Disbursed approximately $25.3 million to the government of Ecuador to strengthen its healthcare services and help meet the medical needs of individuals affected by COVID-19, the disease caused by the novel coronavirus</t>
  </si>
  <si>
    <t>https://www.iadb.org/en/news/idb-disburses-253-million-support-ecuadors-covid-19-response</t>
  </si>
  <si>
    <t>Approved a purchase of Pakistan under the Rapid Financing Instrument (RFI) equivalent to SDR 1,015.5 million (US$ 1.386 billion, 50 percent of quota) to meet the urgent balance of payment needs stemming from the outbreak of the COVID-19 pandemic</t>
  </si>
  <si>
    <t>https://www.imf.org/en/News/Articles/2020/04/16/pr20167-pakistan-imf-executive-board-approves-disbursement-to-address-covid-19</t>
  </si>
  <si>
    <t>Approved yesterday Panama’s request for emergency financial assistance under the Rapid Financing Instrument (RFI) equivalent to SDR 376.8 million (about US$515 million, or 100 percent of quota) to meet the urgent balance of payment needs stemming from the outbreak of the COVID-19 pandemic</t>
  </si>
  <si>
    <t>https://www.imf.org/en/News/Articles/2020/04/16/pr20166-panama-imf-executive-board-approves-disbursement-to-address-the-covid-19</t>
  </si>
  <si>
    <t>Deferred the deadline for submitting tax returns on corporate and non-corporate income from May 31, 2020 to August 31, 2020.</t>
  </si>
  <si>
    <t>https://www.regjeringen.no/no/aktuelt/utsatt-frist-for-a-levere-skattemeldingen-for-naringsdrivende-og-selskaper/id2697840/</t>
  </si>
  <si>
    <t>Cut the interest rate on the BSP’s overnight reverse repurchase (RRP) facility by 50 basis points (bps) to 2.75 percent, interest rates on the overnight lending and deposit facilities were reduced to 3.25 percent and 2.25 percent</t>
  </si>
  <si>
    <t>http://www.bsp.gov.ph/publications/media.asp?id=5358</t>
  </si>
  <si>
    <t>Allowing loans granted to MSMEs to be counted as part of banks’ compliance with reserve requirements</t>
  </si>
  <si>
    <t>Donations of cash, critical healthcare equipment, relief goods and the use of property for the purpose of fighting COVID-19 and made during the period of the declared state of emergency shall be exempt from donor’s tax and value-added tax (VAT)</t>
  </si>
  <si>
    <t>https://www.dof.gov.ph/dof-issues-guidelines-on-tax-benefits-of-donations-during-quarantine-period/</t>
  </si>
  <si>
    <t>Decided to adopt revised rules and regulations for the examination and sanctions on financial institutions particularly regarding rules on exemption from sanctions and requests for regulatory interpretation and no-action letter</t>
  </si>
  <si>
    <t>http://www.fsc.go.kr/downManager?bbsid=BBS0048&amp;no=151497</t>
  </si>
  <si>
    <t>Ministry of Finance, Inland Revenue Authority of Singapore, Monetary Authority of Singapore</t>
  </si>
  <si>
    <t>Extending the timeline for S-REITs to distribute at least 90% of their taxable income from 3 months to 12 months (after the end of Financial Year (FY) 2020) to qualify for tax transparency</t>
  </si>
  <si>
    <t>https://www.mas.gov.sg/news/media-releases/2020/new-measures-to-help-reits-navigate-operating-challenges-posed-by-covid-19#footnote3</t>
  </si>
  <si>
    <t>Raise with immediate effect the leverage limit for S-REITs from 45% to 50%, to provide S-REITs greater flexibility to manage their capital structure amid the challenging environment created by the COVID-19 pandemic</t>
  </si>
  <si>
    <t>Deferred to 1 January 2022 the implementation of a new minimum interest coverage ratio (ICR) requirement proposed to require S-REITs to have a minimum ICR of 2.5 times before they are allowed to increase their leverage to beyond the prevailing 45% limit (up to 50%)</t>
  </si>
  <si>
    <t>Required S-REITs to disclose their leverage ratios and interest coverage ratio (ICR) in annual reports and interim financial results to provide investors with timely information about the financial position of S-REITs and the impact of higher leverage on their risk profiles</t>
  </si>
  <si>
    <t>Permitting insurers that are experiencing conditions of financial unsoundness, SCR ratios below 100% due only to the impact of COVID-19, to continue operations without exercising regulatory action</t>
  </si>
  <si>
    <t>https://www.resbank.co.za/Lists/News%20and%20Publications/Attachments/9873/Joint%20Communication%201%20of%202020%20COVID-19%20Regulatory%20response.pdf</t>
  </si>
  <si>
    <t>Asks insurers to consider whether it is necessary to temporarily suspend all discretionary dividend distributions, including share buybacks and cash bonus payments to senior management in light of the likely increase in claims across different lines of business, including but not limited to business interruption, consumer credit, credit life, life risk and funeral policies</t>
  </si>
  <si>
    <t>In the case where insurers make concessions that would increase the outstanding premiums caused by the COVID-19 pandemic, it will not be included in the default risk SCR calculation, where such outstanding premiums would have attracted capital requirements in the ordinary course</t>
  </si>
  <si>
    <t>Exemption for certain long-term insurers from regulations 3.5, 3.17 and 4.2(1) of the Regulations under the Long-term Insurance Act 52 of 1998, including deferral of commission clawbacks by insurers in an attempt to support broker sustainability as well as accessibility for investors to their investments (for those investors taking up the premium holiday and then paying back the premiums, where a likelihood exists for them to breach the 20% rule and extend the restriction period)</t>
  </si>
  <si>
    <t>Exemption of certain short-term insurers and independent intermediaries from regulation 5.2 of the Regulations under the Short-term Insurance Act 53 of 1998. This exemption is also granted in an attempt to support broker sustainability; the insurer can still pay commission and the broker can accept the commission on those policies where the policyholders have opted for a premium relief and the premium has not been received by the insurer</t>
  </si>
  <si>
    <t>Granting over-exposed institutional investors, including linked and non-linked insurance companies, a dispensation where they will not be required to realign their foreign asset holdings to be in line with the respective foreign portfolio investment limits, for a specific period and subject to certain conditions</t>
  </si>
  <si>
    <t>With effect from 16 April 2020, the Bank Rate has been effectively reduced by 500 basis points from 15.00% to 10.00% to automatically adjust in line with the SLFR, with a margin of +300 basis points</t>
  </si>
  <si>
    <t>https://www.cbsl.gov.lk/en/news/the-central-bank-of-sri-lanka-reduces-the-bank-rate</t>
  </si>
  <si>
    <t>Proposed a temporary rebate for fixed rental costs in exposed industries. The total rebate amount is worth SEK 5 billion. The rebate applies to rental costst that were fixed between April 1, 2020 and June 30, 2020, and the application period for rebates will last from July 1, 2020 to August 31, 2020.</t>
  </si>
  <si>
    <t>https://www.regeringen.se/artiklar/2020/04/regeringen-har-beslutat-om-tillfallig-rabatt-for-fasta-hyreskostnader-i-utsatta-branscher/</t>
  </si>
  <si>
    <t>Extended the right to corona-replacement earnings to the self-employed. Also, parents with special-needs children may receive benefits until the child reaches 20 years of age. These measures are expected to cost CHF 1.3 billion over a two-month period, and CHF 33 million over a six-month period, respectively.</t>
  </si>
  <si>
    <t>https://www.efd.admin.ch/efd/de/home/dokumentation/nsb-news_list.msg-id-78813.html</t>
  </si>
  <si>
    <t>Provided EUR 13 million in humanitarian aid to Ukrain to support vulnerable people affected by conflict and the coronavirus outbreak.</t>
  </si>
  <si>
    <t>https://ec.europa.eu/commission/presscorner/detail/en/ip_20_673</t>
  </si>
  <si>
    <t>Expanded the Coronavirus Large Business Interruption Loans Scheme (CLBILS) to cover all viable firms. The program now covers businesses with turnovers higher than GBP 500 million per year. Firms with turnover higher than GBS 45 million can apply for up to GBP 25 of loans, and firms with turnover higher than GBS 250 million can borrow a maximum of GBP 50 million. The government will guarantee 80% of each loan. Accredited lenders will be listed on the British Business Bank website.</t>
  </si>
  <si>
    <t>https://www.gov.uk/government/news/chancellor-expands-loan-scheme-for-large-businesses</t>
  </si>
  <si>
    <t>Priced a new SEK benchmark due December 23, 2022, raising SEK 11.5 billion (USD eq. 1.15 billion) to support the financing of a range of sustainable development projects and programs in member countries, including health</t>
  </si>
  <si>
    <t>https://www.worldbank.org/en/news/press-release/2020/04/16/world-bank-prices-sek-11-5-billion-sustainable-development-bonds-to-support-programs-in-member-countries</t>
  </si>
  <si>
    <t>Priced an 8-year EUR 3 billion benchmark bond to support the financing of sustainable projects and programs in its member countries.</t>
  </si>
  <si>
    <t>https://www.worldbank.org/en/news/press-release/2020/04/16/world-bank-prices-a-euro-3-billion-8-year-benchmark-to-support-programs-in-member-countries</t>
  </si>
  <si>
    <t>African Development Bank, Africa Growing Together Fund</t>
  </si>
  <si>
    <t>Approved a $40 million financial package to support Angola’s Banco Millennium Atlântico (BMA) to bolster local production and job creation through its portfolio of small and medium-sized enterprises</t>
  </si>
  <si>
    <t>https://www.afdb.org/en/news-and-events/press-releases/african-development-bank-approves-40-million-package-angolas-banco-millennium-atlantico-support-smes-35436</t>
  </si>
  <si>
    <t>Extended the ban on short sales in certain financial instruments listed on the Vienna Stock Exchange. This is an extension of a measure enacted on March 18, 2020. The ban was extended through May 18, 2020. The ban now applies to all net short positions, and will take effect on April 16, 2020.</t>
  </si>
  <si>
    <t>https://www.fma.gv.at/fma-verlaengert-das-verbot-fuer-leerverkaeufe-in-bestimmten-finanzinstrumenten-die-an-der-wiener-boerse-notieren-und-aendert-es-gleichzeitig-ab/</t>
  </si>
  <si>
    <t>Renewed the prohibition of short selling and similar transactions on the regulated market of Euronext Brussels. The prohibition will apply from April 17, 2020 through May 18, 2020.</t>
  </si>
  <si>
    <t>https://www.fsma.be/nl/news/renewal-prohibition-short-selling</t>
  </si>
  <si>
    <t>Proposed postponement of insurance payments for both companies and individual consumers.</t>
  </si>
  <si>
    <t>https://www.fsma.be/nl/news/covid-19-maatregelen-verzekeringssector-0</t>
  </si>
  <si>
    <t>Suspended import duties and value-added taxes (VATs) on goods needed to combat the pandemic of the COVID-19 virus.</t>
  </si>
  <si>
    <t>https://financien.belgium.be/nl/Actueel/update-covid-19-douane-en-belastingvrijstellingen-bij-rampen</t>
  </si>
  <si>
    <t>Streamlined procedures for the evaluation and authorization of public sector projects and programs by External Financing Commission (Cofiex), it will resolve within ten days on each claim received. The ordinary rule provided for the deliberation of such projects to take place three times a year</t>
  </si>
  <si>
    <t>https://www.gov.br/economia/pt-br/assuntos/noticias/2020/abril/governo-federal-agiliza-financiamentos-junto-a-bancos-multilaterais</t>
  </si>
  <si>
    <t>Providing immediate, temporary relief to sponsors of federally regulated, defined benefit pension plans in the form of a moratorium, through the remainder of 2020, on solvency payment requirements for defined benefit plans</t>
  </si>
  <si>
    <t>https://www.canada.ca/en/department-finance/news/2020/04/government-announces-relief-for-federally-regulated-pension-plan-sponsors.html</t>
  </si>
  <si>
    <t>Introducing a Corporate Bond Purchase Program (CBPP) that will purchase eligible corporate bonds in the secondary market and will be capped at $10 billion and will be restricted to senior secured and unsecured bonds originated by Canadian incorporated companies with a remaining maturity of up to 5 years and a minimum credit rating of BBB or equivalent. The program will remain active for a period of 12 months</t>
  </si>
  <si>
    <t>https://www.bankofcanada.ca/2020/04/bank-canada-introduce-corporate-bond-purchase-program/</t>
  </si>
  <si>
    <t>Temporarily increasing the amount of treasury bills it acquires at auctions to up to 40 per cent</t>
  </si>
  <si>
    <t>https://www.bankofcanada.ca/2020/04/bank-canada-announces-increase-amount-government-canada-treasury-bills/</t>
  </si>
  <si>
    <t>Introducing a Provincial Bond Purchase Program (PBPP) that will purchase eligible securities in the secondary market. Eligible securities are made up of Canadian-dollar denominated bonds issued by all provinces and fully-guaranteed provincial agencies with remaining terms-to-maturity up to ten years. The program size will be capped at $50 billion. The program will remain active for a period of 12 months</t>
  </si>
  <si>
    <t>https://www.bankofcanada.ca/2020/04/bank-canada-introduce-provincial-bond-purchase-program/</t>
  </si>
  <si>
    <t>Lowered the Required Reserve Ratio (RRR) by 0.5 percentage points for rural credit cooperatives, rural commercial banks, rural cooperative banks, village banks, as well as city commercial banks operating solely within provincial-level administrative regions, which is one of the two targeted reductions of 0.5 percentage points each</t>
  </si>
  <si>
    <t>http://www.pbc.gov.cn/en/3688110/3688181/4007901/index.html</t>
  </si>
  <si>
    <t>Lowered medium-term lending facility (MLF) by to 2.95%</t>
  </si>
  <si>
    <t>Banking and Insurance Regulatory Commission of Ministry of Agriculture and Rural Affairs</t>
  </si>
  <si>
    <t>Introduced additional improvements to the national agricultural credit guarantee</t>
  </si>
  <si>
    <t>http://nys.mof.gov.cn/czpjZhengCeFaBu_2_2/202004/t20200415_3498327.htm</t>
  </si>
  <si>
    <t>Temporarily suspend the processing of tax-deducted interest on domestic sales of processing trade enterprises from April 15, 2020 to December 31, 2020</t>
  </si>
  <si>
    <t>http://gss.mof.gov.cn/gzdt/zhengcefabu/202004/t20200415_3498382.htm</t>
  </si>
  <si>
    <t>Approved ammendments to laws that will make it easier for companies to pay taxes; reduced tax interest rates, excise duties and the value-added tax (VAT) rate on digital publications; extended the deduction of income from forest sales; and temporarily suspend payments to the second pilar of pensions.</t>
  </si>
  <si>
    <t>https://www.rahandusministeerium.ee/et/uudised/koroonakriisiga-seotud-maksumeetmed-said-riigikogu-heakskiidu</t>
  </si>
  <si>
    <t>Designed an aid package with the Foundation KredEx and Enterprise Estonia to support the tourism sector. The money offered to tourism companies totalled EUR 25 million. The amount of support for individual companies was between EUR 2000 and EUR 60,000--depending on the comany's field of activity, size, loss of turnovert, and need to survive during the crisis period.</t>
  </si>
  <si>
    <t>https://www.mkm.ee/et/uudised/mkm-tootas-valja-abipaketi-turismisektorile</t>
  </si>
  <si>
    <t>Extended the short-sale ban taken on March 17, 2020 through May 18, 2020. Terms and conditions of the ban remain the same.</t>
  </si>
  <si>
    <t>https://www.amf-france.org/fr/actualites-publications/communiques/communiques-de-lamf/lamf-annonce-la-prolongation-de-linterdiction-des-positions-courtes-nettes-jusquau-18-mai-2020</t>
  </si>
  <si>
    <t>G20</t>
  </si>
  <si>
    <t>G20 Finance Ministers and Central Bank Governors Meeting</t>
  </si>
  <si>
    <t>Announced support for a time-bound suspension of debt service payments for the poorest countries that request forbearance. Agreed on a coordinated approach with a common term sheet providing the key features for this debt service suspension initiative, which is also agreed by the Paris Club</t>
  </si>
  <si>
    <t>https://g20.org/en/media/Documents/G20_FMCBG_Communiqu%C3%A9_EN%20(2).pdf</t>
  </si>
  <si>
    <t>Proposed the issuance of a 7-year bond with a 2% annual interest rate. The bonds would raise EUR 2 billion.</t>
  </si>
  <si>
    <t>https://www.minfin.gr/web/guest/-/delose-tou-ypourgou-oikonomikon-k-chrestou-staikoura-gia-ten-ekdose-7etous-omologou?inheritRedirect=true&amp;redirect=%2Fweb%2Fguest%2Fanakoinoseis</t>
  </si>
  <si>
    <t>Renewed the ban on short sales and net short positions on the Athens Exchange. The ban applies to sales of shares covered by subsequent intraday purchases, and all related instruments relevant tot he calculation of the net short position. It will go into force on April 25, 2020, and end at midnight on May 18, 2020.</t>
  </si>
  <si>
    <t>http://www.hcmc.gr/vdrv/elib/a66a3fba6-8482-4260-a1f4-e7a639aa7cfa--1850842569-0</t>
  </si>
  <si>
    <t>Conduct another TLTRO operation for ₹ 25,000 crores on April 17, 2020</t>
  </si>
  <si>
    <t>https://www.rbi.org.in/Scripts/BS_PressReleaseDisplay.aspx?prid=49671</t>
  </si>
  <si>
    <t>Bearing all costs of patient care for COVID-19, not only Patients Under Supervision (PDP) and positive corona but also Insider Monitoring (ODP) according to the standard of care costs in the Decree of the Minister of Health (KMK) Number HK.01.07 / Menkes / 238/2020 regarding Technical Guidance for Reimbursing the Costs of the Care of Certain Emerging Infection Diseases for Hospitals Organizing Corona Virus Disease 2019 (COVID-19)</t>
  </si>
  <si>
    <t>https://www.kemenkeu.go.id/publikasi/berita/pemerintah-menanggung-seluruh-biaya-pasien-covid-19/</t>
  </si>
  <si>
    <t>Approved a disbursement of SDR 15.55 million (about US$21.3 million or 25 percent of its SDR quota) for The Gambia under the Rapid Credit Facility (RCF). The financing provided under the RCF will help the country meet its urgent balance-of-payments (BOP) need as well as support the authorities’ efforts to contain the spread of COVID-19 and limit its adverse economic and social impacts</t>
  </si>
  <si>
    <t>https://www.imf.org/en/News/Articles/2020/04/15/pr20164-gambia-imf-exec-board-approves-us-21-3m-disbursement-the-gambia-address-covid19-pandemic</t>
  </si>
  <si>
    <t>Approved the establishment of the Short-term Liquidity Line (SLL) to further strengthen the global financial safety net as part of the Fund’s COVID-19 response. The facility is a revolving and renewable backstop for member countries with very strong policies and fundamentals in need of short-term moderate balance of payments support. In these cases, the Short-term Liquidity Line will provide revolving access of up to 145 percent of quota</t>
  </si>
  <si>
    <t>https://www.imf.org/en/News/Articles/2020/04/15/pr20163-imf-adds-liquidity-line-to-strengthen-covid-19-response</t>
  </si>
  <si>
    <t>Increased the Temporary Covid-19 Wage Subsidy Scheme (TWSS) benefits for those earning less than EUR 500 per week (EUR 31,000 per year) and for those earning over EUR 586 per week (EUR 38,000 per year). These payments were available through the Temporary Wage Subsidy Scheme. The changes apply to payrolls with a pay date on or after May 4, 2020 and received by the Revenue Commissioners on or after that date.</t>
  </si>
  <si>
    <t>https://www.gov.ie/en/press-release/c3e1eb-minister-donohoe-announces-update-to-the-temporary-wage-subsidy-sche/</t>
  </si>
  <si>
    <t>Provided guidance on annual general meeting of shareholders (AGM) which is usually held at the end of June</t>
  </si>
  <si>
    <t>https://www.fsa.go.jp/en/ordinary/coronavirus202001/20200415.html</t>
  </si>
  <si>
    <t>New Zealand Government</t>
  </si>
  <si>
    <t>Announced a suite of new measures to provide relief for small and medium-sized businesses, including $3.1 billion tax loss carry-back scheme (estimated cost over the next two years), $60 million estimated annual savings to business each year from changes to the tax loss continuity rules, $25 million in the next 12 months for further business consultancy support, greater flexibility for affected businesses affected to meet their tax obligations, measures to support commercial tenants and landlords</t>
  </si>
  <si>
    <t>https://www.beehive.govt.nz/release/government-backs-business-through-covid-19</t>
  </si>
  <si>
    <t>Philippines and the World Bank signed a US$500-million loan agreement that would enable the Duterte administration to augment the government’s urgent financing requirements arising from the crisis spawned by the 2019 coronavirus disease (COVID-19) pandemic</t>
  </si>
  <si>
    <t>https://www.dof.gov.ph/phl-world-bank-sign-us500-m-loan-accord-to-fight-covid-19/</t>
  </si>
  <si>
    <t>Extended the ban on net short positions by one month. The ban applies to positions taken on Spanish trading venues (Stock Exchanges, the Alternative Stock Market, and MAB). The ban takes effect from April 18, 2020, and will remain in force through May 18, 2020.</t>
  </si>
  <si>
    <t>https://www.cnmv.es/portal/verDoc.axd?t={c74b6335-d151-4fe1-993f-b29c0bb67382}</t>
  </si>
  <si>
    <t>Expanded the range of businesses that can receive government funding under the 5-7-9% Loan Program. The total size of the program is estimated at UAH 35 billion. The program now includes entrepreneurs who have a maximum annual income of UAH 100 million. Second, the Ministry increased the maximum loan amount from UAH 1.5 million to UAH 3 million. Third, the Minsitry expanded the scenarios for which it would extend loans to enrepreneurs. The state permitted delay in repayments of whole loans provided for anti-crisi measures for up to nine months. Finally, the Ministry allowed small and medium-sized enterprises (SMEs) with outstanding loans to apply to its 5-7-9% loan program--subject to elligibility constraints and conditions. SMEs may refinance outstanding debt at 0%.</t>
  </si>
  <si>
    <t>https://mof.gov.ua/uk/news/uriad_zbilshiv_maksimalnu_sumu_kreditu_za_programoiu_dostupni_krediti_5-7-9_do_3_milioniv_griven_ta_rozshiriv_ii_paketom_antikrizovikh_zakhodiv_dlia_mikro_ta_malogo_biznesu-2095</t>
  </si>
  <si>
    <t>Enacted legislation that assigned the determination of non-performing loan (NPLs) management measures to the National Bank of Ukraine (NBU). The regulation also defined the criteria for bank assets that can be written off from the reserves formed.</t>
  </si>
  <si>
    <t>https://mof.gov.ua/uk/news/kmu_priiniav_rishennia_shchodo_upravlinnia_problemnimi_aktivami_bankami_derzhavnogo_sektoru-2096</t>
  </si>
  <si>
    <t>Announced today that Supplemental Security Income (SSI) recipients will automatically receive their Economic Impact Payments directly to their bank accounts through direct deposit, Direct Express debit card, or by paper check, just as they would normally receive their SSI benefits</t>
  </si>
  <si>
    <t>https://home.treasury.gov/news/press-releases/sm979</t>
  </si>
  <si>
    <t>Federal Housing Finance Agency, Consumer Financial Protection Bureau</t>
  </si>
  <si>
    <t>Announced the Borrower Protection Program (the Program), a new joint initiative that enables CFPB and FHFA to share servicing information to protect borrowers during the coronavirus national emergency</t>
  </si>
  <si>
    <t>https://www.fhfa.gov/Media/PublicAffairs/Pages/FHFA-and-CFPB-Announce-Borrower-Protection-Program.aspx</t>
  </si>
  <si>
    <t>Catastrophe Deferred Drawdown Option (Cat-DDO)</t>
  </si>
  <si>
    <t>Approved today $7 million in immediate funding to support Malawi’s response to the global COVID-19 (coronavirus) pandemic under a new Malawi COVID-19 Emergency Response and Health Systems Preparedness project. In addition to the new operation, $30 million has been made available from the Disaster Risk Management Development Policy Financing with a Catastrophe Deferred Drawdown Option (Cat-DDO) to strengthen the country’s response to the pandemic</t>
  </si>
  <si>
    <t>https://www.worldbank.org/en/news/press-release/2020/04/15/world-bank-approves-37-million-support-for-covid-19-response-in-malawi</t>
  </si>
  <si>
    <t>Priced a USD8 billion 5-year global benchmark bond that matures on April 22, 2025</t>
  </si>
  <si>
    <t>https://www.worldbank.org/en/news/press-release/2020/04/15/world-bank-raises-record-breaking-usd8-billion-from-global-investors-to-support-its-member-countries</t>
  </si>
  <si>
    <t>Priced a 3-year GBP global benchmark, raising GBP 1.5 billion from investors around the globe</t>
  </si>
  <si>
    <t>https://www.worldbank.org/en/news/press-release/2020/04/15/world-bank-prices-gbp-3-year-benchmark-highlights-covid-19-response-and-health-programs-in-member-countries</t>
  </si>
  <si>
    <t>Approved today a $13.95 million to prevent, detect and respond to the threat posed by COVID-19 and strengthen national systems for public health preparedness in Niger</t>
  </si>
  <si>
    <t>https://www.worldbank.org/en/news/press-release/2020/04/15/niger-to-receive-13-95-million-for-covid-19-response</t>
  </si>
  <si>
    <t>Ordered a new extension, until April 26, 2020, of the suspension of the exchange and financial summary proceedings instructed in the terms of the Foreign Exchange Penal Regime Laws No. 19,359 and of Entities Financial No. 21,526</t>
  </si>
  <si>
    <t>https://www.bcra.gob.ar/Noticias/Coronavirus-BCRA-nueva-prorroga-sumarios-financieros.asp</t>
  </si>
  <si>
    <t>Providing a further $3 million to support frontline health workers with training and information which will support the treatment of patients with coronavirus</t>
  </si>
  <si>
    <t>https://www.health.gov.au/ministers/the-hon-greg-hunt-mp/media/3-million-to-boost-the-national-coordinated-covid-19-research-response</t>
  </si>
  <si>
    <t>Reduced sales taxes on breathing masks from 20% to 0% between April 13, 2020 and August 1, 2020. The exemption applies to deliveries and intra-Community acquisitions.</t>
  </si>
  <si>
    <t>https://www.bmf.gv.at/presse/pressemeldungen/2020/april/keine-umsatzsteuer-auf-schutzmasken.html</t>
  </si>
  <si>
    <t>Amended allocation to R $ 40 billion in direct transfers to states and municipalities, suspension of debts with the Union (R $ 20.6 billion for states and R $ 2 billion for municipalities) and suspension of debts with Caixa Econômica Federal and BNDES in 2020 (R $ 10.6 billion for states, R $ 4.2 billion for municipalities)</t>
  </si>
  <si>
    <t>https://www.gov.br/economia/pt-br/assuntos/noticias/2020/abril/ministerio-da-economia-apresenta-proposta-de-ajuda-a-estados-e-municipios</t>
  </si>
  <si>
    <t>Advocated that retailers continue to accept cash to ensure Canadians have access to the goods and services they need</t>
  </si>
  <si>
    <t>https://www.bankofcanada.ca/2020/04/bank-canada-asks-retailers-continue-accepting-cash/</t>
  </si>
  <si>
    <t>Conducting a comprehensive review of the application of financial interest discount funds declared by local enterprises, central enterprises and their subsidiaries (hereinafter referred to as "loan enterprises") that have received preferential loans supported by the People's Bank of China special refinancing</t>
  </si>
  <si>
    <t>http://www.mof.gov.cn/zhengwuxinxi/caijingshidian/zgcjb/202004/t20200414_3497865.htm</t>
  </si>
  <si>
    <t>Ministry of Finance, the General Administration of Customs, the State Administration of Taxation</t>
  </si>
  <si>
    <t>Expaned the pilot domestic selective tariff collection policy to all comprehensive bonded areas</t>
  </si>
  <si>
    <t>http://gss.mof.gov.cn/gzdt/zhengcefabu/202004/t20200414_3498086.htm</t>
  </si>
  <si>
    <t>Decrease of three percentage points of the reserve requirement on liabilities whose current required reserve percentage is 11% (checking accounts, savings accounts, etc.), from 11% to 8%</t>
  </si>
  <si>
    <t>https://www.banrep.gov.co/es/banco-republica-inyecta-liquidez-permanente-economia-mediante-reduccion-del-encaje-y-refuerza-su</t>
  </si>
  <si>
    <t>Decrease of one percentage point of the reserve requirement on the receivables whose current required reserve percentage is 4.5% (CDT of less than 18 months), from 4.5% to 3.5%</t>
  </si>
  <si>
    <t>Authorized the purchase of TES in the secondary market for up to $ 2 billion in the remainder of April</t>
  </si>
  <si>
    <t>Approved the European Union's Emergency Support Instrument to provide EUR 2.7 billion of direct support medical efforts and procure supplies for Member States.</t>
  </si>
  <si>
    <t>https://ec.europa.eu/commission/presscorner/detail/en/mex_20_657</t>
  </si>
  <si>
    <t>Proposed a 40% reduction for the rents of students studying in cities and regions away from their place of permanent residence. The Ministry also considered extending financial grants worth EUR 800 to owners of sole proprietorships and the self-employed.</t>
  </si>
  <si>
    <t>https://www.minfin.gr/web/guest/-/parembaseis-gia-ta-enoikia-phoiteton-pou-spoudazoun-makria-apo-ton-topo-monimes-katoikias-tous-kai-gia-ten-epektase-tou-metrou-tes-choregeses-oikonomi?inheritRedirect=true&amp;redirect=%2Fweb%2Fguest%2Fanakoinoseis</t>
  </si>
  <si>
    <t>Hong Kong Home Affairs Bureau</t>
  </si>
  <si>
    <t>Extended the Anti-epidemic Support Scheme for Property Management Sector to cover industrial and commercial buildings</t>
  </si>
  <si>
    <t>https://www.news.gov.hk/eng/2020/04/20200414/20200414_210542_060.html?type=category&amp;name=covid19</t>
  </si>
  <si>
    <t>Exempted agricultural workers from paying contributions and taxes on their workers' wages until the end of June. Agricultural workers are only required to pay the 4% in-kind health insurance contribution at a maximum rate of HUF 7,710.</t>
  </si>
  <si>
    <t>https://www.kormany.hu/en/ministry-of-agriculture/news/further-significant-decisions-to-support-agriculture</t>
  </si>
  <si>
    <t>Increased the maximum amount of credit available through the "Rural Széchenyi Overdraft Facility" from HUF 100 million to HUF 200 million. This facility is available to agricultural producers, and the terms are up to three years free. The Ministry of Agriculture also raised the interest, guaranteed fiscal resources, and agreed to reimburse 100% of costs related to the conclusion and maintenance of credit contracts.</t>
  </si>
  <si>
    <t>Strengthened the intensity of triple intervention policy through the spot and Domestic Non-Deliverable Forward (DNDF) markets, as well as purchasing SBN in the secondary market</t>
  </si>
  <si>
    <t>https://www.bi.go.id/en/ruang-media/siaran-pers/Pages/sp_223020.aspx</t>
  </si>
  <si>
    <t>Expanded monetary operations by providing banks and the corporates a term-repo mechanism with SUN/SBSN underlying transactions of tenors up to one year</t>
  </si>
  <si>
    <t>Lowered the rupiah reserve requirement ratios by 200bps for conventional commercial banks and by 50bps for Islamic banks/Islamic business units, effective from 1st May 2020</t>
  </si>
  <si>
    <t>Relaxed the additional demand deposit obligations to meet the Macroprudential Intermediation Ratio (MIR) for conventional commercial banks as well as Islamic banks/Islamic business units for a period of one year, effective from 1st May 2020</t>
  </si>
  <si>
    <t>Raised the Macroprudential Liquidity Buffer (MLB) by 200bps for conventional commercial banks and by 50bps for Islamic banks/Islamic business units, effective from 1st May 2020</t>
  </si>
  <si>
    <t>Increased the uptake of non-cash payment instruments in order to mitigate the COVID-19 impact by supporting government programs to accelerate non-cash social aid program (bansos) disbursements to members of the public in conjunction with payment system service providers by expediting the electronification of relevant social programs, increasing public socialisation activities in collaboration with payment system service providers to increase the uptake of non-cash payment instruments through digital banking, electronic money and broader QRIS acceptance, and relaxing credit card policy by lowering the upper limit for credit card interest, minimum payment requirements and the penalties for late payments, while supporting credit card issuer policy to extend the due date for customers</t>
  </si>
  <si>
    <t>Approved a disbursement under the Rapid Credit Facility (RCF) equivalent to SDR 84.12 million (about US$115.1 million, or 60 percent of quota) to help Chad meet the urgent balance of payment needs stemming from the deterioration of global conditions and the outbreak of the COVID-19 pandemic</t>
  </si>
  <si>
    <t>https://www.imf.org/en/News/Articles/2020/04/15/pr20159-chad-imf-executive-board-approves-disbursement-to-address-covid-19</t>
  </si>
  <si>
    <t>Approved El Salvador’s request for emergency financial assistance of about US$ 389 million (SDR 287.2 million, 100 percent of quota) under the Rapid Financing Instrument (RFI) to help the country meet the urgent balance of payments need stemming from the outbreak of the COVID-19 pandemic and direct funds swiftly to the country’s most affected sectors, including the healthcare system</t>
  </si>
  <si>
    <t>https://www.imf.org/en/News/Articles/2020/04/14/pr20155-el-salvador-imf-executive-board-approves-a-us-389-million-disbursement-to-address-covid-19</t>
  </si>
  <si>
    <t>Approved a disbursement of SDR 84.28 million (about US$115.3 million or 70 percent of its SDR quota) for Burkina Faso under the Rapid Credit Facility (RCF). The financing provided under the RCF will help finance the health, social protection and macroeconomic stabilization measures, meet the urgent balance of payments needs arising from the COVID-19 outbreak and catalyze additional support from the international community</t>
  </si>
  <si>
    <t>https://www.imf.org/en/News/Articles/2020/04/14/pr20156-burkina-faso-imf-executive-board-approves-us-115-3m-disburse-address-covid19-pandemic</t>
  </si>
  <si>
    <t>Approved the disbursement of SDR83.66 million (about US$114.49 million) to be drawn under the Rapid Credit Facility (RCF). The RCF funds will help address Niger’s urgent balance of payments need by filling important financing gaps in Niger’s fiscal and external accounts and should also help to catalyze additional donor support. The Executive Board also approved a rephasing of disbursements under the Extended Credit Facility (ECF) that has been supporting Niger’s economic reform program since January 2017, to allow more time for the completion of the next program review while maximizing financial support under the RCF.</t>
  </si>
  <si>
    <t>https://www.imf.org/en/News/Articles/2020/04/14/pr20157-niger-imf-exec-board-approves-disbursement-to-adress-covid-19</t>
  </si>
  <si>
    <t>Established the the Small Business Wage Subsidy Program that will provide some 3.4 million employees in small businesses a wage subsidy of P5,000 to 8,000 per eligible worker for two months and will cost a total of P50.8 billion</t>
  </si>
  <si>
    <t>https://www.dof.gov.ph/dof-to-implement-wage-subsidy-program-for-3-4-m-workers-of-small-businesses/</t>
  </si>
  <si>
    <t>Cut the repo rate by 100 basis points to 4.25%</t>
  </si>
  <si>
    <t>https://www.resbank.co.za/Lists/News%20and%20Publications/Attachments/9862/Monetary%20Policy%20Committee%20cut%20the%20repo%20rate%20by%20100%20basis%20points.pdf</t>
  </si>
  <si>
    <t>Approved a fiscal transfer of EUR 13.83 billion from the State budget to the General Treasury of Social Security (SS) to help Treasury cover all SS obligations--including special obligations related to the coronavirus.</t>
  </si>
  <si>
    <t>http://prensa.mitramiss.gob.es/WebPrensa/noticias/seguridadsocial/detalle/3774</t>
  </si>
  <si>
    <t>Permitted small and medium-sized enterprises (SMEs) and freelancers to postpone all tax returns for the month of April. The payments were postponed by one month--from April 20, 2020, to May 20, 2020.</t>
  </si>
  <si>
    <t>https://www.hacienda.gob.es/en-GB/Prensa/En%20Portada/2020/Paginas/20200421_APLAZAMIENTO_DECLARACION_IMPUESTOS.aspx</t>
  </si>
  <si>
    <t>Proposed the temporary strengthening of short-term permits, further reduction of employer's salary costs, and the increased efforts to monitor companies that have received short-term permits.</t>
  </si>
  <si>
    <t>https://www.regeringen.se/pressmeddelanden/2020/04/uppvaxling-krisatgard-for-jobb-och-foretag/</t>
  </si>
  <si>
    <t>Scheduled a dollar-loan offering for Thursday, April 16, 2020. The third auction will be for USD 10 billion with a maturity of 3 months.</t>
  </si>
  <si>
    <t>https://www.riksbank.se/en-gb/press-and-published/notices-and-press-releases/press-releases/2020/the-riksbank-to-offer-third-loan-in-us-dollars-on-thursday-16-april/</t>
  </si>
  <si>
    <t>Federal Reserve, Federal Deposit Insurance Corporation, Office of the Comptroller of the Currency, National Credit Union Administration, Consumer Financial Protection Bureau</t>
  </si>
  <si>
    <t>Issued an interim final rule to temporarily defer real estate-related appraisals and evaluations under the agencies' interagency appraisal regulations</t>
  </si>
  <si>
    <t>https://www.federalreserve.gov/newsevents/pressreleases/bcreg20200414a.htm</t>
  </si>
  <si>
    <t>Approved an emergency US$20 million (approximately PGK70m) project for Papua New Guinea (PNG) to provide rapid support the country’s COVID-19 (coronavirus) pandemic response.</t>
  </si>
  <si>
    <t>https://www.worldbank.org/en/news/press-release/2020/04/14/world-bank-commits-to-papua-new-guineas-fight-against-covid-19</t>
  </si>
  <si>
    <t>Approved today a $5 million grant to respond to the threat posed by COVID-19 and strengthen national systems for public health preparedness in Burundi</t>
  </si>
  <si>
    <t>https://www.worldbank.org/en/news/press-release/2020/04/14/burundi-to-strengthen-national-health-system-and-preparedness-in-the-face-of-covid-19</t>
  </si>
  <si>
    <t>Tripled the size of its response to the novel coronavirus disease (COVID-19) pandemic to $20 billion and approved measures to streamline its operations for quicker and more flexible delivery of assistance</t>
  </si>
  <si>
    <t>https://www.adb.org/news/adb-triples-covid-19-response-package-20-billion</t>
  </si>
  <si>
    <t>Decided to allow repurchased Letras Financeiras (LFs) to be deducted from reserve requirements on time deposits</t>
  </si>
  <si>
    <t>https://www.bcb.gov.br/detalhenoticia/17044/nota</t>
  </si>
  <si>
    <t>Ministry of Economy, Development, and Tourism</t>
  </si>
  <si>
    <t>Announced an initiative that will allow all those affected to open an online store in the main e-commerce marketplaces associated with the CCS, accessing state-of-the-art tools in the areas of security, transactional management, marketing, payment methods, distribution logistics and, perhaps most importantly, to large flows of consumers</t>
  </si>
  <si>
    <t>https://www.economia.gob.cl/2020/04/16/ministerio-de-economia-y-ccs-lanzan-campana-para-subir-a-micro-pequenas-y-medianas-empresas-al-comercio-electronico.htm</t>
  </si>
  <si>
    <t>Issued a notice requesting that the role of government financing guarantees be given full play, and that more support should be given to small and micro enterprises and the “three rural” entities to increase their credit and help enterprises to resume production and overcome difficulties. Including "Sannong" financing guarantee accounted for no less than 50%</t>
  </si>
  <si>
    <t>http://www.mof.gov.cn/zhengwuxinxi/caijingshidian/zgcjb/202004/t20200413_3497356.htm</t>
  </si>
  <si>
    <t>Extended the application deadline for low-income household allowance to May 4, 2020. KredEx also raised the maximum limit for a single grant to EUR 10,000. Families with more than three children can apply for multiple grants, and the granted amount depends on the number of children.</t>
  </si>
  <si>
    <t>https://kredex.ee/et/uudised/kredex-pikendab-lasterikaste-perede-kodutoetuse-taotlusvooru-lopptahtaega</t>
  </si>
  <si>
    <t>Priced a new 3-year fixed rate Sustainable Development Bond (SDB) focused on SDG#3 (Good Health and Well Being) in Indonesian Rupiah (IDR) valued in 55 billion, equivalent to $3.4 million</t>
  </si>
  <si>
    <t>https://www.iadb.org/en/news/idb-launches-indonesian-rupiah-sustainable-development-bond-sdb</t>
  </si>
  <si>
    <t>Approved immediate debt service relief to 25 of the IMF’s member countries under the IMF’s revamped Catastrophe Containment and Relief Trust (CCRT). Countries receiving debt service relief include Afghanistan, Benin, Burkina Faso, Central African Republic, Chad, Comoros, Congo, D.R., The Gambia, Guinea, Guinea-Bissau, Haiti, Liberia, Madagascar, Malawi, Mali, Mozambique, Nepal, Niger, Rwanda, São Tomé and Príncipe, Sierra Leone, Solomon Islands, Tajikistan, Togo, and Yemen</t>
  </si>
  <si>
    <t>https://www.imf.org/en/News/Articles/2020/04/13/pr20151-imf-executive-board-approves-immediate-debt-relief-for-25-countries</t>
  </si>
  <si>
    <t>Approved the purchase under the Rapid Financing Instrument (RFI) equivalent to SDR 215.7 million (about US$294.7 million, 67 percent of quota) and a disbursement under the Rapid Credit Facility (RCF) equivalent to SDR 107.9 million (US$147.4 million, 33 percent of quota) to help Senegal meet the urgent balance of payment needs stemming from the COVID-19 pandemic</t>
  </si>
  <si>
    <t>https://www.imf.org/en/News/Articles/2020/04/13/pr20152-senegal-imf-exec-board-approves-us-442-million-disbursement-under-rcf-and-purchase-under-rfi</t>
  </si>
  <si>
    <t>Approved the disbursement of SDR 738 million (about US$1 billion) to be drawn under the Rapid Credit Facility (RCF). The disbursement will help address the urgent fiscal and balance of payments needs that Ghana is facing, improve confidence, and catalyze support from other development partners</t>
  </si>
  <si>
    <t>https://www.imf.org/en/News/Articles/2020/04/13/pr20153-ghana-imf-executive-board-approves-a-us-1-billion-disbursement-to-ghana-to-address-covid-19</t>
  </si>
  <si>
    <t>Reached collective bargaining agreement in which non-essential workers would stay in the period between 17.4.20 and 30.4.20 on paid leave, half of which is at the expense of the balance of the employee's accumulated vacation days and half at the expense of the employer</t>
  </si>
  <si>
    <t>https://www.gov.il/he/departments/news/press_13042020</t>
  </si>
  <si>
    <t>Technical Council of the Mexican Institute of Social Security</t>
  </si>
  <si>
    <t>Established deferment and subsidies to defray costs of social security by employers and employees</t>
  </si>
  <si>
    <t>http://www.imss.gob.mx/prensa/archivo/202004/191</t>
  </si>
  <si>
    <t>Issued guidance recommending companies and auditors against a mec hanical application of IFRS 9 standard s for determining their expected cre dit losses ( ECLs during the COVID 19 crisis</t>
  </si>
  <si>
    <t>http://www.fsc.go.kr/downManager?bbsid=BBS0048&amp;no=151382</t>
  </si>
  <si>
    <t>Expanding the Small Business Closure Store Support Project (additional 16.4 billion won, total 27.6 billion won) from April 13 (Mon) to prepare for the spread of damage to support 19,200 stores</t>
  </si>
  <si>
    <t>https://www.mss.go.kr/site/smba/ex/bbs/View.do?cbIdx=86&amp;bcIdx=1018165&amp;parentSeq=1018165</t>
  </si>
  <si>
    <t>Directed banks to extend the validity of the ATM cards that expired or are about to expire and approved the extension of the suspension of the suspension of bank accounts of individuals</t>
  </si>
  <si>
    <t>http://www.sama.gov.sa/ar-sa/News/Pages/news-547.aspx</t>
  </si>
  <si>
    <t>Informed banks and banks operating in the Kingdom to take advantage of digital certification services for bank products related to personal financing for individuals and the issuance of credit cards</t>
  </si>
  <si>
    <t>http://www.sama.gov.sa/ar-sa/News/Pages/news-546.aspx</t>
  </si>
  <si>
    <t>Monetary Authority of Singapore</t>
  </si>
  <si>
    <t>Prepared a checklist to guide listed and non-listed entities on the conduct of general meetings during the period when elevated safe distancing measures are in place</t>
  </si>
  <si>
    <t>https://www.mas.gov.sg/news/media-releases/2020/additional-guidance-on-the-conduct-of-general-meetings</t>
  </si>
  <si>
    <t>Provided GBS 14.5 billion to public services from the Coronavirus emergency response fund. The intended recipients include: health services (GBS 6.6 billion), local authorities (GBS 1.6 billion), extra measures (GBS 0.9 billion), rail services (GBS 3.5 billion), the Scotish Government (GBS 1 billion), the Welsh Government (GBS 0.6 billion), and the Northern Ireland Executive (GBS 0.3 billion). The initial size of the fund was set at GBS 5 billion on March 11, 2020.</t>
  </si>
  <si>
    <t>https://www.gov.uk/government/news/chancellor-provides-over-14-billion-for-our-nhs-and-vital-public-services</t>
  </si>
  <si>
    <t>Decided to not require passenger air carriers that will receive $100 million of payroll assistance or less to provide financial instruments as appropriate compensation</t>
  </si>
  <si>
    <t>https://home.treasury.gov/news/press-releases/sm973</t>
  </si>
  <si>
    <t>Department of Education, Skills and Employment</t>
  </si>
  <si>
    <t>Announced the launch of the Higher Education Relief Package</t>
  </si>
  <si>
    <t>https://www.dese.gov.au/about-us/our-ministers</t>
  </si>
  <si>
    <t>As part of the Higher Education Relief Package, the Government is providing funding certainty to higher education providers, in response to the COVID-19 pandemic, by guaranteeing their CGS funding for 2020, regardless of enrolments</t>
  </si>
  <si>
    <t>https://www.dese.gov.au/covid-19/higher-education/higher-education-faq</t>
  </si>
  <si>
    <t>As part of the Higher Education Relief Package, the Government is maintaining payment of HELP advances in 2020 based on estimates, cost to study short, online courses at universities and private providers will be discounted considerably to help Australians retrain, providing an incentive to encourage students to continue their study or engage in new study during this time by providing a six month exemption from loan fees, will waive registration fees due to the Australian Skills Quality Authority (training providers), the Tertiary Education Quality and Standards Agency (higher education providers) or payable for registration on the Commonwealth Register of Institutions for Overseas Students (CRICOS), maintained by the Department of Education, Skills and Employment, and changes to cost recovery arrangements</t>
  </si>
  <si>
    <t>Decided to suspend for two months the contribution to compulsory pensions for both employers and employees, to prioritize the payment of wages that companies must make to their workers</t>
  </si>
  <si>
    <t>https://www.minhacienda.gov.co/webcenter/portal/SaladePrensa/pages_DetalleNoticia?documentId=WCC_CLUSTER-127980</t>
  </si>
  <si>
    <t>Designed a tax in which public servants will contribute between 4% and 15% of their gross income to finance programs aimed at providing economic support to this affected population, this tax will be discounted by payroll from May and will be in force for 6 months</t>
  </si>
  <si>
    <t>Introduced a Special Deposit Account (SDA) with the view to seek assistance for the national effort to overcome the effects of COVID-19 outbreak in the country</t>
  </si>
  <si>
    <t>https://www.cbsl.gov.lk/en/node/7713</t>
  </si>
  <si>
    <t>Provision of value added tax (VAT) facilities that are not collected or borne by the government for the April 2020 to September 2020 tax period for government agencies / agencies, referral hospitals, and other parties appointed to assist in handling the COVID-19 outbreak of imports, acquisition and utilization of goods needed for handling COVID-19 outbreaks and services needed in the context of handling the COVID-19 outbreak</t>
  </si>
  <si>
    <t>https://www.pajak.go.id/id/siaran-pers/fasilitas-pajak-untuk-mendukung-ketersediaan-obat-alat-kesehatan-dan-jasa-yang</t>
  </si>
  <si>
    <t>Providing exemption from collecting or withholding income taxes for the April 2020 to September 2020 tax period for import and purchase of goods, sale of goods, income received by domestic taxpayers as compensation, and income received by domestic corporate taxpayers and permanent establishments as compensation in regards to goods and services needed in the context of handling the COVID-19 outbreak</t>
  </si>
  <si>
    <t>Russian Government</t>
  </si>
  <si>
    <t>For small and medium-sized enterprises, additional options for deferring payments under federal property lease agreements</t>
  </si>
  <si>
    <t>http://static.government.ru/media/files/k0AYDh8AcAxcaAeuCof7H1s4IHFTXGgv.pdf</t>
  </si>
  <si>
    <t>Required financial institutions to automatically refinance unpaid credit card balances with a one-year term with 3 months grace, 9 equal and consecutive monthly installments and an annual nominal rate of 43%</t>
  </si>
  <si>
    <t>https://www.bcra.gob.ar/Noticias/Coronavirus-BCRA-tarjetas-credito-financiacion.asp</t>
  </si>
  <si>
    <t>Allowing small business (SME) owners to apply for support from the Canada Emergency Business Account through their banks and credit unions, offering eligible small business and non-profit organizations can get interest-free loans of up to $40,000. If the loan is repaid by December 31, 2022, 25% of it will be forgiven, up to $10,000. This is part of the Business Credit Availability Program (BCAP).</t>
  </si>
  <si>
    <t>https://www.canada.ca/en/department-finance/news/2020/04/minister-morneau-and-minister-ng-mark-the-launch-of-the-canada-emergency-business-account.html</t>
  </si>
  <si>
    <t>Proposed that the state exempt donations and gifts made to corporate hospitals, welfare institutions, and state and local government agencies from income tax. Normally, the Tax and Customs Board does not include companies (such as hospitals) on the list of non-profit associations and foundations for public interest. The Ministry of Finance proposed a bill to include hospitals on this list between March 12, 2020 and July 1, 2020.</t>
  </si>
  <si>
    <t>https://www.rahandusministeerium.ee/et/uudised/ettevotted-saavad-eriolukorra-ajal-annetusi-teha-tulumaksuvabalt</t>
  </si>
  <si>
    <t>The government is announcing the expansion of the  system of public support for credit insurance , which will allow companies that have taken out such cover to continue to be covered .</t>
  </si>
  <si>
    <t>https://www.economie.gouv.fr/lancement-dispositif-reassurance-publique-risques-assurance-credit</t>
  </si>
  <si>
    <t>Extensions of deadlines for the payment of debts with the right to a 25% discount as well as debts of March citizens aged 70 and over or with a severe disability</t>
  </si>
  <si>
    <t>https://www.minfin.gr/web/guest/deltia-typou/-/asset_publisher/4kjvD0lBldee/content/parataseis-prothesmion-gia-ten-katabole-opheilon-me-dikaioma-ekptoses-25-kathos-kai-opheilon-martiou-politon-70-eton-kai-ano-e-me-baria-anaperia?inheritRedirect=false&amp;redirect=https%3A%2F%2Fwww.minfin.gr%2Fweb%2Fguest%2Fdeltia-typou%3Fp_p_id%3D101_INSTANCE_4kjvD0lBldee%26p_p_lifecycle%3D0%26p_p_state%3Dnormal%26p_p_mode%3Dview%26p_p_col_id%3Dcolumn-2%26p_p_col_count%3D1</t>
  </si>
  <si>
    <t>Approved SDR 139.3 million (around US$190.5 million or Euro 174 million, 100 percent of quota) emergency support for Albania under the Rapid Financing Instrument (RFI) to meet urgent balance of payment needs stemming from the outbreak of the COVID-19 pandemic, and after the strong earthquake that hit earlier</t>
  </si>
  <si>
    <t>https://www.imf.org/en/News/Articles/2020/04/10/pr20148-albania-imf-executive-board-approves-us-in-emergency-support-to-combat-covid-19-pandemic</t>
  </si>
  <si>
    <t>Approved SDR 41.3 million (around US$ 56.5 million or Euro 51.6 million, 50 percent of quota) in emergency support for the Republic of Kosovo under the Rapid Financing Instrument (RFI) to meet urgent balance of payment needs stemming from the outbreak of the COVID-19 pandemic</t>
  </si>
  <si>
    <t>https://www.imf.org/en/News/Articles/2020/04/10/pr20149-kosovo-imf-executive-board-approves-us-million-emergency-support-address-covid-19-pandemic</t>
  </si>
  <si>
    <t>Approved a disbursement in the amount of SDR 545.2 million (US$745 million or 100 percent of quota) for Tunisia under the Rapid Financing Instrument (RFI). These resources will help address urgent fiscal and balance of payments needs stemming from the outbreak of the COVID-19 pandemic.</t>
  </si>
  <si>
    <t>https://www.imf.org/en/News/Articles/2020/04/10/pr20144-tunisia-imf-executive-board-approves-a-us-745m-disbursement-address-covid19-pandemic</t>
  </si>
  <si>
    <t>Approved a disbursement of SDR 140.3 million (about EUR 176.53 million, US$191.83 million, 100 percent quota) for the Republic of North Macedonia under the Rapid Financing Instrument (RFI). This financial support will help finance the health and macroeconomic stabilization measures, meet the urgent balance of payments needs arising from the COVID-19 pandemic and catalyze support from the international community</t>
  </si>
  <si>
    <t>https://www.imf.org/en/News/Articles/2020/04/10/pr20150-north-macedonia-imf-executive-board-approves-eur-176-53-million-in-financial-support</t>
  </si>
  <si>
    <t>Agreement for insurers to offer forbearance and to extend coverage on properties for three months</t>
  </si>
  <si>
    <t>https://www.gov.ie/en/news/918dde-ministers-donohoe-darcy-welcome-common-measures-across-most-insurers/</t>
  </si>
  <si>
    <t>Expanded the range of eligible securities starting 8 April 2020 to cover all peso-denominated GS issuances for purchases of Government Securities (GS) in the Secondary Market that began on 24 March 2020</t>
  </si>
  <si>
    <t>http://www.bsp.gov.ph/publications/media.asp?id=5352</t>
  </si>
  <si>
    <t>Reduced the Overnight Reverse Repurchase (RRP) Volume Offering beginning 8 April 2020 and will scale down its daily overnight RRP volume offering as necessary depending on liquidity conditions to encourage counterparties to lend in the interbank market or re-channel their funds into other assets such as GS or loans</t>
  </si>
  <si>
    <t>Established Repurchase Agreement with the National Government (NG) amounting to P300 billion. The term of the repo agreement shall be three (3) months from the release of the proceeds to the BTr, upon which date the BTr buys back the government securities from the BSP for same amount, may extend the repurchase period for a maximum of three (3) more months</t>
  </si>
  <si>
    <t>Lowered the ratio of collateral financial institutions are required to pledge for guaranteeing net settlements, by 20 percentage points from 70% to 50% effective April 10, 2020</t>
  </si>
  <si>
    <t>https://www.bok.or.kr/eng/bbs/E0000634/view.do?nttId=10057602&amp;menuNo=400069&amp;pageIndex=1</t>
  </si>
  <si>
    <t>Temporarily broadened the eligible collateral for guaranteeing net settlements by including bonds issued by nine public institutions and bank debentures</t>
  </si>
  <si>
    <t>Broadened the range of securities eligible for open market operation transactions to include debentures issued by three specialized banks (the Korea Development Bank, the Industrial Bank of Korea, and the Export-Import Bank of Korea) and MBSs issued by the Korea Housing Finance Corporation from April 14, 2020 to March 31, 2021</t>
  </si>
  <si>
    <t>https://www.bok.or.kr/eng/bbs/E0000634/view.do?nttId=10057611&amp;menuNo=400069&amp;pageIndex=1</t>
  </si>
  <si>
    <t>Broadened and eligible collateral for repo transactions to include bonds issued by the Korea Deposit Insurance Corporation</t>
  </si>
  <si>
    <t>Approved the transfer of EUR 1 billion from the state budget to Autonomous Communities for employment packages.</t>
  </si>
  <si>
    <t>http://prensa.mitramiss.gob.es/WebPrensa/noticias/ministro/detalle/3775</t>
  </si>
  <si>
    <t>Activated the second tranche of the EUR 100 billion first introduced in March. The second tranche, worth EUR 20 billion, was cleared for lending before the first tranche was exhausted. 100% of the second tranche was designated for SMEs and the self-employed. The other characteristics of the guarantee's second tranche remain the same as the first tranche. The program was still set to expire on September 30, 2020.</t>
  </si>
  <si>
    <t>http://www.mineco.gob.es/portal/site/mineco/menuitem.ac30f9268750bd56a0b0240e026041a0/?vgnextoid=c6e9188701461710VgnVCM1000001d04140aRCRD&amp;vgnextchannel=864e154527515310VgnVCM1000001d04140aRCRD</t>
  </si>
  <si>
    <t>Allocated $150 million to the Ukrainian budget to support vulnerable populations in the COVID-19 pandemic ($50 million) and to improve social protection overall ($100 million).</t>
  </si>
  <si>
    <t>https://www.msp.gov.ua/news/18498.html</t>
  </si>
  <si>
    <t>Expanded the Small Business Support Grant Scheme to include small industrial businesses that qualify for industrial de-rating.</t>
  </si>
  <si>
    <t>https://www.economy-ni.gov.uk/news/dodds-announces-significant-additional-support-ni-businesses</t>
  </si>
  <si>
    <t>Approved today a $12.9 million grant to support Mali’s response to Covid-19</t>
  </si>
  <si>
    <t>https://www.worldbank.org/en/news/press-release/2020/04/10/mali-to-receive-25-8-million-for-covid-19-response</t>
  </si>
  <si>
    <t>Approved today a $12.9 million credit to support Mali’s response to Covid-19</t>
  </si>
  <si>
    <t>Approved a US$119 million credit for Honduras to allow the country to mobilize immediate financial resources to respond to the emergency caused by the COVID-19 (coronavirus) pandemic</t>
  </si>
  <si>
    <t>https://www.worldbank.org/en/news/press-release/2020/04/09/honduras-recibira-apoyo-por-us119-millones-del-banco-mundial-para-hacer-frente-a-la-covid-19-coronavirus-y-otras-emergencias</t>
  </si>
  <si>
    <t>EU Trust Fund with the World Bank</t>
  </si>
  <si>
    <t>Reprioritizing the use of EUR 680,000 within the Strengthening Governance in Mongolia Project, funded by the European Union, to support the Government’s efforts to respond to the COVID-19 (coronavirus) emergency and help mitigate its impact in the short and medium term</t>
  </si>
  <si>
    <t>https://www.worldbank.org/en/news/press-release/2020/04/10/the-european-union-and-the-world-bank-support-mongolias-efforts-to-address-covid-19-coronavirus-impact</t>
  </si>
  <si>
    <t>Repurposed $50 million from Pakistan’s National Disaster Risk Management Fund (NDRMF) to support the Government of Pakistan’s preventive and response efforts to fight the outbreak of the novel coronavirus disease (COVID-19) in the country</t>
  </si>
  <si>
    <t>https://www.adb.org/news/adb-repurposes-50-million-pakistans-ndrmf-help-combat-covid-19</t>
  </si>
  <si>
    <t>Authorized credit unions to issue Mortgage Bonds (LCI)</t>
  </si>
  <si>
    <t>https://www.bcb.gov.br/detalhenoticia/17041/nota</t>
  </si>
  <si>
    <t>Reduced the Risk Weighting Factor (FPR) applicable to credit operations with small and medium-sized companies from 100% to 85% from March 16, 2020 to December 31, 2020</t>
  </si>
  <si>
    <t>https://www.bcb.gov.br/detalhenoticia/17040/nota</t>
  </si>
  <si>
    <t>Allowed financial institutions to reclassify renegotiated operations from March 1 to September 30, 2020 to the risk level they were rated in February 2020, before the economic effects of measures to combat Covid-19 began</t>
  </si>
  <si>
    <t>https://www.bcb.gov.br/detalhenoticia/17039/nota</t>
  </si>
  <si>
    <t xml:space="preserve">Authorized the withdrawal by workers, of up to R $ 1,045 of the total value of their active or inactive accounts in the Time Guarantee Fund of Service (FGTS) from June 15 until December 31, 2020 </t>
  </si>
  <si>
    <t>https://www.gov.br/economia/pt-br/assuntos/noticias/2020/abril/governo-autoriza-saque-de-ate-um-salario-minimo-do-fgts</t>
  </si>
  <si>
    <t>Announced temporary changes to standard terms for auctions of Government of Canada securities including maximum share of an auction that all Primary Dealer (PD) will be able to submit on a competitive basis will increase to 40 per cent and the aggregate limit which includes bids submitted on behalf of customers will be increased from 40 to 50 per cent and the maximum price range within which PDs must meet their minimum level of bidding obligations will increase from 10 to 20 basis point from the highest yield accepted</t>
  </si>
  <si>
    <t>https://www.bankofcanada.ca/2020/04/temporary-changes-government-canada-securities-auction/</t>
  </si>
  <si>
    <t>Eligibility requirements for the Standing Liquidity Facility (SLF) and its term repo operations regarding term asset-backed securities (Term ABS), which include residential mortgage backed securities (RMBS), will be expanded to include those issued by offering memorandum in addition to those issued by prospectus</t>
  </si>
  <si>
    <t>https://www.bankofcanada.ca/2020/04/bank-of-canada-announces-changes-to-eligibility-requirements-of-term-abs-in-the-bank-of-canadas-standing-liquidity-facility-collateral-policy/</t>
  </si>
  <si>
    <t>Central Bank of Chile</t>
  </si>
  <si>
    <t>Added an additional credit line to the Conditional Credit Facility to Increase Placements (FCIC), which grants 4-year loans to banks offered at the lowest monetary policy rate reached during the program with additional for credits granted to SMEs</t>
  </si>
  <si>
    <t>https://www.bcentral.cl/en/content/-/details/banco-central-de-chile-anuncia-nuevas-medidas</t>
  </si>
  <si>
    <t>Expanded collateral to include the commercial loans of the individual portfolio of high credit quality –classification A1 to A3–  for the Conditional Credit Facility to Increase Placements (FCIC)</t>
  </si>
  <si>
    <t>Will offer some of its services to other non-bank entities such as Credit and Savings Cooperatives, Central Counterparty Entities ( ECC), Securities Clearing Houses (CCAV) and High Value Payment Systems</t>
  </si>
  <si>
    <t>Released special poverty alleviation funds more than a month earlier than in previous years</t>
  </si>
  <si>
    <t>http://www.mof.gov.cn/zhengwuxinxi/caijingshidian/jjrb/202004/t20200409_3495222.htm</t>
  </si>
  <si>
    <t>Further expanded temporary price subsidies through expanding the scope of protection, increasing the price, clarifying eligibility, and amending work requirements</t>
  </si>
  <si>
    <t>http://www.mof.gov.cn/zhengwuxinxi/caizhengxinwen/202004/t20200409_3495221.htm</t>
  </si>
  <si>
    <t>Rural Development Foundation</t>
  </si>
  <si>
    <t>Approved the terms of financial measures (EUR 200 million) for rural entrepreneurs and businesses who face difficulties related to the coronavirus. Loan guarantees were available to both small and medium-sized enterprises (SMEs) and large enterprises.</t>
  </si>
  <si>
    <t>https://mes.ee/mes-noukogu-kiitis-heaks-koroonaviirusese-tottu-raskustesse-sattunud-maaettevotjatele-suunatud</t>
  </si>
  <si>
    <t>Extended the response date for consulatation on the Markets for Financial Instrument Directive (MiFID) II review report on transparency for non-equity instruments and trading obligation for derivatives. The end of the consultation period was postponed from May 17, 2020 to June 14, 2020.</t>
  </si>
  <si>
    <t>https://www.esma.europa.eu/press-news/esma-news/esma-extends-mifid-iimifir-transparency-review-report-consultation-14-june-2020</t>
  </si>
  <si>
    <t>Postponed the application of the annual non-equity transparency calculations and the calculations for the systmatic internaliser test for derivatives, exchange-traded commodities (ETCs), exchange-traded notes (ETNs), emission allowances, and structured financial products (SFPs) under the Markets in Financial Instruments Directive (MiFID) II. Publications were postponed from April 30, 2020 to July 15, 2020. Their applications were postponed from June 1, 2020 to September 15, 2020.</t>
  </si>
  <si>
    <t>https://www.esma.europa.eu/press-news/esma-news/esma-postpones-publication-dates-annual-non-equity-transparency-calculations</t>
  </si>
  <si>
    <t>The Commission is now proposing to extend further the scope of the Temporary Framework by enabling Member States to provide recapitalisations to companies in need.</t>
  </si>
  <si>
    <t>https://ec.europa.eu/commission/presscorner/detail/en/statement_20_610</t>
  </si>
  <si>
    <t>Autorité de Contrôle Prudentiel et de Résolution</t>
  </si>
  <si>
    <t>Extended the deadlines for regulatory rebates, known as "SURFI," expiring between March 12, 2020 and April 12, 2020 by one month. Exceptions included SURFI statements about balance of payments. Deadlines for smaller credit institutions to submit COREP and FINREP statements were permitted to be delayed up to one month. Exceptions included monthly statements relating to liquidity and resolution plans.</t>
  </si>
  <si>
    <t>https://acpr.banque-france.fr/communique-de-presse/lautorite-de-controle-prudentiel-et-de-resolution-annonce-un-assouplissement-des-modalites-de-remise</t>
  </si>
  <si>
    <t>Companies that donate sanitary equipment: masks, hydroalcoholic gels, protective gear and respirators, to health establishments, to social and medico-social establishments which welcome the elderly, disabled or suffering from chronic pathologies, to health professionals or to State and local authority services, may deduct the value added tax (VAT) incurred on the acquisition or manufacture of these materials.</t>
  </si>
  <si>
    <t>https://www.economie.gouv.fr/les-entreprises-fabricant-important-materiel-sanitaire-dons-pourront-deduire-tva</t>
  </si>
  <si>
    <t>Enhanced the Dedicated Fund on Branding, Upgrading &amp; Domestic Sales (BUD Fund) and the SME Export Marketing Fund (EMF) within April by removing the cumulative funding ceilings of $2 million in the BUD Fund for each enterprise to undertake projects in the Mainland or projects in the economies with which Hong Kong has signed Free Trade Agreements and  credit limits of all buyers for SBP holders in HKECIC-insured markets will also be increased by 20% with a maximum of $5 million, plus a provision of an extra 20% discount on premiums for SBP holders so that each holder can enjoy a total 50% discount on premiums</t>
  </si>
  <si>
    <t>https://www.news.gov.hk/eng/2020/04/20200409/20200409_151000_775.html?type=category&amp;name=covid19</t>
  </si>
  <si>
    <t>Levied a one-time tax on the banking industry equating to a rate of 0.19 of the tax base exceeding 50 billion forints (EUR 139.3 million). The resultant revenue flowing into the state budget will be 55 billion forints (EUR 153.2 million), which will be paid in three installments: June 10, September 10, and December 10, 2020.</t>
  </si>
  <si>
    <t>https://www.kormany.hu/en/ministry-for-national-economy/news/the-banking-sector-is-contributing-to-protection-with-a-one-time-tax</t>
  </si>
  <si>
    <t>Temporary increase in access limits under the regular window of the Rapid Financing Instrument (RFI) and the exogenous shocks window of the  Rapid Credit Facility (RCF), with annual access limits rising from 50 to 100 percent of quota and cumulative limits rising from 100 to 150 percent of quota. This increased the financing toolkit to $100 billion</t>
  </si>
  <si>
    <t>https://www.imf.org/en/News/Articles/2020/04/09/pr20143-imf-executive-board-approves-proposals-enhance-emergency-financing-toolkit-us-billion</t>
  </si>
  <si>
    <t>Approved the disbursement of SDR108 million (about US$147 million) to be drawn under the Rapid Financing Instrument (RFI). This will assist Gabon in meeting the urgent balance of payments needs stemming from the COVID-19 pandemic and the terms of trade shocks</t>
  </si>
  <si>
    <t>https://www.imf.org/en/News/Articles/2020/04/09/pr20145-gabon-imf-executive-board-approves-us-million-disbursement-rfi-address-covid-19-pandemic</t>
  </si>
  <si>
    <t>Implemented EU Commission decision to exclude coronavirus-combatting goods  from import duties and value-added taxes (VAT).</t>
  </si>
  <si>
    <t>https://www.gov.ie/en/news/1fa3c5-zero-rate-of-vat-on-domestic-supply-of-ppe-will-contribute-to-nation/</t>
  </si>
  <si>
    <t>EUR 200 billion state-guaranteed loans of up to 90% for all businesses, EUR 200 billion export guarantees, strengthening and simplification of the Central Guarantee Fund for SMEs, VAT numbers with guaranteed loans up to at 100%</t>
  </si>
  <si>
    <t>http://www.mef.gov.it/inevidenza/Gualtieri-Un-bazooka-di-liquidita/</t>
  </si>
  <si>
    <t>Allowing institutions to register as liquid assets those that have been eligible in such capacity until February 28 for compliance with Liquidity Coverage Ratio (CCL) (LCR) for a period of six months and may be extended for a maximum period up to six additional months</t>
  </si>
  <si>
    <t>https://www.banxico.org.mx/publicaciones-y-prensa/miscelaneos/%7B199A62F0-E049-9272-5E1C-60C83E255077%7D.pdf</t>
  </si>
  <si>
    <t>Exclude information from March for the calculation of reserves of liquidity that the Institutions must maintain to face potential margin calls or changes in the valuation of the trading portfolio with derivative instruments for a period of six months and may be extended for a maximum period up to six additional months</t>
  </si>
  <si>
    <t>Introduce temporary exceptions to some of the corrective measures indicated in the Liquidity Provisions; an extraordinary classification of Institutions in scenarios according to their CCL levels for a period of six months and may be extended for a maximum period up to six additional months</t>
  </si>
  <si>
    <t>Deferred a number of Council of Financial Regulators (CoFR) regulatory initiatives</t>
  </si>
  <si>
    <t>https://www.fma.govt.nz/news-and-resources/covid-19/council-of-financial-regulators-cofr-deferral-of-regulatory-initiatives-affecting-the-financial-sector/</t>
  </si>
  <si>
    <t>Nordic Investment Bank</t>
  </si>
  <si>
    <t>NIB and the Republic of Latvia have signed a 10-year loan agreement of EUR 500 million to finance additional government expenditures from mitigating the impact of the coronavirus Covid-19 pandemic</t>
  </si>
  <si>
    <t>https://www.nib.int/who_we_are/news_and_media/news_press_releases/3479/nib_provides_covid-19_mitigation_loan_to_republic_of_latvia</t>
  </si>
  <si>
    <t>Subsidy for 35% of gross salary for employees who earn up to S1,500 monthly. Only certain businesses eligible. Program has S 600 million budget.</t>
  </si>
  <si>
    <t>https://andina.pe/INgles/noticia-peru-governments-measures-to-support-companies-at-times-of-covid19-792333.aspx</t>
  </si>
  <si>
    <t>Discount window rate change. For overnight deposits it is now 0.15% annually. For direct security/currency repo and rediscount operations, the rate is now 0.50% annually.</t>
  </si>
  <si>
    <t>https://www.bcrp.gob.pe/docs/Transparencia/Notas-Informativas/2020/nota-informativa-2020-04-09.pdf</t>
  </si>
  <si>
    <t>100 bp reduction of the reference rate from 125bp to 25bp</t>
  </si>
  <si>
    <t>Established a P1.5 billion AKAP assistance fund to provide Overseas Filipino Workers (OFWs) with a payment of Php 10,000</t>
  </si>
  <si>
    <t>https://www.dole.gov.ph/news/department-order-no-212-series-of-2020-prescribing-guidelines-on-the-provision-of-financial-assistance-for-displaced-landbased-and-seabased-filipino-workers-due-to-the-corona-virus-covid-2019-d/</t>
  </si>
  <si>
    <t>Increased its support for childcare leave by providing up to 10 days of childcare leave and 500,000 won of support will be provided to a total of 120,000 parents, an increase from up to 5 days and 250,000 won which 90,000 parents are currently entitled to</t>
  </si>
  <si>
    <t>http://english.moef.go.kr/pc/selectTbPressCenterDtl.do?boardCd=N0001&amp;seq=4877#fn_download</t>
  </si>
  <si>
    <t>Providing support through a 30% cut in traffic generating charges imposed on large retailers</t>
  </si>
  <si>
    <t>Providing support through 25% cut in road and river occupancy taxes charged to businesses and Airlines to be exempt from apron charges</t>
  </si>
  <si>
    <t>Increase special loans for sport industries by 30 billion won to 50 billion won, as well as one year repayment deferral for general loans</t>
  </si>
  <si>
    <t>Providing support through storage cost support for meat and seafood suppliers as demand plummets</t>
  </si>
  <si>
    <t>Fintech innovation fund created in December 2019 will be put to use with direct investment expected in the amount of KRW 20 billion in April this year</t>
  </si>
  <si>
    <t>http://www.fsc.go.kr/downManager?bbsid=BBS0048&amp;no=151340</t>
  </si>
  <si>
    <t>National Bank of Romania</t>
  </si>
  <si>
    <t>Set the interest paid on minimum Euro-reserves at 0.00% per year, and interest on minimum US-dollar-reserves at 0.05% per year.</t>
  </si>
  <si>
    <t>https://www.bnr.ro/apage.aspx?pid=404&amp;actId=331595</t>
  </si>
  <si>
    <t>Extended the assessment period for the award of digital bank licences. Successful applicants will be informed in 2H 2020 instead of June 2020 as originally intended</t>
  </si>
  <si>
    <t>https://www.mas.gov.sg/news/media-releases/2020/mas-extends-digital-bank-assessment-period-in-view-of-covid-19-pandemic</t>
  </si>
  <si>
    <t>Extended a number of prudential and related supervisory reporting requirements</t>
  </si>
  <si>
    <t>https://www.resbank.co.za/Lists/News%20and%20Publications/Attachments/9854/Impact%20of%20Covid-19%20on%20PA%20reporting%20timelines.pdf</t>
  </si>
  <si>
    <t>Imposed measures to limit outward remittances on Capital Transactions for a period of 3 months</t>
  </si>
  <si>
    <t>https://www.cbsl.gov.lk/en/news/the-government-and-the-central-bank-of-sri-lanka-introduce-further-measures-to-preserve-the-foreign-currency-reserve-position-of-sri-lanka</t>
  </si>
  <si>
    <t xml:space="preserve">Fiscal Policy </t>
  </si>
  <si>
    <t>Proposed a discount on fixed rental costs for industries exposed to the coronavirus outbreak. The government would allocate SEK 5 billion for this purpose if landlords were to lower the fixed rent for tenants between April 1 and June 30, 2020. The compensation reaches a maximum at 50% of the reduced fixed rent, or, 25% of the original fixed rent.</t>
  </si>
  <si>
    <t>https://www.regeringen.se/pressmeddelanden/2020/04/tillfallig-rabatt-for-fasta-hyreskostnader-i-utsatta-branscher/</t>
  </si>
  <si>
    <t>Temporarily raised minimum and maximum compensation from unemployment insurance. Minimum was raised from SEK 365 to SEK 510 per day. Maximum was raised from 910 from SEK 1,200 during the first hundred days of compensation. The measures were set to last from April 13, 2020 to January 3, 2021.</t>
  </si>
  <si>
    <t>https://www.regeringen.se/pressmeddelanden/2020/04/en-lagsta-niva-for-grundbeloppet-i-a-kassan-infors/</t>
  </si>
  <si>
    <t>Froze loan and debt payments (installments, overdraft fees) related to consumer credit products for up to three months. Consumers with outstanding overdraft fees could access three-month loans of GBS 500 at zero interest. The Financial Conduct Authority ensured that consumer's credit files would not be affected by their use of the temporary payment freeze measures. The rules were set to take place Tuesday, April 14, 2020.</t>
  </si>
  <si>
    <t>https://www.fca.org.uk/news/press-releases/fca-confirms-temporary-financial-relief-customers-impacted-coronavirus</t>
  </si>
  <si>
    <t>HM Treasury and the Bank of England (the Bank) have agreed to extend temporarily the use of the government’s long-established Ways and Means (W&amp;M) facility providing short term liquidity to the Government</t>
  </si>
  <si>
    <t>https://www.bankofengland.co.uk/news/2020/april/hmt-and-boe-announce-temporary-extension-to-ways-and-means-facility</t>
  </si>
  <si>
    <t>Extending the deadline for many administrative acts under the tax law as well as the tax filing and payment deadlines for fiscal year businesses, tax-exempt organizations and certain estates and trusts</t>
  </si>
  <si>
    <t>https://home.treasury.gov/news/press-releases/sm970</t>
  </si>
  <si>
    <t>Established the Paycheck Protection Program Liquidity Facility (PPPLF) that will extend credit to eligible financial institutions that originate PPP loans, taking the loans as collateral at face value</t>
  </si>
  <si>
    <t>https://www.federalreserve.gov/newsevents/pressreleases/monetary20200409a.htm</t>
  </si>
  <si>
    <t>Established the Main Street Lending Program which will ensure credit flows to small and mid-sized businesses with the purchase of up to $600 billion in loans</t>
  </si>
  <si>
    <t>Expanded the size and scope of the Primary and Secondary Market Corporate Credit Facilities (PMCCF and SMCCF) as well as the Term Asset-Backed Securities Loan Facility (TALF)</t>
  </si>
  <si>
    <t>Established a Municipal Liquidity Facility that will offer up to $500 billion in lending to states and municipalities</t>
  </si>
  <si>
    <t>Modified capital rules to neutralize the regulatory capital effects of participating in the Federal Reserve's PPP facility because there is no credit or market risk in association with PPP loans pledged to the facility</t>
  </si>
  <si>
    <t>https://www.federalreserve.gov/newsevents/pressreleases/bcreg20200409a.htm</t>
  </si>
  <si>
    <t>Approved US$500 million in financing to help strengthen the Philippine government’s capacity to address disaster risks, respond to and recover from natural disasters. The financing will also support urgent needs created by the COVID-19 crisis.</t>
  </si>
  <si>
    <t>https://www.worldbank.org/en/news/press-release/2020/04/09/philippines-new-support-to-strengthen-national-disaster-risk-management-capacity-and-respond-to-covid-19</t>
  </si>
  <si>
    <t>Ministry of Economy, Ministry of the Interior</t>
  </si>
  <si>
    <t>Established the Trust Fund for Provincial Development (FFDP)  to strengthen provincial finances for a total of $ 120,000 million (0.4% of GDP). 50% of these resources are being executed through Contributions from the National Treasury (ATN), by the Ministry of the Interior, while the remaining $ 60,000 million will be distributed through the Trust Fund for Provincial Development that will allocate loans with a rate of Virtually zero interest and grace period</t>
  </si>
  <si>
    <t>https://www.boletinoficial.gob.ar/detalleAviso/primera/227669/20200409?busqueda=1
https://www.argentina.gob.ar/noticias/los-creditos-del-fondo-fiduciario-para-el-desarrollo-provincial-se-otorgaran-segun-las</t>
  </si>
  <si>
    <t>Created the Provincial Financial Emergency Program, which allocates ARS 120 billion to provincial administrations from the National Treasury Contribution Fund and the Fund Trustee for Provincial Development. The objective of the measure was to sustain provincial finances and meet the needs caused by the COVID-19 pandemic.</t>
  </si>
  <si>
    <t>Allocated $44 million in technical assistance resources to support its developing member countries in their response to the novel coronavirus disease (COVID-19) pandemic</t>
  </si>
  <si>
    <t>https://www.adb.org/news/adb-allocates-44-million-assist-countries-containing-covid-19</t>
  </si>
  <si>
    <t>Temporarily suspending issuing new banking or insurance and superannuation licences for at least six months in response to the economic uncertainty created by COVID-19.</t>
  </si>
  <si>
    <t>https://www.apra.gov.au/news-and-publications/apra-temporarily-suspends-issuing-of-new-licences</t>
  </si>
  <si>
    <t>Federal Debt Agency</t>
  </si>
  <si>
    <t>The Federal Debt Agency announces that it has accepted the offers for the auction of Treasury certificates of today for a total amount of EUR 2.280 billion.</t>
  </si>
  <si>
    <t>https://news.belgium.be/fr/resultats-de-ladjudication-de-certificats-de-tresorerie-du-07042020</t>
  </si>
  <si>
    <t>Approved the zeroing of the Import Tax on 41 more products used to fight the pandemic of the new coronavirus in Brazil</t>
  </si>
  <si>
    <t>https://www.gov.br/economia/pt-br/assuntos/noticias/2020/abril/camex-zera-imposto-de-importacao-de-mais-41-produtos-contra-o-coronavirus</t>
  </si>
  <si>
    <t>Provided further flexibility for employers to access the Canada Emergency Wage Subsidy</t>
  </si>
  <si>
    <t>https://www.canada.ca/en/department-finance/news/2020/04/government-provides-further-flexibility-for-employers-to-access-the-canada-emergency-wage-subsidy.html</t>
  </si>
  <si>
    <t>Ministry of Business and Growth</t>
  </si>
  <si>
    <t>Companies with a large drop in revenue due to coronavirus can apply for compensation for their fixed expenses.</t>
  </si>
  <si>
    <t>https://em.dk/nyhedsarkiv/2020/april/covid-19-nu-kan-virksomheder-soege-om-hjaelp-til-husleje-og-andre-faste-omkostninger/</t>
  </si>
  <si>
    <t>The Commission is launching ESCALAR, a new investment approach, developed together with the European Investment Fund (EIF), that will support venture capital and growth financing for promising companies.</t>
  </si>
  <si>
    <t>https://ec.europa.eu/commission/presscorner/detail/en/ip_20_628</t>
  </si>
  <si>
    <t xml:space="preserve">The EU will secure financial support to partner countries amounting to more than €15.6 billion from existing external action resources. </t>
  </si>
  <si>
    <t>https://ec.europa.eu/commission/presscorner/detail/en/ip_20_604</t>
  </si>
  <si>
    <t>The European Investment Bank announced details of a comprehensive response to the coronavirus pandemic outside the EU that will provide up to € 5.2 billion in the coming months. This financing is part of the Team Europe response and supported by guarantees from the EU budget. It will both strengthen urgent health investment and accelerate long-standing support for private sector investment that reflects financing needs in more than 100 countries around the world.</t>
  </si>
  <si>
    <t>https://www.eib.org/en/press/all/2020-096-eib-group-contributes-eur-5-2-billion-to-eu-response-to-covid-19-outside-european-union</t>
  </si>
  <si>
    <t xml:space="preserve">Decided to support municipalities with a fiscal package worth EUR 1 billion. The package includes: direct reimbursement of hospital districts for the additional costs with a state subsidy, increased municiapl corporate tax distributin shares, increased state shares of basic services, and increased discretionary state shares. The aim is to secure the conditions for the organization of all key basic services during and after the crisis within the year 2020. </t>
  </si>
  <si>
    <t>https://vm.fi/artikkeli/-/asset_publisher/hallitus-tukee-kuntia-koronakriisissa-yli-miljardilla-eurolla</t>
  </si>
  <si>
    <t>Postponed publishing the annual analysis of French comanies listed on the Finchier Bancaire des Entreprises (FIBEN) to September 2020.</t>
  </si>
  <si>
    <t>https://www.banque-france.fr/communique-de-presse/la-crise-liee-lepidemie-en-cours-amene-la-banque-de-france-amenager-de-facon-exceptionnelle-sa</t>
  </si>
  <si>
    <t>Established the Employment Support Scheme (ESS), a $80 billion program that will provide wage subsidy to eligible employers to retain employees, support the unemployed, create jobs, and subsidize staff in various professions to learn new skills and help enterprises to apply technology</t>
  </si>
  <si>
    <t>https://gia.info.gov.hk/general/202004/08/P2020040800810_339425_1_1586360416762.pdf</t>
  </si>
  <si>
    <t>Providing support to the public sector including one-off relief grant of $40,000 to private schools offering non-formal curriculum registered under the Education Ordinance (tutorial schools), a one-off relief grant to service providers and suppliers for schools and post-secondary education institutions, a one-off relief grant of $7,500 to registered coaches under National Sports Associations and Sports Organisations who has proven coaching record in the past year, a one-off relief grant of $7,500 to instructors of interests classes for organisations subvented by the Social Welfare Department, a one-off relief grant of $8,000 to private refuse collectors, and a one-off relief grant of $10,000 to local primary producers</t>
  </si>
  <si>
    <t>Providing a one-off relief grant to exchange participants and Securities and Futures Commission (SFC) licensed individuals, a subsidy of $50,000 to Category B and Category C exchange participants and a subsidy of $2,000 to SFC licensed individuals</t>
  </si>
  <si>
    <t>Providing a one-off cash subsidy to licensed individuals of the estate agency sector equal to the 24-month licence fee of the relevant licences</t>
  </si>
  <si>
    <t>Providing support to passenger transport sector including monthly subsidy of $6,000 for a period of 6 months and a one-off subsidy of $7,500 to eligible partly active taxi and RMB drivers, a one-off subsidy of $30,000 for the registered owners of taxis and RMBs, a one-off subsidy of $30,000 to the registered owners of non-franchised buses (NFB), school private light buses (SPLB) and hire cars, and reimburse 100% of the actual regular repair and maintenance costs and insurance premium for 6 months for the five franchised bus companies, nine franchised/licensed ferry operators and Hong Kong Tramways Limited</t>
  </si>
  <si>
    <t xml:space="preserve">Providing support to creative industries including a subsidy of $100,000 per screen to cinemas licensed as a place of public entertainment with commercial operation in March, a subsidy of $25 million for upkeeping historic sites (PMQ’s) operation and waiver of its tenants’ rental, and a subsidy covering all the participation fees of eligible participants in the next Hong Kong Book Fair </t>
  </si>
  <si>
    <t>Providing support to the tourism industry including a subsidy ranging from $20,000 to $200,000 to licensed travel agents, a monthly subsidy of $5,000 for six months to travel agents’ staff and active freelance tourist guides and tour escorts holding a valid pass, a cash subsidy of 300,000/$400,000 to licensed hotels, a one-off subsidy of $10,000 to coach drivers who mainly provides transport services for tourists, waive the monthly fixed rent and management fees of the operator of Kai Tak Cruise Terminal for six months, and a subsidy to cruise lines by offering refund of berth deposits for cancelled ship calls during the suspension of immigration service when they schedule a prospective ship call</t>
  </si>
  <si>
    <t>Providing support to the construction sector including a subsidy of $7,500 to eligible Registered Construction Workers, a subsidy of $20,000 to eligible contractors, specialist contractors and suppliers, and company members of major construction-related trade associations, and a subsidy of $10,000 to eligible Registered Minor Works Contractors, Registered Electrical Contractors, Registered Gas Contractors, Registered Lift / Escalator Contractors, Registered Contractors under Builders’ Lifts and Tower Working Platforms (Safety) Ordinance, Registered Fire Service Installation Contractors and eligible suppliers of construction-related machineries and equipment rentals</t>
  </si>
  <si>
    <t>Providing a one-off subsidy of $3 million to the non-profit-making organisations (NPOs) running the projects under the Revitalising Historic Buildings Through Partnership Scheme, PMQ and the Fly the Flyover Operation</t>
  </si>
  <si>
    <t>Providing support to the aviation sector including a one-off subsidy of $1 million per large aircraft registered in Hong Kong and $200,000 per small aircraft registered in Hong Kong and a one-off subsidy of up to $3 million (with 100 employees or above) / $1 million (with less than 100 employees) to Aviation support services and cargo facilities operators</t>
  </si>
  <si>
    <t>Providing support to the catering sector including a one-off subsidy ranging from $250,000 to $2.2 million to catering outlets based on the size of their premises, a further one-off subsidy of $50,000 to catering outlet directed by the Government to close its licensed premises, and a one-off subsidy of $50,000 to tenants of cooked food/light refreshment stalls at public markets managed by the Food and Environmental Hygiene Department (FEHD)</t>
  </si>
  <si>
    <t>Providing support to sectors which are completely or partly closed due to the measures for safeguarding public health imposed by the Government including operator of amusement game centre: $100,000, holder of commercial bathhouse licence: $100,000, operator of fitness centre: $100,000, operator of place of amusement: $100,000, holder of a Place of Public Entertainment Licence (PPEL) (except cinema): $100,000, holder of Mahjong / Tin Kau Licence: $100,000, operator of club-house with a Certificate of Compliance (CoC): $100,000, beauty parlour operator: $30,000 to $100,000 depending on the size of the premises, operator of massage establishment: $30,000 to $100,000 depending on the size of the premises, and non-governmental operator of sports and recreational facilities on Government sites: $100,000</t>
  </si>
  <si>
    <t>Enhanced the SME Financing Guarantee Scheme including additional expenditure of around $11.69 billion and additional guarantee commitment of $30 billion</t>
  </si>
  <si>
    <t>Increasing and expanding rental fee concessions for government premises</t>
  </si>
  <si>
    <t>Reduced the fares for mass transit railway (MTRCL) and temporarily relaxed the monthly public transport expense threshold of the Public Transportation Cost Subsidy Program (PTFSS)</t>
  </si>
  <si>
    <t>Granting one-off interest-free deferral of loan repayment for two years to self-financing post-secondary institutions under the Start-up Loan Scheme, non-profit-making international schools and students receiving loans from the Working Family and Student Financial Assistance Agency (WFSFAA)</t>
  </si>
  <si>
    <t>Automatically extending the deadline for payment of tax for year 2018/2019 for three months</t>
  </si>
  <si>
    <t>Airport Authority Hong Kong</t>
  </si>
  <si>
    <t>Will budget $2 billion to provide further relief measures for the aviation sector</t>
  </si>
  <si>
    <t>Will provide flexibility in handling of government works and non-works contracts as well as other development projects</t>
  </si>
  <si>
    <t>Financial Services Committee</t>
  </si>
  <si>
    <t xml:space="preserve">The Committee deems it appropriate to establish special temporary credit facilities in the form of collateralised loans with a temporarily expand the definition of eligible collateral. </t>
  </si>
  <si>
    <t>https://www.cb.is/publications/news/news/2020/04/08/Statements-by-the-Financial-Supervision-Committee-Financial-Stability-Committee-and-Monetary-Policy-Committee-of-the-Central-Bank-of-Iceland-due-to-the-COVID-19-pandemic/</t>
  </si>
  <si>
    <t>Capital buffers for systemic risk (3%) and systemic importance (2%) are to be held unchanged. A review of systemically important financial institutions confirmed the systemic importance of Arion Bank, Íslandsbanki, and Landsbankinn.</t>
  </si>
  <si>
    <t>Will release all pending income tax refunds up to Rs 5 lakhs immediately with around 14 lakh taxpayers to benefit and all GST &amp; CUSTOM refunds also to be released to benefit around 1 lakh business entities including MSMEs. Rs 18,000 crore of total refund granted immediately</t>
  </si>
  <si>
    <t>https://pib.gov.in/PressReleaseIframePage.aspx?PRID=1612291</t>
  </si>
  <si>
    <t>To accelerate the distribution of social assistance for handling COVID-19, it disbursed Rp 12,25 Junior High School PIP Assistance in the amount of Rp12,25 billion is intended for 16,300 students and Bidikmisi is Rp61 billion intended for 10,100 students</t>
  </si>
  <si>
    <t>https://www.kemenkeu.go.id/publikasi/berita/anggaran-program-dan-kartu-indonesia-pintar-april-cair/</t>
  </si>
  <si>
    <t>Issued a Global Bond of US $ 4.3 billion in 3 forms of global securities namely Government Securities (SBN) to support COVID-19 financing</t>
  </si>
  <si>
    <t>https://www.kemenkeu.go.id/publikasi/berita/dukung-pembiayaan-covid-19-pemerintah-terbitkan-global-bond-senilai-4-3-miliar-usd/</t>
  </si>
  <si>
    <t>Prepared social assistance (social assistance) in the form of additional funds for 5.8 million poor or poor families who live in villages that do not receive assistance from the central and regional governments. Each head of family will get Rp. 600,000 per month and the duration is 3 months through the Village Fund</t>
  </si>
  <si>
    <t>https://www.kemenkeu.go.id/publikasi/berita/dana-desa-juga-anggarkan-bantuan-sosial-untuk-5-8-juta-kepala-keluarga-di-desa-yang-tidak-tercover-bantuan-pemerintah-pusat-dan-daerah/</t>
  </si>
  <si>
    <t>Provided additional budgetary allocations for the Family of Hope Program (PKH), the budget increased by Rp.37.4 trillion from the previous Rp.29.13 trillion. The target recipient also increased by Rp800 thousand, from 9.2 million KPM (Beneficiary Families) to 10 million KPM.</t>
  </si>
  <si>
    <t>https://www.kemenkeu.go.id/publikasi/berita/dirjen-perbendaharaan-sampaikan-informasi-terkini-bantuan-sosial-terkait-covid-19/</t>
  </si>
  <si>
    <t>Expanded the Pre-Work Card program, previously only given training for workers is now combined with the social safety net. The target of assistance is intended as an online motorcycle taxi driver (ojol) who had received daily income but stopped this to be an opportunity to improve his skills. Besides getting training, they will also get an incentive of Rp. 600 thousand over 4 months. After attending the training, participants can fill out surveys every month for three months which will also be given an incentive of 50 thousand / survey.</t>
  </si>
  <si>
    <t>Providing assistance for Micro, Small and Medium Enterprises (MSMEs) by deferring principal and interest for 6 months for People's Business Credit (KUR) and Ultra Micro (UMi). Not only that, prospective debtors will also be given administrative relaxation</t>
  </si>
  <si>
    <t>Moroccan authorities drew on all resources available under the current Precautionary and Liquidity Line (PLL) arrangement in the amount of SDR 2.15 billion (about US$3 billion or 240 percent of quota and about 3 percent of GDP)</t>
  </si>
  <si>
    <t>https://www.imf.org/en/News/Articles/2020/04/08/pr20138-morocco-draws-funds-available-under-precautionary-liquidity-line-covid19-pandemic</t>
  </si>
  <si>
    <t>Launched a "Sustaining Enterprise Fund" for corona-impacted firms with 10 or more employees. The Fund is worth EUR 180 million. Enterprise Ireland will operate the Fund, and pledged to provide repayable advances of up to EUR 800,000. Grants will be repayable if and when a business returns to good financial health.</t>
  </si>
  <si>
    <t>https://dbei.gov.ie/en/News-And-Events/Department-News/2020/April/08042020.html#</t>
  </si>
  <si>
    <t>Expanded the grant for self-help by increasing eligibility and amount of grants</t>
  </si>
  <si>
    <t>https://www.gov.il/he/departments/news/press_08042020</t>
  </si>
  <si>
    <t>Bank of Japan, Financial Service Agency</t>
  </si>
  <si>
    <t>temporary easing of the leverage ratio exposure measure</t>
  </si>
  <si>
    <t>https://www.boj.or.jp/en/announcements/release_2020/rel200408b.pdf</t>
  </si>
  <si>
    <t>Introduced a new, temporary program for freelancers and the self-employed. The program will compensate them for losses of income due to the coronavirus pandemic. Eligible recipients include workers 18-67 years old, and will provide a maximum of NOK 40,000 per month before tax. Workers become eligible for benefits from day 17 after documented loss of income, but not earlier than 30 March 2020.</t>
  </si>
  <si>
    <t>https://www.regjeringen.no/no/aktuelt/regjeringen-gir-stotte-til-selvstendig-naringsdrivende-og-frilansere/id2697184/</t>
  </si>
  <si>
    <t>Delay implementation of law on "parallel" credit lines until January 1, 2021.</t>
  </si>
  <si>
    <t>https://www.sbs.gob.pe/noticia/detallenoticia/idnoticia/2470</t>
  </si>
  <si>
    <t>Eased the Expanded Foreign Currency Deposit Unit/Foreign Currency Deposit Unit (E/FCDU) asset cover requirement and allowed the reclassification of debt securities from categories measured at fair value to the amortized cost category, even without a change in the business model for managing these securities. The changes in prudential regulations aim to reduce the impact of mark-to-market (MTM) losses on the financial condition of BSP supervised financial institutions (BSFIs)</t>
  </si>
  <si>
    <t>http://www.bsp.gov.ph/publications/media.asp?id=5350</t>
  </si>
  <si>
    <t>Early purchases and prepayment worth around 2.1 trillion won for cash-strapped businesses</t>
  </si>
  <si>
    <t>http://english.moef.go.kr/pc/selectTbPressCenterDtl.do?boardCd=N0001&amp;seq=4876</t>
  </si>
  <si>
    <t>Frontload construction investments worth 1.2 trillion won</t>
  </si>
  <si>
    <t>Temporarily relaxing government procurement rules and increased contracts and items purchased</t>
  </si>
  <si>
    <t>Expand income tax deduction for prepayment:  Give an 80 percent tax deduction for dining out and accommodations costs, and spending on leisure activities</t>
  </si>
  <si>
    <t>Give a corporate tax deduction for the purchases of goods in the first half, which will be used in the second half:  A deduction of one percent to the prepayment</t>
  </si>
  <si>
    <t>Give a tax loss carry forward, and offer early tax returns in August this year</t>
  </si>
  <si>
    <t>Give a three month income tax deferral for small businesses (SMEs)</t>
  </si>
  <si>
    <t>Allowing vulnerable debtors whose income levels have fallen due to COVID 19 that have difficulties servicing household debts and are facing a risk of debt overdue may use a 6 to 12-month deferment of principal payment</t>
  </si>
  <si>
    <t>http://www.fsc.go.kr/downManager?bbsid=BBS0048&amp;no=151301</t>
  </si>
  <si>
    <t>Allowing multiple debt holders whose income levels have fallen due to COVID 19, that have difficulties servicing debts and are facing a risk of debt overdue may use debt adjustment programs offered by the Credit Counseling &amp; Recovery Service (CCRS). The CCRS debt adjustment programs offer up to one year of deferment of principal payment for at risk debtors including short term debtors of less than three months) as well as debt reduction for long term debtors. The support will be provided by about 5 ,800 financial institutions and loan companies in agreement with the CCRS until the end of this year. It may be extended thereafter if it becomes necessary.</t>
  </si>
  <si>
    <t>Established KRW2 trillion facility at the Korea Asset Management Corporation , which will be used to purchase long term personal debts to help alleviate long term debt burdens of delinquent debtors and protect them from the possibility of being exposed to excessive debt collection attempts</t>
  </si>
  <si>
    <t>Improved rules and procedures on exemption for misconduct in financial services including applications of exemptions such as disaster and innovation, no intent or gross negligence rule, improving fairness in procedures, encouraging internal measures by financial companies, creating cooperation between regulators and banks, and more use of on-site measures, no-action letters and consulting services for minor wrongdoing or breach of rules</t>
  </si>
  <si>
    <t>http://www.fsc.go.kr/downManager?bbsid=BBS0048&amp;no=151274</t>
  </si>
  <si>
    <t>Singapore Exchange Regulation, Monetary Authority of Singapore</t>
  </si>
  <si>
    <t>Provisionally suspend the half-yearly reviews on the first market days of June 2020 and December 2020 to place issuers on the Financial Watch-List</t>
  </si>
  <si>
    <t>https://www2.sgx.com/media-centre/20200408-sgx-regco-announces-measures-support-issuers-amid-challenging-covid-19</t>
  </si>
  <si>
    <t>Provisionally enable Mainboard issuers to seek a general mandate for an issue of pro-rata shares and convertible securities of up to 100% of its share capital (excluding treasury shares and subsidiary holdings in each class) versus 50% previously until 31 December 2021</t>
  </si>
  <si>
    <t>Announced a S$125 million support package funded by the Financial Sector Development Fund to sustain and strengthen capabilities in the financial services and FinTech sectors. This includes supporting workforce training and manpower costs, strengthening digitalisation and operational resilience, and enhancing FinTech firms’ access to digital platforms and tools</t>
  </si>
  <si>
    <t>https://www.mas.gov.sg/news/media-releases/2020/mas-launches-package-for-fis-and-fintech-firms-to-strengthen-long-term-capabilities</t>
  </si>
  <si>
    <t>Improved tax rates for import duties and exempted medical equipment and materials related to the coronavirus from the value-added tax (VAT).</t>
  </si>
  <si>
    <t>https://mof.gov.ua/uk/news/udoskonaleno_normi_opodatkuvannia_vviznim_mitom_ta_pdv_medichnikh_zasobiv_neobkhidnikh_dlia_protidii_koronavirusu-2090</t>
  </si>
  <si>
    <t>Payment Systems Regulator</t>
  </si>
  <si>
    <t>Took a range of measures to support suppliers during the COVID-19 pandemic, including speeding up systems to pay invoices faster than normal payment terms require.</t>
  </si>
  <si>
    <t>https://www.psr.org.uk/psr-publications/news-announcements/supplier-relief-due-to-covid-19</t>
  </si>
  <si>
    <t>Enacted temporary measures to help companies raise new share capital in response to the coronavirus while ensuring investor protection. The measures included changes in the the Authority's expectations about working capital statements within share prospectuses, and the Authority's acceptance of companies' applications to forego a general meeting. If enacted, the policies would apply immediately and indefinitely.</t>
  </si>
  <si>
    <t>https://www.fca.org.uk/news/statements/listed-companies-recapitalisation-issuances-coronavirus</t>
  </si>
  <si>
    <t>Providing temporary, conditional exemptive relief for business development companies (BDCs) to enable them to make additional investments in small and medium-sized businesses</t>
  </si>
  <si>
    <t>https://www.sec.gov/news/press-release/2020-84</t>
  </si>
  <si>
    <t>Temporarily and narrowly modify the growth restriction on Wells Fargo so that it can provide additional support to small businesses. The change will only allow the firm to make additional small business loans as part of the Paycheck Protection Program, or PPP, and the Federal Reserve's forthcoming Main Street Lending Program</t>
  </si>
  <si>
    <t>https://www.federalreserve.gov/newsevents/pressreleases/enforcement20200408a.htm</t>
  </si>
  <si>
    <t>Announced a $470,000 grant from its Asia Pacific Disaster Response Fund to help finance the response to the novel coronavirus (COVID-19) pandemic in Tonga</t>
  </si>
  <si>
    <t>https://www.adb.org/news/adb-announces-470000-grant-help-tonga-combat-covid-19</t>
  </si>
  <si>
    <t>Reached out to Authorized Depositr-taking institutions (ADIs) and insurers to outline expectations regarding limit discretionary capital distributions and dividends in the months ahead, to ensure that they instead use buffers and maintain capacity to continue to lend and underwrite insurance</t>
  </si>
  <si>
    <t>https://www.apra.gov.au/capital-management</t>
  </si>
  <si>
    <t>Extended, until December 31, 2020, the term of validity of the Union Voluntary Transfers that would expire throughout this year, which represents the maintenance of the investment of R $ 27.6 billion in works, services and equipment purchases in states, municipalities and the Federal District</t>
  </si>
  <si>
    <t>https://www.gov.br/economia/pt-br/assuntos/noticias/2020/abril/governo-prorroga-prazo-de-vigencia-de-transferencias-voluntarias-para-estados-municipios-e-df</t>
  </si>
  <si>
    <t>Guangxi Zhuang Autonomous Region Finance Department Office</t>
  </si>
  <si>
    <t>Formulated the Notice on the Implementation Rules of Fiscal and Financial Policies to Win the Prevention and Control of the Epidemic Situation and Promote the Steady Operation of the Economy (Gui Cai Jin [2020] No. 21), to clarify the declaration requirements and procedures for corporate interest discounts, and promote the implementation of policies</t>
  </si>
  <si>
    <t>http://www.mof.gov.cn/zhengwuxinxi/xinwenlianbo/guangxicaizhengxinxilianbo/202003/t20200330_3490224.htm</t>
  </si>
  <si>
    <t>Issued a series of loan interest discount policies, amounting to 2 billion yuan of interest discount funds to reduce the financing cost of enterprises and help enterprises accelerate the resumption of production</t>
  </si>
  <si>
    <t>Recieved the provision of RMB 2.485 billion in emergency aid loans from the Asian Infrastructure Investment Bank to support public health emergency expenditures related to the fight against the epidemic in Beijing and Chongqing</t>
  </si>
  <si>
    <t>http://gjs.mof.gov.cn/gongzuodongtai2019/xmdt/202004/t20200407_3494379.htm</t>
  </si>
  <si>
    <t>Providing a solidarity income to 3 million households that are not part of the State's cash transfer programs and are in a situation of poverty, extreme poverty and vulnerability, households receive a transfer of $ 160,000 during the month of April</t>
  </si>
  <si>
    <t>https://www.minhacienda.gov.co/webcenter/portal/SaladePrensa/pages_DetalleNoticia?documentId=WCC_CLUSTER-127654</t>
  </si>
  <si>
    <t>Bank of Estonia</t>
  </si>
  <si>
    <t>Transferred EUR 18.9 million of its profit from last year to the state budget. This is three quarters of the undistributed profit of the bank of last year, which is the maximum amount that the law permits the Bank of Estonia to give to the state.</t>
  </si>
  <si>
    <t>https://www.eestipank.ee/en/press/central-bank-will-support-financial-position-state-exceptionally-large-share-its-profit-07042020</t>
  </si>
  <si>
    <t xml:space="preserve">Adopted collateral measures to mitigate the tightening of financial conditions across the euro area. First, the Governing Council (GC) expanded the use of credit claims as collateral through the expansion of additioanl credit claims (ACCs) frameworks. Second, the GC lowered the mimimum threshold for domestic credit claims to EUR 0 from EUR 25,000, increased the maximum share of unsecured debt instruments issued by any single banking group from 2.5% to 10%, and waived the minimum credit requirement for marketable debt instruments issued by the Hellenic Republic. Third, the GC temporarily increased its risk tolerance level in credit operations  through a general reduction of collateral valuation haircuts by a fixed factor of 20%. </t>
  </si>
  <si>
    <t>https://www.ecb.europa.eu/press/pr/date/2020/html/ecb.pr200407~2472a8ccda.en.html</t>
  </si>
  <si>
    <t>Amended legislation so that entrepreneurs affected by the coronavirus could access unemployment benefits. The law is valid until June 30, 2020. This applied to entrepreneurs who lost their full-time jobs, or entrepreneurs whose income fell under EUR 1,089.67 per month for each person working as an entrepreneur.</t>
  </si>
  <si>
    <t>https://tem.fi/en/article/-/asset_publisher/laki-yrittajien-oikeudesta-tyottomyysturvaan-tulee-voimaan-8-4-2020</t>
  </si>
  <si>
    <t>Ministry of Finance is expanding the reduction of the rent for professional leases and rents of main residence by 40% for the month of April, in order to cover the companies that have been severely affected by the pandemic, as well as their employees.</t>
  </si>
  <si>
    <t>https://www.minfin.gr/web/guest/-/d-t-meiose-misthomatos-gia-oles-tis-epicheireseis-pou-plettontai-apo-ten-exaplose-tou-koronoiou-kai-gia-tous-ergazomenous-se-autes?inheritRedirect=true&amp;redirect=%2F</t>
  </si>
  <si>
    <t>On Wednesday, April 8, 2020, an auction of 13-week Secretaries of the Greek Government will be held in intangible form, amounting to 375 million euros, expiring on July 10, 2020.</t>
  </si>
  <si>
    <t>https://www.minfin.gr/web/guest/-/demoprasia-entokon-grammation-13-ebdoma-42?inheritRedirect=true&amp;redirect=%2F</t>
  </si>
  <si>
    <t>Employer social security contributions to be reduced by 2 percent</t>
  </si>
  <si>
    <t>https://www.kormany.hu/en/ministry-for-national-economy/news/employer-social-security-contributions-to-be-reduced-by-2-percent</t>
  </si>
  <si>
    <t>Increased the number of days for which a State/ UT can be in overdraft continuously to 21 working days from the current stipulation of 14 working days and the number of days for which a State/ UT can be in overdraft in a quarter has been increased to 50 working days from the current stipulation of 36 working days</t>
  </si>
  <si>
    <t>https://www.rbi.org.in/Scripts/BS_PressReleaseDisplay.aspx?prid=49638</t>
  </si>
  <si>
    <t xml:space="preserve">Creating a state guarantee loan for large business totalling NIS 6 billion, will respond to businesses with a turnover of NIS 200 million affected by the Corona crisis and offers loans up to 8% of the annual revenue turnover up to NIS 100 </t>
  </si>
  <si>
    <t>https://www.gov.il/he/departments/news/press_07042020_i</t>
  </si>
  <si>
    <t>Will provide the banking system with fixed-rate loans at 0.1% interest rate, for a term of 3 years, with the goal of increasing the supply of bank credit to small businesses (SMEs), and to assist them in getting through the coronavirus crisis and returning to full activity when it becomes possible plan will be into operation until the end of May, and its scope will be NIS 5 billion</t>
  </si>
  <si>
    <t>https://www.boi.org.il/en/NewsAndPublications/PressReleases/Pages/6-4-2020.aspx</t>
  </si>
  <si>
    <t>Accepted, in addition to government bonds, corporate bonds rated AA or higher, within the framework of repo transactions vis-à-vis the financial entities</t>
  </si>
  <si>
    <t>Reduced interest rate by 0.15 percentage points to 0.1%</t>
  </si>
  <si>
    <t>https://www.boi.org.il/en/NewsAndPublications/PressReleases/Pages/6-4-2020a.aspx</t>
  </si>
  <si>
    <t>Provide a 25% discount on property tax payments by the end of 2020, reflecting three months of exemption</t>
  </si>
  <si>
    <t>https://www.gov.il/he/departments/news/press_07042020_d</t>
  </si>
  <si>
    <t>Budgets of NIS 1.1 billion in cash for 2020 were approved for accelerating transportation projects during this period</t>
  </si>
  <si>
    <t>https://www.gov.il/he/departments/news/press_07042020_f</t>
  </si>
  <si>
    <t>Increased the maximum loan volume for small businesses with up to NIS 25 million, so they can receive a loan of up to 16% of turnover</t>
  </si>
  <si>
    <t>https://www.gov.il/he/departments/news/press_07042020_g</t>
  </si>
  <si>
    <t>Providing a total of over 6 trillion yen in cash payments to families and to micro-, small-, and medium-sized business operators now facing difficulties</t>
  </si>
  <si>
    <t>https://japan.kantei.go.jp/98_abe/statement/202004/_00001.html</t>
  </si>
  <si>
    <t>Provide an additional 10,000 yen per child when we disburse the next child allowance payment in addition to 300,000 yen per household</t>
  </si>
  <si>
    <t>Providing cash payments to business owners; small-, and medium-sized corporations with sales that have dropped significantly will receive 2 million yen as well as those relatively larger corporations and 1 million yen will be given to individual owners</t>
  </si>
  <si>
    <t>Reduction in property taxes</t>
  </si>
  <si>
    <t>Deferred the payments of social security premiums for one year along with consumption tax and other tax payments at a scale of 26 trillion yen</t>
  </si>
  <si>
    <t>Providing interest free in real terms, unsecured, loans with principal repayment deferred for a maximum of five years from private-sector regional banks, shinkin banks, and credit unions</t>
  </si>
  <si>
    <t>Raising the subsidy rate of the Employment Adjustment Subsidies to the highest level ever history</t>
  </si>
  <si>
    <t>Requested the electricity and gas utilities to take flexible measures such as delaying payment of charges, in response to the government's announcement of an emergency situation.</t>
  </si>
  <si>
    <t>https://www.meti.go.jp/press/2020/04/20200407006/20200407006.html</t>
  </si>
  <si>
    <t>Added $3 billion of Local Government Funding Agency (LGFA) debt to its Large Scale Asset Purchase programme (LSAP). This represents approximately 30 percent of the total LGFA debt on issue, and takes the total size of the LSAP to $33 billion over 12 months</t>
  </si>
  <si>
    <t>https://www.rbnz.govt.nz/news/2020/04/expanded-large-scale-asset-purchases</t>
  </si>
  <si>
    <t>Department of Budget and Management</t>
  </si>
  <si>
    <t>Released P30,823,759,246.00 to cover the funding requirements for the one-time financial assistance to cities and municipalities. The released amount is intended to boost the capacity of the cities and municipalities in responding to the Coronavirus Disease 2019 (COVID-19) situation. This stimulus was in relation to the President’s approval of the “Bayanihan Grant to Cities and Municipalities (BGCM)”,</t>
  </si>
  <si>
    <t>https://www.dbm.gov.ph/index.php/secretary-s-corner/press-releases/list-of-press-releases/1639-dbm-releases-p30-8-billion-for-bayanihan-grant-to-cities-and-municipalities-to-address-covid-19</t>
  </si>
  <si>
    <t>Signed a business agreement with NH Nonghyup Bank to strengthen cooperation in supporting SMEs, providing 2 trillion won by the end of the year through small business secondary loans, small business policy funds, special loans for local businesses, and special financial support for small tourism businesses</t>
  </si>
  <si>
    <t>https://www.mss.go.kr/site/smba/ex/bbs/View.do?cbIdx=86&amp;bcIdx=1018069&amp;parentSeq=1018069</t>
  </si>
  <si>
    <t>Encouraging banks to utilise their capital buffers as appropriate to support their lending activities, however the release of capital buffers should not be used to finance share buybacks during this period</t>
  </si>
  <si>
    <t>https://www.mas.gov.sg/news/media-releases/2020/mas-takes-regulatory-and-supervisory-measures-to-help-fis-focus-on-supporting-customers#footnote1</t>
  </si>
  <si>
    <t>Full recognition of regulatory loss allowance reserves (RLAR) as Tier 2 Capital, which are currently only granted limited recognition as Tier 2 Capital and will apply until 30 September 2021, and may be extended if necessary</t>
  </si>
  <si>
    <t>Adjusted the Net Stable Funding Ratio requirement, the amount of stable funding that banks must maintain for loans to individuals and businesses that are maturing in less than six months will be halved from 50% to 25%. The relief will apply until 30 September 2021, and may be extended if necessary</t>
  </si>
  <si>
    <t>Provided guidance that when FIs assess COVID-19’s impact on future economic conditions in estimating accounting loan loss allowances, they should also consider the extraordinary measures taken by the government to bolster economic resilience and are not expected to maintain higher accounting loan loss allowances solely because COVID-19 relief measures are applied to these loans</t>
  </si>
  <si>
    <t>Deferred by one year the implementation of the final set of Basel III reforms for banks in Singapore</t>
  </si>
  <si>
    <t>Deferred to 1 January 2023 the implementation of revised standards for credit risk, operational risk, leverage ratio, output floor and related disclosure requirements (with the accompanying transitional arrangements for the output floor extended to 1 January 2028) and market risk and credit valuation adjustments for supervisory reporting purposes (for purposes of compliance with capital adequacy and disclosure requirements, these standards will be implemented from 1 January 2023 or later).</t>
  </si>
  <si>
    <t>Deferred by one year the implementation of the final two phases of the margin requirements for non-centrally cleared derivatives</t>
  </si>
  <si>
    <t>Deferred the implementation of certain licensing and conduct requirements, which were introduced under the Securities and Futures (Amendment) Act 2017 to to 8 October 2021</t>
  </si>
  <si>
    <t>Providing more latitude on submission timelines for regulatory reports</t>
  </si>
  <si>
    <t>Deferred non-urgent industry projects, such as the launch of a new electronic system for banks and insurers to submit applications for approval of key appointment executives</t>
  </si>
  <si>
    <t>Suspending all regular on-site inspections and supervisory visits to FIs till further notice and will therefore focus its supervisory reviews on how FIs are managing the impact of COVID-19 on their business and operations</t>
  </si>
  <si>
    <t>Temporarily amending Directive 7 of 2015 on Restructured Exposures, which means that for the duration of the crisis, loans restructured as a result of the impact of COVID-19 will not attract a higher capital charge</t>
  </si>
  <si>
    <t>https://www.resbank.co.za/Publications/Detail-Item-View/Pages/Publications.aspx?sarbweb=3b6aa07d-92ab-441f-b7bf-bb7dfb1bedb4&amp;sarblist=21b5222e-7125-4e55-bb65-56fd3333371e&amp;sarbitem=9844</t>
  </si>
  <si>
    <t>Established a loan payment holiday of 6 months for all SMEs with a credit line not exceeding 100 million baht</t>
  </si>
  <si>
    <t>https://www.bot.or.th/English/PressandSpeeches/Press/2020/Pages/n2063.aspx</t>
  </si>
  <si>
    <t>Providing soft loans to support liquidity for SMEs with a credit line not exceeding 500 million baht, with a concessional interest rate of 2% per annum and interest-free for the first 6 months</t>
  </si>
  <si>
    <t>Will halve the rate of contribution from financial institutions to the FIDF from 0.46% of deposit base to 0.23% per annum for the period of two years</t>
  </si>
  <si>
    <t>Federal Reserve, Conference of State Bank Supervisors, Consumer Financial Protection Bureau, Federal Deposit Insurance Corporation, National Credit Union Administration, Office of the Comptroller of the Currency</t>
  </si>
  <si>
    <t>Issued a revised statement clarifying the interaction between the interagency statement issued on March 22, 2020, and the temporary relief provided by Section 4013 of the Coronavirus Aid, Relief, and Economic Security Act, which was signed into law on March 27, 2020</t>
  </si>
  <si>
    <t>https://www.federalreserve.gov/newsevents/pressreleases/bcreg20200407a.htm</t>
  </si>
  <si>
    <t>Approved US$18 million for Lao PDR to help the country respond to the COVID-19 pandemic</t>
  </si>
  <si>
    <t>https://www.worldbank.org/en/news/press-release/2020/04/08/lao-pdr-emergency-financing-for-covid-19-response-project</t>
  </si>
  <si>
    <t>Approved a fast-track $29 million COVID-19 Emergency Response and Health Systems Preparedness Project to help Nepal prevent, detect, and respond to the COVID-19 pandemic and strengthen its public health preparedness</t>
  </si>
  <si>
    <t>https://www.worldbank.org/en/news/press-release/2020/04/03/world-bank-fast-tracks-29-million-for-nepal-covid-19-coronavirus-response</t>
  </si>
  <si>
    <t>Increased the maximum amount of Time Deposits with Special Guarantee (DPGE) for each person against the same financial institution associated with the FGC, or against all associated institutions of the same financial conglomerate, to R $ 40 million from R $ 20 million</t>
  </si>
  <si>
    <t>https://www.bcb.gov.br/detalhenoticia/17035/nota</t>
  </si>
  <si>
    <t>Temporarily prohibited the distribution of results and the increase in the remuneration of managers of financial institutions and other institutions authorized to operate by the Central Bank</t>
  </si>
  <si>
    <t>https://www.bcb.gov.br/detalhenoticia/17033/nota</t>
  </si>
  <si>
    <t>Launched the Compromiso Colombia credit line with a quota of $ 713 billion, aimed at supporting the public and private sectors of the country affected by Covid - 19</t>
  </si>
  <si>
    <t>https://www.minhacienda.gov.co/webcenter/portal/SaladePrensa/pages_DetalleNoticia?documentId=WCC_CLUSTER-127632</t>
  </si>
  <si>
    <t>Created a new guarantee program of 12 billion pesos, titled the United for Colombia, from the National Guarantee Fund -FNG SA to support to MSMEs</t>
  </si>
  <si>
    <t>https://www.minhacienda.gov.co/webcenter/portal/SaladePrensa/pages_DetalleNoticia?documentId=WCC_CLUSTER-127623</t>
  </si>
  <si>
    <t>Allocated remaining Structural Funds worth DKK 290 million ot help Danish companies adversely impacted by the coronavirus. SMEs were supposed to use the funds to reconstruct themselves and to alleviate liqudity issues. The Structural Fund was an already existing multi-year (2014-2020) fiscal program.</t>
  </si>
  <si>
    <t>https://em.dk/nyhedsarkiv/2020/april/regeringen-maalretter-op-til-290-millioner-kroner-til-corona-indsatser/</t>
  </si>
  <si>
    <t>Expanded Denmark's Export Credit Program (EKF) to include large export companies--previously, it was only made available to small and medium-sized enterprises (SMEs). DKK 5 billion will be allocated to guarantee up to 70% of loans to larger companies. Both programs were set to be valid until October 1, 2020.</t>
  </si>
  <si>
    <t>https://em.dk/nyhedsarkiv/2020/april/seks-milliarder-i-garantier-skal-hjaelpe-eksportvirksomhederne-gennem-krisen/</t>
  </si>
  <si>
    <t>Unlocked EUR 1 billion from the European Fund for Strategic Investments (EFSI) to serve as a guarantee to the European Investment Fund (EIF), part of the European Investment Bank Group. This permitted the EIF to issue special guarantees to incentivise banks and other lenders to provide liquidity to at least 100,000 European small and medium-sized enterprises (SMEs) impacted by the coronavirus pandemic.</t>
  </si>
  <si>
    <t>https://ec.europa.eu/commission/presscorner/detail/en/ip_20_569</t>
  </si>
  <si>
    <t>Extended the possible deferral of social security contribtuions and direct business taxes through the entire month of April. This applies to contributions and taxes originally due on or after March 15, 2020. Affected taxpayers and social security contributers include self-employed workers, micro-entrepreneurs, and companies with less than 50 employees on monthly and/or quarterly payrolls. Large companies may also postpone their deadlines if they agree to not pay dividends or repurchase shares between March 27 and December 31, 2020.</t>
  </si>
  <si>
    <t>https://www.economie.gouv.fr/prolongement-possibilites-report-cotisations-sociales-impots-directs-entreprises</t>
  </si>
  <si>
    <t>Introduced a Quick Loan Program (Kfw-Schnellkredit) for small and medium-sized enterprises (SMEs). The program was run by the government-owned promotional bank KfW. Loans are available to SMEs with over 10 employees, active on the market since at least January 1, 2019. Eligible businesses can obtain loans at a maximum of EUR 800,000 for firms with over 50 employees, and EUR 500,000 for firms with up to 50 employees.</t>
  </si>
  <si>
    <t>https://www.bundesfinanzministerium.de/Content/EN/Pressemitteilungen/2020/2020-04-07-quick-loan-programme.html</t>
  </si>
  <si>
    <t>Increased the Lending Fund for Small and Medium Businesses (SMEs) by an additional NIS 4.8 billion to NIS 8 billion.</t>
  </si>
  <si>
    <t>https://www.gov.il/he/departments/news/press_06042020_b</t>
  </si>
  <si>
    <t>Donated EUR 9.5 million to help counter the COVID-19 emergency in the regions of Umbria, Friuli Venezia, Giulia, Abruzzo, and Basilicata. The intended uses of the funds involve health infrastructure. Banca D'Italia's total contrubitions have risen to EUR 64.5 million.</t>
  </si>
  <si>
    <t>https://www.bancaditalia.it/media/comunicati/documenti/2020-01/Cs_Nuovi_interventi_straordinari_COVID_19.pdf</t>
  </si>
  <si>
    <t>Finance Ministry</t>
  </si>
  <si>
    <t>Previously announced provision for the wage subsidy program will be increased from RM5.9 billion to RM13.8 billion, with special additions for companies with local workers earning RM4,000 and below</t>
  </si>
  <si>
    <t>https://www.treasury.gov.my/pdf/Teks-Perutusan-Khas-YAB-PM-Prihatin-PKS-Tambahan.pdf</t>
  </si>
  <si>
    <t>Established a Personalized Grant scheme that provides RM2.1 billion for qualified micro SME companies</t>
  </si>
  <si>
    <t>Called on lending organizations listed in the Lenders Act 1951 to impose a moratorium on SME installment payments for 6 months beginning April 2020</t>
  </si>
  <si>
    <t>Reduce the 2% interest rate to 0% for the Micro Credit Scheme</t>
  </si>
  <si>
    <t>Exclude rental payments or provide rental discounts for SME retailer of premises owned by Government-linked companies</t>
  </si>
  <si>
    <t>Allow 25% reduction in foreign workers' levy payments to all companies whose work permit expires April 1 to December 31, 2020</t>
  </si>
  <si>
    <t>Extended statutory documents to meet the requirements of the Companies Commission of Malaysia (SSM) for 30 days and extended filing period of the company's financial statements for 3 months from the last date of the CPP</t>
  </si>
  <si>
    <t>NIB and the Republic of Lithuania have signed a EUR 400 million loan agreement to finance the measures taken to mitigate the effects of the coronavirus Covid-19 pandemic</t>
  </si>
  <si>
    <t>https://www.nib.int/who_we_are/news_and_media/news_press_releases/3483/nib_finances_lithuania_s_covid-19_response_action_plan</t>
  </si>
  <si>
    <t>"Reactiva Peru" program.Guarantee amount of up to S30,000 million for short-term working capital lonas (4% of GDP). Conditions for participants that limit collections. Smaller loans enjoy larger government guarantee by percentage. Loans should fund payment of suppliers and employees.</t>
  </si>
  <si>
    <t>https://www.gob.pe/institucion/mef/noticias/112027-gobierno-crea-el-programa-reactiva-peru-para-garantizar-creditos-de-capital-de-trabajo-para-que-empresas-puedan-retomar-sus-actividades</t>
  </si>
  <si>
    <t>Private pension fund members can withdraw S / 2,000 from their pension fund</t>
  </si>
  <si>
    <r>
      <t xml:space="preserve">https://www.sbs.gob.pe/noticia/detallenoticia/idnoticia/2468
</t>
    </r>
    <r>
      <rPr>
        <sz val="10"/>
        <color rgb="FF000000"/>
        <rFont val="Arial"/>
      </rPr>
      <t>https://www.sbs.gob.pe/noticia/detallenoticia/idnoticia/2467</t>
    </r>
  </si>
  <si>
    <t>Guaranteed the possibility deferral payments on loans for up to six months for citizens/SMEs in difficult economic situations related to the coronavirus pandemic.</t>
  </si>
  <si>
    <t>https://cbr.ru/press/event/?id=6616</t>
  </si>
  <si>
    <t>Jobs Support Scheme (JSS) will be enhanced, the wage subsidy for all firms will be raised to 75% of gross monthly wages for the $4,600 of wages paid in Apr 2020, for all local employees up from 25%</t>
  </si>
  <si>
    <t>https://www.gov.sg/article/solidarity-budget-2020-further-support-for-businesses-through-the-circuit-breaker-period</t>
  </si>
  <si>
    <t>Waiver of monthly foreign work levy due in Apr 2020, as well as a foreign worker levy rebate of $750 for each Work Permit or S-Pass holder, based on previous levies paid in 2020</t>
  </si>
  <si>
    <t>Let businesses and individuals defer certain contractual obligations, such as paying rent, repaying loans, or completing work, for a period as well as temporarily increase the monetary thresholds and time limits for bankruptcy and insolvency</t>
  </si>
  <si>
    <t>https://www.gov.sg/article/temporary-relief-for-businesses-and-individuals-unable-to-fulfil-contractual-obligations</t>
  </si>
  <si>
    <t xml:space="preserve">Increase rental waiver for industrial, office and agricultural tenants of government agencies to 1 months, up from 0.5 </t>
  </si>
  <si>
    <t>Risk share of loans made under the Temporary Bridging Loan Programme, Enterprise Financing Scheme (EFS) – Working Capital Loan and EFS – Trade Loan will be increased from 80% to 90% for loans initiated from 8 Apr 2020 till 31 Mar 2021</t>
  </si>
  <si>
    <t>Enhanced the Self-Employed Persons Income Relief Scheme (SIRS) too include all who also earn a small income from employment work, raise the Annual Value threshold from up to $13,000 to up to $21,000, and a total of about 100,000 SEPs will receive three quarterly cash payouts of $3000 each, starting from May 2020</t>
  </si>
  <si>
    <t>https://www.gov.sg/article/solidarity-budget-2020-more-support-for-workers-during-the-circuit-breaker-phase</t>
  </si>
  <si>
    <t>Every adult Singaporean will receive an additional $300 cash payout, on top of the $300 to $900 cash payment of the Care and Support package announced in the Resilience Budget</t>
  </si>
  <si>
    <t>https://www.gov.sg/article/solidarity-budget-2020-additional-cash-payments-to-help-families-get-through-circuit-breaker-phase</t>
  </si>
  <si>
    <t>Other payments from Resilience Budget will remain, and will be brought forward to June 2020 instead of August 2020 including remaining $300 or $600 from the Care and Support package, $300 additional cash payout for each parent with a child below 21, and $100 Passion Card top-up for Singaporeans aged 50 years and above</t>
  </si>
  <si>
    <t>Capital conservation must take priority over any distribution of dividends on ordinary shares and the payment of cash bonuses to executive officers and material risk takers</t>
  </si>
  <si>
    <t>https://www.resbank.co.za/Publications/Detail-Item-View/Pages/Publications.aspx?sarbweb=3b6aa07d-92ab-441f-b7bf-bb7dfb1bedb4&amp;sarblist=21b5222e-7125-4e55-bb65-56fd3333371e&amp;sarbitem=9845</t>
  </si>
  <si>
    <t>Expanded emergency lending program to lend to sole proprietors. Riksbank adjusted corresponding lending terms and conditions for future auctions.</t>
  </si>
  <si>
    <t>https://www.riksbank.se/en-gb/press-and-published/notices-and-press-releases/press-releases/2020/onward-lending-to-companies-extended-to-sole-proprietors/</t>
  </si>
  <si>
    <t>Extended deadlines for submitting asset management strategies to November 30, 2020. Banks were also required to develop a plan for dealing with non-performing assets and foreclosed assets recognized by the bank as of March 1, 2020 by April 30, 2020. The National Bank of Ukraine (NBU) also extended the deadline for bank risk reports by four months. NBU also permitted banks to write continuation reports according with one stress test that incorporates a long-term risk assessment of COVID-19. Previously, banks had to incorporate three stress test scenarios into their plans to resume operations. The deadline for non-systemically important banks to submit resumption plans was postponed from October 1, 2020 to December 20, 2020.</t>
  </si>
  <si>
    <t>https://bank.gov.ua/news/all/pro-novi-kroki-z-pomyakshennya-vimog-do-bankiv-pid-chas-karantinu</t>
  </si>
  <si>
    <t>Moved up the opening date of the Term Funding Scheme for Small and Medium-sized Enterprises (TFSME). It was re-scheduled to open on April 15, 2020. TFSME allowed eligible banks and buidling societies to access four-year funding at rates close to the Bank Rate.</t>
  </si>
  <si>
    <t>https://www.bankofengland.co.uk/news/2020/april/the-tfsme-will-open-to-drawings-on-april-15-2020</t>
  </si>
  <si>
    <t>Beginning in the second quarter 2020 and until the end of the year, a banking organization that has a leverage ratio of 8 percent or greater and meets certain other criteria may elect to use the community bank leverage ratio framework</t>
  </si>
  <si>
    <t>https://www.federalreserve.gov/newsevents/pressreleases/bcreg20200406a.htm</t>
  </si>
  <si>
    <t>Community banking organizations will have until January 1, 2022, before the community bank leverage ratio requirement is re-established at greater than 9 percent</t>
  </si>
  <si>
    <t>Will establish a facility to facilitate lending to small businesses via the Small Business Administration's Paycheck Protection Program (PPP) by providing term financing backed by PPP loans</t>
  </si>
  <si>
    <t>https://www.federalreserve.gov/newsevents/pressreleases/monetary20200406a.htm</t>
  </si>
  <si>
    <t>Approved a $140 million financing to focus on vulnerable and ‘fragile’ regions of the Niger and scale up distance learning programs in the context of the COVID-19 crisis</t>
  </si>
  <si>
    <t>https://www.worldbank.org/en/news/press-release/2020/04/06/niger-to-receive-140-million-to-improve-quality-of-education-and-learning</t>
  </si>
  <si>
    <t>Opened working capital lines to micro, small, and medium-sized enterprises (MSMEs) through the Bank for Investment and Foreign Trade (BICE). The total allocation was ARS 1 billion, and loans have a fixed annual rate of 19% for companies with a guarantee from the Reciprocal Guarantee Societies (SGR), and a term of up to 12 months.</t>
  </si>
  <si>
    <t>https://www.argentina.gob.ar/noticias/bice-destina-1000-millones-mipymes-para-capital-de-trabajo</t>
  </si>
  <si>
    <t>Offered loans at a fix rate of 12% and non-refundable contributions to companies, small and medium-sized enterprises (SMEs), cooperatives, and research and development instituions that contribute to the COVID-19 health emergency. Supported by the National Productive Development Fund (FONDEP), the total amount of finance assistance was worth ARS 2.25 billion: ARS 2 billion in fixed-rate loans wtih varying maturities, and ARS 250 million in non-reimbursable contributions.</t>
  </si>
  <si>
    <t>https://www.argentina.gob.ar/noticias/creditos-y-anrs-para-la-produccion-nacional-de-equipamiento-insumos-medicos-y-desarrollos</t>
  </si>
  <si>
    <t>President Andres Manuel Lopez Obrador</t>
  </si>
  <si>
    <t>Vows to disburse more than 2 million loans for housing and small businesses to aid in the recovery</t>
  </si>
  <si>
    <t>https://www.bloomberg.com/news/articles/2020-04-05/mexico-s-amlo-pledges-public-works-loans-to-aid-in-recovery?srnd=premium</t>
  </si>
  <si>
    <t>Vowed to tap into FEIP, Mexico's rainy day oil fund</t>
  </si>
  <si>
    <t>Cutting Pemex’s (Mexico's state-owned oil company) tax burden by an extra 65 billion pesos ($2.5 billion)</t>
  </si>
  <si>
    <t>Central Bank of the UAE</t>
  </si>
  <si>
    <t>Reduced by half the reserves requirements for demand deposits for all banks, from 14% to 7%</t>
  </si>
  <si>
    <t>https://centralbank.ae/sites/default/files/2020-04/CBUAE%20Reduces%20Reserves%20Requirement%20for%20Demand%20Deposits%20by%2050%20percent%20and%20Announces%20Further%20Measures%20to%20Support%20the%20UAE%20Economy%20During%20the%20COVID-19%20Pandemic.pdf</t>
  </si>
  <si>
    <t>Extended the duration of the Targeted Economic Support Scheme until 31 December 2020</t>
  </si>
  <si>
    <t>Banks and finance companies participating in the TESS programme will be able to extend to their customers’ deferrals of principal and interest until 31 December 2020</t>
  </si>
  <si>
    <t>For banks participating in the TESS programme, the CBUAE has granted an extension of the capital buffer relief to 31 December 2021</t>
  </si>
  <si>
    <t>Banks participating in the TESS programme will be able to use a third of their current regulatory liquidity buffers and will have the flexibility to maintain a minimum LCR of 70% and a minimum ELAR of 7%</t>
  </si>
  <si>
    <t>Planned implementation of certain Basel III capital standards will be postponed to 31 March 2021</t>
  </si>
  <si>
    <t>Issued guidance for banks and finance companies on the implementation of the financial reporting standard IFRS 9. It includes a new requirement for all banks to apply a prudential filter to IFRS 9 expected loss provisions that aims to minimize the effect of IFRS 9 provisions on regulatory capital, in view of expected volatility due to the COVID-19 crisis</t>
  </si>
  <si>
    <t>Approved legislation that exempts employees from paying taxes on bonuses up to EUR 3,000. All coronavirus "support services" were completely retrospectively exempted from paying taxes, beginning from March 1, 2020.</t>
  </si>
  <si>
    <t>https://www.bmf.gv.at/presse/pressemeldungen/2020/april/finanzielle-unterstuetzungen-.html</t>
  </si>
  <si>
    <t>Removal of turnover cap for pre-existing private sector initiative providing low-cost financing for businesses</t>
  </si>
  <si>
    <t>https://www.cbe.org.eg/en/Pages/HighlightsPages/Circular-dated-4-April-2020-regarding-widening-the-scope-of-the-private-sector-industry-initiative-by-removing-the-turnover.aspx</t>
  </si>
  <si>
    <t>Directed EUR 40 million to infrastructure projects and EUR 17 million to support the railway sector, which is currently suffering from reduced transport volumes.</t>
  </si>
  <si>
    <t>https://www.mkm.ee/et/uudised/40-miljonit-teedesse-17-miljonit-raudteesektorile</t>
  </si>
  <si>
    <t>Inland Revenue Department</t>
  </si>
  <si>
    <t>Deadlines for tax payments and lodgement of objections and holdover applications as well as submission of tax returns and information that fall between March 23 and May 2 have been automatically extended to May 4</t>
  </si>
  <si>
    <t>https://www.news.gov.hk/eng/2020/04/20200404/20200404_221020_187.html?type=category&amp;name=covid19</t>
  </si>
  <si>
    <t>Office of the Prime Minister</t>
  </si>
  <si>
    <t>Promised to make available HUF 1.3 trillion to protect and restart the economy</t>
  </si>
  <si>
    <t>https://www.kormany.hu/en/prime-minister-s-office/news/huf-663-billion-to-be-transferred-to-disease-control-fund-huf-1-345-billion-to-economy-protection-and-restarting-fund</t>
  </si>
  <si>
    <t>Payment plans and moratorium for electricity payments during March and the rest of the national emergency to be extended for up to 24 months. Means tested. Utilities partially compensated by the government.</t>
  </si>
  <si>
    <t>https://www.gob.pe/institucion/mef/noticias/111874-se-fracciona-el-pago-de-recibos-vencidos-de-luz-gas-natural-y-telecomunicaciones-de-los-hogares-sin-cobros-de-intereses-cargos-por-morosidad-ni-cortes-de-servicio</t>
  </si>
  <si>
    <t>Payment plans and moratorium for natural gas payments during March and the rest of the national emergency to be extended for up to 24 months. Means tested. Utilities partially compensated by the government.</t>
  </si>
  <si>
    <t>Payment plans  for payments to public telecoms during March and the rest of the national emergency to be extended for up to 12 months. Not compensated by the government and telecoms companies can reduce service quality to those who don't pay.</t>
  </si>
  <si>
    <t xml:space="preserve">Expanded collateral and institutional eligibility for repo facility. Minimum risk rating for collateral from A to B+. Minimum amount of loans that financial institutions can use as collateral in these operations was reduced from S / 500,000 to S / 300,000 </t>
  </si>
  <si>
    <t>https://www.bcrp.gob.pe/docs/Transparencia/Notas-Informativas/2020/nota-informativa-2020-04-04.pdf</t>
  </si>
  <si>
    <t>Guaranteed that individuals and small and medium-sized enterprises (SMEs) will have an opportunity to have their loan repayments postponed for up to six months if they are facing a difficult life sitauiton or income shortage due to the coronavirus pandemic.</t>
  </si>
  <si>
    <t>https://cbr.ru/eng/press/event/?id=6629</t>
  </si>
  <si>
    <t>Colombian government received a disbursement of US$250 million from a development policy loan, better known as CAT DDO, from the World Bank.</t>
  </si>
  <si>
    <t>https://www.worldbank.org/en/news/press-release/2020/04/04/colombia-recibe-desembolso-del-banco-mundial-para-apoyar-su-lucha-contra-el-covid-19</t>
  </si>
  <si>
    <t>Extended the period for the repatriation of goods located abroad. The Ministry of Economy allowed property-owners to take advantage of reduced differential rates provided by the Law of Social Solidarity and Productive Reactivation (Law No. 27,541), which formerly defined "repatriation" as entrance to the country by March 31 of each year. The new deadline for repatriation is now through April 30, 2020.</t>
  </si>
  <si>
    <t>https://www.argentina.gob.ar/noticias/bienes-personales-se-extiende-el-plazo-para-la-repatriacion-de-activos-en-el-exterior-hasta</t>
  </si>
  <si>
    <t>Bank for International Settlements</t>
  </si>
  <si>
    <t>Basel Committee on Banking Supervision</t>
  </si>
  <si>
    <t>Established technical clarifications to ensure that banks reflect the risk-reducing effect of these measures when calculating their regulatory capital requirements</t>
  </si>
  <si>
    <t>https://www.bis.org/press/p200403.htm</t>
  </si>
  <si>
    <t>Agreed to amend its transitional arrangements for the regulatory capital treatment of ECL accounting. The adjustments will provide jurisdictions with greater flexibility in deciding whether and how to phase in the impact of expected credit losses on regulatory capital</t>
  </si>
  <si>
    <t>Agreed to defer the final two implementation phases of the framework for margin requirements for non-centrally cleared derivatives by one year</t>
  </si>
  <si>
    <t>https://www.bis.org/press/p200403a.htm</t>
  </si>
  <si>
    <t>Will conduct the 2020 global systemically important bank (G-SIB) assessment exercise as planned, based on end-2019 data, but has agreed not to collect the memorandum data included in the data collection template. The Committee has also decided to postpone the implementation of the revised G-SIB framework by one year, from 2021 to 2022</t>
  </si>
  <si>
    <t>Approved the zeroing of the Import Tax on 25 inputs, components and accessories used in the manufacture and operation of respirators and ventilators and protective masks</t>
  </si>
  <si>
    <t>https://www.gov.br/economia/pt-br/assuntos/noticias/2020/abril/camex-zera-tarifas-de-importacao-de-25-insumos-para-combate-ao-coronavirus</t>
  </si>
  <si>
    <t>Management Committee of Simples Nacional</t>
  </si>
  <si>
    <t>Extended the deadline for payment of taxes within the scope of Simples Nacional. For Individual Microentrepreneurs (MEI), all taxes calculated in the DAS-MEI Generating Program, that is, federal (INSS), state (ICMS) and municipal (ISS) taxes are extended for 6 months. For others they have 3 months for state (ICMS) and municipal (ISS) taxes and 6 months for federal (INSS).</t>
  </si>
  <si>
    <t>https://www.gov.br/economia/pt-br/assuntos/noticias/2020/abril/comite-gestor-do-simples-nacional-aprova-prorrogacao-dos-tributos-dos-estados-e-municipios</t>
  </si>
  <si>
    <t>Cut Required Reserve Ratio (RRR) by 1 percentage point for rural credit cooperatives, rural commercial banks, rural cooperative banks, village banks, as well as city commercial banks operating solely within provincial-level administrative regions. This will be implemented on April 15 and May 15, with a cut of 0.5 percentage points each time</t>
  </si>
  <si>
    <t>http://www.pbc.gov.cn/en/3688110/3688172/4002931/index.html</t>
  </si>
  <si>
    <t>Lowered the interest rate on excess reserves (IOER) for financial institutions from 0.72% to 0.35% starting from April 7</t>
  </si>
  <si>
    <t>Accelerated the allocation of the third phase of 7.5 billion yuan to the national financing guarantee fund, the accumulative capital of the national financing guarantee fund is now 49.6 billion yuan. All the capital in place will be used to support small and micro enterprise loan financing</t>
  </si>
  <si>
    <t>http://jrs.mof.gov.cn/gongzuodongtai/202004/t20200403_3493201.htm</t>
  </si>
  <si>
    <t>Enabled the approval directly from the projects of investment resources royalties by the entities territorial beneficiaries of direct municipal and departmental allocations and 40% of the Regional Compensation Fund</t>
  </si>
  <si>
    <t>https://www.minhacienda.gov.co/webcenter/portal/SaladePrensa/pages_DetalleNoticia?documentId=WCC_CLUSTER-127593</t>
  </si>
  <si>
    <t>Supported shipping companies by releasing them from the obligation to pay waterway charges upon entering Estonian ports from April 1, 2020 to April 1, 2020, reimbursing 75% of all port dues for passenger ships in 2020, and reimbursing labor taxes for passenger ships.</t>
  </si>
  <si>
    <t>https://www.mkm.ee/et/uudised/laevandusettevotted-saavad-riigilt-mitmekulgset-tuge</t>
  </si>
  <si>
    <t>Allocated EUR 130 million to compensate local governments for a fall in revenue and increases in costs.</t>
  </si>
  <si>
    <t>https://www.rahandusministeerium.ee/et/uudised/aab-lisaeelarvest-saavad-omavalitsused-toetuspaketina-kokku-130-miljonit-eurot</t>
  </si>
  <si>
    <t>Waived customs duties and value-added taxes (VAT) on the import of medical equipment from non-EU countries in order to help fight against the coronavirus.</t>
  </si>
  <si>
    <t>https://ec.europa.eu/commission/presscorner/detail/en/ip_20_575</t>
  </si>
  <si>
    <t>Amended the Temporary Framework adopted on March 19, 2020. The Framework extended eligible aid measures to support for: coronavirus-related research and development, construction and upscaling of testing facilities, production of products relevant to tackle the coronavirus outbreak, targeted deferral of tax paymens and/or suspensions of social security contributions, targeted wage subsidies for employees. This was set to last until December 2020.</t>
  </si>
  <si>
    <t>https://ec.europa.eu/commission/presscorner/detail/en/ip_20_570</t>
  </si>
  <si>
    <t>Discussed the cration of a EUR 25 billion guarantee fund to enable the European Investment Bank (EIB) Group to scale support for companies in all 27 EU Member States by an additional EUR 200 billion.</t>
  </si>
  <si>
    <t>https://www.eib.org/en/press/all/2020-094-eib-group-moves-to-scale-up-economic-response-to-covid-19-crisis#</t>
  </si>
  <si>
    <t>Introduced a new financing program worth EUR 150 million for medium-sized enterprises that have turnover of at least EUR 10 million and at least 50 employees. Tesi, a state capital investment company, agreed to invest EUR 1 to 10 million in comapnies that suffered significant employment effects from the coronavirus.</t>
  </si>
  <si>
    <t>https://tem.fi/sv/artikel/-/asset_publisher/hallitus-tukee-yrityksia-koronavirustilanteessa-uusi-rahoitusohjelma-keskisuurille-yrityksille</t>
  </si>
  <si>
    <t>Exempted special payments to employees from taxation up to EUR 1,500. This applies to special benefits between March 1, 2020 and December 31, 2020.</t>
  </si>
  <si>
    <t>https://www.bundesfinanzministerium.de/Content/DE/Pressemitteilungen/Finanzpolitik/2020/04/2020-04-03-GPM-Bonuszahlungen.html</t>
  </si>
  <si>
    <t>Postponement of various tax payment deadlines for corporations and consumers, in-line with the European Commission decision to exempt coronavirus-fighting goods from customs duties and the value-added tax (VAT).</t>
  </si>
  <si>
    <t>https://www.minfin.gr/web/guest/grapheio-typou/-/asset_publisher/coBUZhPGE9t9/content/entaxe-ton-neon-kad-sta-metra-enischyses-me-apophaseis-tou-yphypourgou-oikonomikon-k-apostolou-besyropoulou?inheritRedirect=false&amp;redirect=https%3A%2F%2Fwww.minfin.gr%2Fweb%2Fguest%2Fgrapheio-typou%3Fp_p_id%3D101_INSTANCE_coBUZhPGE9t9%26p_p_lifecycle%3D0%26p_p_state%3Dnormal%26p_p_mode%3Dview%26p_p_col_id%3Dcolumn-2%26p_p_col_count%3D1</t>
  </si>
  <si>
    <t>Introduced a series of measures aimed at increasing the banking sector’s liquidity so that banks will have ample liquidity to support local economic activities. These include obtaining US dollars through repo transactions with the U.S. Federal Reserve for lending to local banks, clarifying aspects of the HKMA’s Liquidity Facilities Framework to make it easier to use by banks, and further explaining HKMA’s supervisory expectations on liquidity regulatory requirements</t>
  </si>
  <si>
    <t>https://www.hkma.gov.hk/eng/news-and-media/press-releases/2020/04/20200403-4/#1</t>
  </si>
  <si>
    <t>Reduced the current level of regulatory reserves by half to release a total of HK$200 billion of lending capacity</t>
  </si>
  <si>
    <t>Asked banks to consider arrangements to automatically offer extensions of loan tenor or principal repayment holidays to qualified SMEs without requiring them to make an application</t>
  </si>
  <si>
    <t>Permitting receipt of foreign inward remittances from non-residents through non-resident exchange houses in favour of the ‘Prime Minister’s Citizen Assistance and Relief in Emergency Situations (PM-CARES) Fund’, subject to the condition that AD Cat-I banks shall directly credit the remittances to the Fund and maintain the full details of the remitters</t>
  </si>
  <si>
    <t>https://www.rbi.org.in/Scripts/BS_CircularIndexDisplay.aspx?Id=11858</t>
  </si>
  <si>
    <t>Decided to revise trading hours for various markets from April 7, 2020 (Tuesday) and continue up to April 17, 2020 (Friday)</t>
  </si>
  <si>
    <t>https://www.rbi.org.in/Scripts/BS_PressReleaseDisplay.aspx?prid=49627</t>
  </si>
  <si>
    <t>Conduct another TLTRO operation for ₹ 25,000 crores on April 09, 2020</t>
  </si>
  <si>
    <t>https://www.rbi.org.in/Scripts/BS_PressReleaseDisplay.aspx?prid=49628</t>
  </si>
  <si>
    <t>Reduced the corporate income tax rate from 25% to 22% for the tax years 2020 and 2021, and to 20% starting in the 2022 tax year.</t>
  </si>
  <si>
    <t>https://www.pajak.go.id/siaran-pers/implementasi-penurunan-tarif-pajak-penghasilan-badan-dalam-penghitungan-pph-pasal-29</t>
  </si>
  <si>
    <t>Approved the augmentation of access under the Extended Credit Facility (ECF) arrangement of 48.7 percent of Togo’s quota (SDR 71.49 million or about US$97.1 million) to address the urgent financing need stemming from the authorities’ efforts and plans to control the spread of COVID-19 and mitigate its economic impacts</t>
  </si>
  <si>
    <t>https://www.imf.org/en/News/Articles/2020/04/03/pr20132-togo-imf-exec-board-6th-review-ecf-arrangement-augments-disbursement-address-impact-covid-19</t>
  </si>
  <si>
    <t>Approved immediate disbursement of SDR15.555 million (about US$21.13 million) under the Extended Credit Facility (ECF) arrangement to Sierra Leone to create fiscal space for development needs by strengthening revenue mobilization, containing current spending and improving the efficiency of public investment. In the critical and uncertain period ahead, the Fund is committed to working closely with the Government to help address the priority health and economic needs to combat the fallout of the COVID‑19 pandemic</t>
  </si>
  <si>
    <t>https://www.imf.org/en/News/Articles/2020/04/03/pr20131-sierra-leone-imf-executive-board-completes-second-review-of-sierra-leones-ecf</t>
  </si>
  <si>
    <t>Approved a disbursement under the Rapid Credit Facility (RCF) equivalent to SDR 122.2 million (about US$ 165.99million at today’s US$/SDR exchange rate, or 50 percent of the quota) to the Republic of Madagascar to help the country meet the urgent balance of payment needs stemming from the outbreak of the COVID-19 pandemic</t>
  </si>
  <si>
    <t>https://www.imf.org/en/News/Articles/2020/04/03/pr20133-madagascar-imf-executive-board-approves-disbursement-to-address-the-covid-19-pandemic</t>
  </si>
  <si>
    <t>All Financial Markets Conduct Act reporting entities with balance dates up to and including 31 July will also have a further 2 months to provide audited financial statements, if their ability to produce financial statements is legitimately impacted by COVID19. This extends the current relief from balance dates up to 31 May</t>
  </si>
  <si>
    <t>https://www.fma.govt.nz/news-and-resources/covid-19/fma-to-extend-deadline-for-financial-reporting/</t>
  </si>
  <si>
    <t>Issued a SEK 4 billion NIB Response Bond, due April 2023. The proceeds of the bond will be made available to projects that support NIB’s member countries and sustainable businesses that are facing economic difficulties due to the COVID-19 pandemic.</t>
  </si>
  <si>
    <t>https://www.nib.int/who_we_are/news_and_media/news_press_releases/3485/nib_issues_sek_4_billion_response_bond</t>
  </si>
  <si>
    <t>Proposed additional spending in the following areas: help for students who have lost work income (NOK 1 billion), a temporary benefit for apprentices (NOK 250 million), compensation for reduced parental payment to after-school care (NOK 1 billion), skill development measures (NOK 190 million), home-based instruction (NOK 3 billion), coronavirus information for immigrant groups (NOK 6.6 million), temporary purchase of basic rail transport services (NOK 550 million), deferrals for beverage taxes (NOK 14 million), deferral of fuel and mineral product taxes (NOK 18 million), exemption on natural gas taxes (NOK 40 million), suspension of the horse-racing tax (NOK 100 million), expansion of th loan guarantee scheme for small and medium-sized enterprises, support for temporarily laid-off employees with private pensions, and support for the reindeer industry (NOK 20 million).</t>
  </si>
  <si>
    <t>https://www.regjeringen.no/en/aktuelt/additional-financial-measures-to-mitigate-the-economic-effects-of-the-coronavirus-crisis/id2696548/</t>
  </si>
  <si>
    <t>Issued revenue regulations regarding the documentary stamp tax (DST) exemption of relief for loans payments falling due within the period of the enhanced community quarantine (ECQ) imposed by the national government to slow the spread of the coronaviru</t>
  </si>
  <si>
    <t>https://www.dof.gov.ph/dof-issues-guidelines-for-dst-exemptions-of-credit-payment-extensions/</t>
  </si>
  <si>
    <t>Expanded the target group of the emergency financial support package announced on March 24 to include large companies from the initial target of SMEs
and middle market enterprises</t>
  </si>
  <si>
    <t>http://www.fsc.go.kr/downManager?bbsid=BBS0048&amp;no=151186</t>
  </si>
  <si>
    <t>Reduced the Standing Deposit Facility Rate (SDFR) and the Standing Lending Facility Rate (SLFR) of the Central Bank by 25 basis points to 6.00% and 7.00%</t>
  </si>
  <si>
    <t>https://www.cbsl.gov.lk/en/news/the-central-bank-of-sri-lanka-further-reduces-policy-interest-rates</t>
  </si>
  <si>
    <t>Offered to purchase commercial paper issued by Swedish non-financial corporations in a nominal total amount of SEK 32 billion between April 8 and May 31, 2020. Riksbank's first purchases will have maturities of three-months or lower, and nominal allottments of SEK 4 billion. Issuing companies must have a credit rating of Baaa3/BBB- or higher.</t>
  </si>
  <si>
    <t>https://www.riksbank.se/en-gb/press-and-published/notices-and-press-releases/press-releases/2020/riksbank-to-buy-commercial-paper-for-sek-32-billion--next-purchase-8-april/</t>
  </si>
  <si>
    <t>Extended CBILS to all viable small businesses affected by COVID-19 (in addition to those unable to secure regular commercial financing). Lenders were banned from requesting personal guarantees on loans under GBP 250,000. Introduced new Coronavirus Large Business Interruption Loan Scheme (CLBILS) to provide government guarantees on bank loans up to GBP 25 million to small firms with annual turnover between GDP 45 million and GBP 500 million.</t>
  </si>
  <si>
    <t>https://www.gov.uk/government/news/chancellor-strengthens-support-on-offer-for-business-as-first-government-backed-loans-reach-firms-in-need</t>
  </si>
  <si>
    <t>Announced that Social Security beneficiaries who are not typically required to file tax returns will not need to file an abbreviated tax return to receive an Economic Impact Payment</t>
  </si>
  <si>
    <t>https://home.treasury.gov/news/press-releases/sm967</t>
  </si>
  <si>
    <t>Issued statement clarifying that regulators will provide needed regulatory flexibility to enable mortgage servicers to work with struggling consumers affected by the Coronavirus Disease (referred to as COVID-19) emergency</t>
  </si>
  <si>
    <t>https://www.federalreserve.gov/newsevents/pressreleases/bcreg20200403a.htm</t>
  </si>
  <si>
    <t>Approved a fast-track $100 million financing to help Bangladesh prevent, detect, and respond to the COVID-19 (Coronavirus) pandemic and strengthen its national systems for public health emergencies</t>
  </si>
  <si>
    <t>https://www.worldbank.org/en/news/press-release/2020/04/03/world-bank-fast-tracks-100-million-covid-19-coronavirus-support-for-bangladesh</t>
  </si>
  <si>
    <t>Allocated $3 million to address the Armenia’s urgent needs for equipment and supplies needed for the intensive care of people with a confirmed COVID-19 diagnosis</t>
  </si>
  <si>
    <t>https://www.worldbank.org/en/news/press-release/2020/04/03/world-bank-supports-armenia-to-combat-the-human-impact-of-the-covid19-pandemic</t>
  </si>
  <si>
    <t>Banco Central do Brazil</t>
  </si>
  <si>
    <t>Special Temporary Liquidity Line (LTEL), with the objective of offering the necessary liquidity so that the National Financial System can remain stable in the face of the increased demand observed in the credit market,result of the reflexes of the spread of COVID-19.</t>
  </si>
  <si>
    <t>https://www.bcb.gov.br/detalhenoticia/17027/nota</t>
  </si>
  <si>
    <t>Postponed changes in the credit regulations which had been approved in November last year and were due to come into force in April and June this year</t>
  </si>
  <si>
    <t>Adapts rules for remote reporting losses of Agricultural Activity Guarantee Program (Proagro) beneficiaries to COVID-19</t>
  </si>
  <si>
    <t>Approved a supplementary budget that included an aid package for construction companies to stay afloat during the recession. The state allocated EUR 145 million to the construction sector. EUR 100 million was dedicated to the construction and reconstruction of small apartment and homes, EUR 30 million to local governments for road construction, EUR 10 million to the Road Administration, and EUR 5 million for the demolition of abandoned homes.</t>
  </si>
  <si>
    <t>https://www.mkm.ee/et/uudised/ehitussektor-saab-riigilt-rahasusti</t>
  </si>
  <si>
    <t>Dedicated EUR 25 million to the tourism sector.</t>
  </si>
  <si>
    <t>https://www.mkm.ee/et/uudised/riik-toetab-raskustesse-sattunud-turismisektorit-25-miljoni-euroga</t>
  </si>
  <si>
    <t>Proposed a labor-support package worth 100 billion euros, financed by a new instrument called "SURE." The progam will provide loans to Member States, who will create labor support and protection programs. The EC also proposed extending the application window for the European Maritime and Fisheries Fund, mobilising uncommitted money from the Cohesion Policy funds, and using other uncommitted EU funds to support medical supplies and services.</t>
  </si>
  <si>
    <t>https://ec.europa.eu/commission/presscorner/detail/en/ip_20_582</t>
  </si>
  <si>
    <t>Enabled direct lending for private sector investments (in the agriculture and bioeconomy sector) ranging from EUR 15 million to 200 million. EIB loan levels ranged from EUR 7.5 to 50 million. This was an extension of a 2018 program.</t>
  </si>
  <si>
    <t>https://www.eib.org/en/press/all/2020-091-agriculture-and-bioeconomy-eib-approves-eur700-million-of-financing-under-the-investment-plan-for-europe-to-support-private-investment-across-the-eu</t>
  </si>
  <si>
    <t>Proposed that municipalities shift their future tax revenues to the present. The Ministry of Finance proposed a cost-neutral compensation program for municipalities, and the corresponding amount would be deducted from their state shares in 2021.</t>
  </si>
  <si>
    <t>https://vm.fi/sv/artikel/-/asset_publisher/kunnille-korvataan-verotulojen-valiaikainen-pienentyminen</t>
  </si>
  <si>
    <t>Suggested that entrepreneurs receive temporary support, which would be valid until June 30, 2020. Support would take the form of unemployment benefits for entrepreneurs who lost full-time employment, or whose business income fell below EUR 1,089.67 per month for each person working as an entrepreneur.</t>
  </si>
  <si>
    <t>https://tem.fi/artikkeli/-/asset_publisher/yrittajille-oikeus-tyottomyysturvaan-koronavirusepidemian-vuoksi</t>
  </si>
  <si>
    <t>Issued a decree to temporarily amend the Government Decree on State Aid for Business Development. The Ministry added provisions to issue development grants to companies whose markets and/or production were disrupted by the coronavirus pandemic. The temporary changes were valid from April 3, 2020 to December 31, 2020. Grants for situation analysis were capped at EUR 10,000, and grants for development measures were capped at EUR 100,000. Grants were administered by the ELY Center.</t>
  </si>
  <si>
    <t>https://tem.fi/artikkeli/-/asset_publisher/yrityksille-kehittamisavustusta-koronavirusepidemian-aiheuttamassa-hairiotilanteessa</t>
  </si>
  <si>
    <t>Reduced the corporate tax rate on payment arrangements from 7% to 4%. This retroactively applied to taxes due since the beginning of March, and was set to last through the end of August.</t>
  </si>
  <si>
    <t>https://vm.fi/sv/artikel/-/asset_publisher/maksujarjestelyssa-olevien-verojen-viivastyskorko-alenee-maaraajaksi</t>
  </si>
  <si>
    <t>Federal Financial Supervisory Authority</t>
  </si>
  <si>
    <t>Decreased countercyclical capital buffer rate from 0.25% to 0%. This took effect April 1, 2020.</t>
  </si>
  <si>
    <t>https://www.bafin.de/SharedDocs/Veroeffentlichungen/EN/Meldung/2020_Corona/meldung_2020_03_31_corona_virus_6_Allgemeinverfuegung_Antizyklischer_Kapitalpuffer_en.html</t>
  </si>
  <si>
    <t>Removed the capital buffers for systemically-important domestic credit institutions, allowing them to extend up to HUF 4.5 trillion in additional loans. The capital buffers were supposed to be rebuilt over a three-year period, starting in 2022.</t>
  </si>
  <si>
    <t>https://www.mnb.hu/sajtoszoba/sajtokozlemenyek/2020-evi-sajtokozlemenyek/az-mnb-a-rendszerszinten-jelentos-bankok-tokepuffereinek-feloldasaval-tamogatja-a-bankrendszer-hitelezesi-aktivitasat</t>
  </si>
  <si>
    <t>Allowed domestic open-end public investment funds to participate in new, longer-term hedge funds to suppport domest markets. Mutual funds may use 3-month, 6-month, and 12-month maturities in central bank tenders, and may repay the loan at any time before maturity.</t>
  </si>
  <si>
    <t>https://www.mnb.hu/sajtoszoba/sajtokozlemenyek/2020-evi-sajtokozlemenyek/az-mnb-a-befektetesi-alapok-szamara-is-megteremti-a-hosszabb-lejaratu-hiteleszkozehez-valo-hozzaferes-lehetoseget</t>
  </si>
  <si>
    <t xml:space="preserve">Regional Public Goods (RPG) Initiative </t>
  </si>
  <si>
    <t>Made available more than US$7 million in non-reimbursable resources under the 2020 Call for Proposals of the Regional Public Goods (RPG) Initiative to finance proposals for regional cooperation and policy coordination in the framework of LAC’s response to the COVID-19 pandemic</t>
  </si>
  <si>
    <t>https://www.iadb.org/en/news/idb-finance-regional-projects-support-coordinated-covid-19-response</t>
  </si>
  <si>
    <t>Approved disbursement to Rwanda of SDR80.1 million (about US$109.4 million) to be drawn under the Rapid Credit Facility (RCF)</t>
  </si>
  <si>
    <t>https://www.imf.org/en/News/Articles/2020/04/02/pr-20130-rwanda-imf-executive-board-approves-disbursement-to-address-covid19</t>
  </si>
  <si>
    <t>Removed barriers to remote execution of transactions and issuing debit cards, including granting a permit to send a notice to their customers via e-banking channels (application, SMS via phone, etc.) offering them to join such services, issuing a framework for National Insurance allowance recipients was formulated, under which the banks will issue debit cards to those customers, agreeing to an e-banking contract via telephone, and allowing the issuance of a debit card to insolvent customers</t>
  </si>
  <si>
    <t>https://www.boi.org.il/en/NewsAndPublications/PressReleases/Pages/30-3-2020.aspx</t>
  </si>
  <si>
    <t>Pay one-off RM600 to taxi drivers and drivers registered tourists will start to sign into the account registered as of April 2, 2020</t>
  </si>
  <si>
    <t>https://www.treasury.gov.my/pdf/Siaran-Media-PRIHATIN-Taxi.pdf</t>
  </si>
  <si>
    <t>Will conduct additional auctions for the U.S. dollar funds supplying operations on April 6 for an amount of up to 5 billion dollars and will have a maturity of 84 days</t>
  </si>
  <si>
    <t>https://www.banxico.org.mx/publicaciones-y-prensa/anuncios-de-la-comision-de-cambios/%7B531C0A2D-D7C8-30C0-C0DC-A5595698D789%7D.pdf</t>
  </si>
  <si>
    <t>Eased the conditions of tax payment for entrepreneurs and the self-employeed. Until June 19, 2020, the specified workers may postpone current and future (within the next three months) tax debt. The government also expanded the list of taxes eligible for postponement to include gambling taxes, excise duties, consumption taxes for alcohol-free drinks, insurance taxes, landlord levies, energy taxes, and other environmental taxes. Enrepreneurs can also apply tax delays longer than the current three-month postponement.</t>
  </si>
  <si>
    <t>https://www.rijksoverheid.nl/actueel/nieuws/2020/04/02/versoepeling-betalingsuitstel-belastingdienst</t>
  </si>
  <si>
    <t>Established the Term Lending Facility (TLF), a new longer-term funding scheme for the banking system, in support of the Government’s Business Finance Guarantee Scheme to help promote lending to businesses</t>
  </si>
  <si>
    <t>https://www.rbnz.govt.nz/news/2020/04/longer-term-funding-to-support-business-lending
https://www.rbnz.govt.nz/news/2020/05/term-lending-facility-details-outlined-to-promote-business-lending</t>
  </si>
  <si>
    <t>Ministry of Finance, Ministry of Trade and Industry</t>
  </si>
  <si>
    <t>Proposed that companies that suffer at least 30% turnover from the virus outbreak receive government compensation. Size of compensation depends on how much revenue has fallen, the size of the company's inevitable fixed costs, and whether the enterprise is required to shut down the state.</t>
  </si>
  <si>
    <t>https://www.regjeringen.no/no/aktuelt/foretak-med-minst-30--omsetningsfall-kan-fa-kompensasjon/id2696396/</t>
  </si>
  <si>
    <t>Adopted a regulation that opens the program to larger companies. Previously, the program was only open to small and medium-sized enterprises (SMEs). Now, it includes companies with at least 250 employees and either annual turnover exceeding 50 million euros or a total balance sheet exceeding 43 million euros. Larger companies could borrow up to NOK 150 million.</t>
  </si>
  <si>
    <t>https://www.regjeringen.no/no/aktuelt/garantiordningen-apnes-for-storre-bedrifter/id2696177/</t>
  </si>
  <si>
    <t>Issued the revenue regulations extending the deadlines for filing of tax returns, submission of documents, and the payment of taxes</t>
  </si>
  <si>
    <t>https://www.dof.gov.ph/dof-issues-rules-on-tax-deadline-extensions-under-bayanihan-act/</t>
  </si>
  <si>
    <t>Issued guidelines on the tax and duty exemption of imports of medical equipment and supplies intended for healthcare frontliners to combat the coronavirus disease 2019 (COVID-19) pandemic</t>
  </si>
  <si>
    <t>https://www.dof.gov.ph/dof-issues-guidelines-on-tax-free-imports-of-ppes-test-kits-and-medical-supplies-amid-covid-pandemic/</t>
  </si>
  <si>
    <t>Drafted a bill that allows organizations to reduce taxable profits on expenses asosciated with the purchase of personal protective equipment, test systems for diagnosis of coronavirus, and medical equipment for diagnosis and treatment. Applicable expenses occurred on or after January 1, 2020.</t>
  </si>
  <si>
    <t>https://www.minfin.ru/ru/press-center/?id_4=37018-informatsionnoe_soobshchenie</t>
  </si>
  <si>
    <t>Provided additional grants to municipalities worth SEK 20 billion (the previous announced total was worth SEK 5 billion). Of the SEK 20 billion increase, 12.5 billion is a permanent, annually recurring increase. Municipalities are expected to use the funds to cover higher healthcare costs.</t>
  </si>
  <si>
    <t>https://www.regeringen.se/pressmeddelanden/2020/04/ytterligare-tillskott-till-kommuner-och-regioner/</t>
  </si>
  <si>
    <t>Finansinpektionen</t>
  </si>
  <si>
    <t>Relieved operators from mandatory reporting on money laundering by one month. The submission date has been delayed from March 31 to April 30, 2020.</t>
  </si>
  <si>
    <t>https://www.fi.se/sv/publicerat/nyheter/2020/rapportering-av-penningtvatt-skjuts-fram-en-manad/</t>
  </si>
  <si>
    <t>Exempted banks from requiring all new and existing mortgage borrowers to follow strict amortization protocol. Exemption set to last until June 2021. The intervention should take effect on April 14, 2020.</t>
  </si>
  <si>
    <t>https://www.fi.se/sv/publicerat/pressmeddelanden/2020/banker-far-ge-alla-bolanetagare-undantag-fran-amortering/</t>
  </si>
  <si>
    <t>Proposed a range of temporary stop-gap measures to relieve burdens on consumer credit products, including policies related to: overdrafts; credit cards, store cards, and catalogue credit; personal loans; and treatment of interest.</t>
  </si>
  <si>
    <t>https://www.fca.org.uk/news/press-releases/fca-proposes-temporary-financial-relief-customers-impacted-coronavirus</t>
  </si>
  <si>
    <t>Small Business Administration</t>
  </si>
  <si>
    <t>Issued interim final rule for Paycheck Protection Program, which permits guarantee of 100 percent of 7(a) loans and provides for forgiveness of up to the full principal amount of qualifying loans guaranteed. Maximum pogram size is $349 billion</t>
  </si>
  <si>
    <t>https://www.sba.gov/document/policy-guidance--ppp-interim-final-rule</t>
  </si>
  <si>
    <t>Released US$150 million to support the Dominican Republic's efforts to implement emergency measures to contain the spread of COVID-19 (coronavirus) and manage the impact of the pandemic</t>
  </si>
  <si>
    <t>https://www.worldbank.org/en/news/press-release/2020/04/01/world-bank-releases-us150-million-for-covid-19-response-in-dominican-republic</t>
  </si>
  <si>
    <t>Approved a US$20 million grant for the Haiti COVID-19 Response Project</t>
  </si>
  <si>
    <t>https://www.worldbank.org/en/news/press-release/2020/04/01/world-bank-approves-us20-million-grant-to-support-covid-19-response-in-haiti</t>
  </si>
  <si>
    <t>Approved a $100.4 million grant for the Afghanistan COVID-19 Emergency Response and Health Systems Preparedness Project to help Afghanistan take effective action to respond to the threat posed by COVID-19 and strengthen its public health preparedness</t>
  </si>
  <si>
    <t>https://www.worldbank.org/en/news/press-release/2020/04/02/world-bank-fast-tracks-100-million-covid-19-support-for-afghanistan</t>
  </si>
  <si>
    <t>Approved a fast-track $1 billion to the India COVID-19 Emergency Response and Health Systems Preparedness Project to help India prevent, detect, and respond to the COVID-19 pandemic and strengthen its public health preparedness</t>
  </si>
  <si>
    <t>https://www.worldbank.org/en/news/press-release/2020/04/02/world-bank-fast-tracks-1-billion-covid-19-support-for-india</t>
  </si>
  <si>
    <t>Approved $26.9 million (US$13.1 million credit from the International Development Association (IDA) and a $13.8 million credit from the International Bank for Reconstruction and Development (IBRD)) for the Mongolia COVID-19 Emergency Response and Health System Preparedness Project to meet emergency needs in the face of the pandemic and to better prepare for future health crises</t>
  </si>
  <si>
    <t>https://www.worldbank.org/en/news/press-release/2020/04/02/the-world-bank-approves-269-million-for-mongolias-covid-19-coronavirus-emergency-response</t>
  </si>
  <si>
    <t>Approved $41.3 million grant for the Ethiopia COVID-19 Emergency Response and Health Systems Preparedness Project is designed to help Ethiopia develop counter measures to lessen the devastating effects of COVID-19</t>
  </si>
  <si>
    <t>https://www.worldbank.org/en/news/press-release/2020/04/02/world-bank-group-provides-emergency-support-to-ethiopia-to-manage-health-economic-impacts-of-covid-19</t>
  </si>
  <si>
    <t>Approved $41.3 million credit for the Ethiopia COVID-19 Emergency Response and Health Systems Preparedness Project is designed to help Ethiopia develop counter measures to lessen the devastating effects of COVID-19</t>
  </si>
  <si>
    <t>Approved $50 million in immediate funding to support Kenya’s response to the global COVID-19 (coronavirus) pandemic under a new operation - the Kenya COVID -19 Emergency Response Project</t>
  </si>
  <si>
    <t>https://www.worldbank.org/en/news/press-release/2020/04/02/kenya-receives-50-million-world-bank-group-support-to-address-covid-19-pandemic</t>
  </si>
  <si>
    <t>Approved a $10 million grant for Gambia to provide emergency assistance in the face of the global COVID-19 pandemic</t>
  </si>
  <si>
    <t>https://www.worldbank.org/en/news/press-release/2020/04/02/world-bank-supports-the-gambias-covid-19-response</t>
  </si>
  <si>
    <t>Providing $100 million to Ghana to assist the country in tackling the COVID-19 pandemic</t>
  </si>
  <si>
    <t>https://www.worldbank.org/en/news/press-release/2020/04/02/world-bank-group-supports-ghanas-covid-19-response</t>
  </si>
  <si>
    <t>Approved a $5.2 million grant to support Mauritania in strengthening the national public health preparedness to the COVID-19 pandemic</t>
  </si>
  <si>
    <t>https://www.worldbank.org/en/news/press-release/2020/04/02/world-bank-supports-mauritanias-covid-19-response</t>
  </si>
  <si>
    <t>Approved a US$ 35 million emergency loan to support Argentinian government efforts to minimize the impact of the COVID-19 pandemic on the health system through the procurement of medical supplies and equipment</t>
  </si>
  <si>
    <t>https://www.worldbank.org/en/news/press-release/2020/04/02/argentina-banco-mundial-covid-coronavirus</t>
  </si>
  <si>
    <t>Approved a $2.5 million grant to assist the government of Sao Tome and Principe in responding to the threat posed by the COVID-19 pandemic</t>
  </si>
  <si>
    <t>https://www.worldbank.org/en/news/press-release/2020/04/02/sao-tome-and-principe-to-boost-preparedness-for-covid-19</t>
  </si>
  <si>
    <t>International Bank for Reconstruction and Development, Global Concessional Financing Facility</t>
  </si>
  <si>
    <t>Approved the re-allocation of US$40 million under the current Health Resilience Project (US$120 million) to strengthen the Lebanon's capacity to respond to the crisis by equipping governmental hospitals and increasing their ability to test and treat suspected cases.</t>
  </si>
  <si>
    <t>https://www.worldbank.org/en/news/press-release/2020/04/02/world-bank-deploys-us40-million-in-emergency-response-to-help-lebanon-face-the-coronavirus-covid-19-outbreak</t>
  </si>
  <si>
    <t>Approved $47 million in financing from to fund the emergency response to the COVID-19 epidemic in the Democratic Republic of Congo (DRC)</t>
  </si>
  <si>
    <t>https://www.worldbank.org/en/news/press-release/2020/04/02/the-world-bank-group-provides-47-million-to-support-the-democratic-republic-of-congos-response-to-the-coronavirus-pandemic</t>
  </si>
  <si>
    <t>Approved a $20 million credit to support Senegal in its response to the threat of the global COVID-19 pandemic</t>
  </si>
  <si>
    <t>https://www.worldbank.org/en/news/press-release/2020/04/02/world-bank-approves-20-million-for-senegal-to-fight-covid-19</t>
  </si>
  <si>
    <t>Approved a $7.5 million grant to help Sierra Leone respond to the threat posed by the coronavirus outbreak and strengthen national systems for public health preparedness</t>
  </si>
  <si>
    <t>https://www.worldbank.org/en/news/press-release/2020/04/02/sierra-leone-to-receive-75-million-for-covid-19-response</t>
  </si>
  <si>
    <t>Approved a $5 million credit to support the Archipelago of Cabo Verde in strengthening its preparedness and response to the COVID-19 pandemic</t>
  </si>
  <si>
    <t>https://www.worldbank.org/en/news/press-release/2020/04/02/world-bank-supports-cabo-verdes-covid-19-response</t>
  </si>
  <si>
    <t>Approved a US$26.9 million grant to finance a new emergency project designed to strengthen Yemen’s fragile systems for public health preparedness, including the detection, containment, diagnosis and treatment of COVID-19</t>
  </si>
  <si>
    <t>https://www.worldbank.org/en/news/press-release/2020/04/02/new-us269-million-grant-for-yemen-to-fund-emergency-response-activities-related-to-coronavirus-covid-19-outbreak</t>
  </si>
  <si>
    <t>Approved a US$5 million credit to focus primarily on the immediate needs and timely response to the COVID-19 outbreak in Djibouti, while at the same time enhancing the country’s health system capacity to limit contagion and provide the best care possible for people who become ill</t>
  </si>
  <si>
    <t>https://www.worldbank.org/en/news/press-release/2020/04/02/djibouti-world-bank-approves-us5-million-in-urgent-support-of-coronavirus-covid-19-response</t>
  </si>
  <si>
    <t>Transforming Egypt’s Healthcare System Project</t>
  </si>
  <si>
    <t>Activated the Contingency Emergency Response Component (CERC) under the “Transforming Egypt’s Healthcare System Project” US$ 7.9 million to fund emergency response activities related to the COVID-19 outbreak in Egypt</t>
  </si>
  <si>
    <t>https://www.worldbank.org/en/news/press-release/2020/04/02/egypt-world-bank-provides-us79-million-in-support-of-coronavirus-covid-19-emergency-response</t>
  </si>
  <si>
    <t>Trust Fund for Gaza and the West Bank</t>
  </si>
  <si>
    <t>Approved US$5.8 million emergency operation to help the West Bank and Gaza address urgent health needs from the COVID-19 pandemic</t>
  </si>
  <si>
    <t>https://www.worldbank.org/en/news/press-release/2020/04/02/west-bank-and-gaza-us58-million-from-the-world-bank-to-help-palestinians-fight-coronavirus-covid-19-outbreak</t>
  </si>
  <si>
    <t>Approved a loan of US$20 million to support Paraguay in strengthening its health system in the face of the coronavirus pandemic (Covid-19)</t>
  </si>
  <si>
    <t>https://www.worldbank.org/en/news/press-release/2020/04/02/paraguay-banco-mundial-covid-coronavirus</t>
  </si>
  <si>
    <t>Health Services Networks Project</t>
  </si>
  <si>
    <t>Approved support, totaling US$ 20 million, to Bolivia focused on attending the immediate and short-term priorities of the health system, including technical assistance to counteract the growth of the virus outbreak in the country</t>
  </si>
  <si>
    <t>https://www.worldbank.org/en/news/press-release/2020/04/02/el-banco-mundial-facilita-apoyo-y-recursos-inmediatos-para-atender-la-emergencia-por-el-covid-19-coronavirus-en-bolivia</t>
  </si>
  <si>
    <t>Approved a $7.3 million Maldives COVID-19 Emergency Response and Health Systems Preparedness Project to help the country prevent, detect, and respond to the COVID-19 pandemic and strengthen its public health preparedness</t>
  </si>
  <si>
    <t>https://www.worldbank.org/en/news/press-release/2020/04/02/world-bank-fast-tracks-73-million-covid-19-support-to-maldives</t>
  </si>
  <si>
    <t>Approved $128.6 million ($35 million loan from the International Bank for Reconstruction and Development (IBRD) and a $93.6 million credit from the International Development Association (IDA)) to Sri Lanka COVID-19 Emergency Response and Health Systems Preparedness Project to help the country prevent, detect, and respond to the COVID-19 pandemic and strengthen its public health preparedness</t>
  </si>
  <si>
    <t>https://www.worldbank.org/en/news/press-release/2020/04/01/world-bank-fast-track-support-covid19-corona</t>
  </si>
  <si>
    <t>Approved a $200 million package to help Pakistan take effective and timely action to respond to the COVID-19 pandemic by strengthening the country’s national healthcare systems and mitigating socioeconomic disruptions.</t>
  </si>
  <si>
    <t>https://www.worldbank.org/en/news/press-release/2020/04/02/world-bank-fast-tracks-support-for-covid-19-coronavirus-response-to-pakistan</t>
  </si>
  <si>
    <t>Approved $11.3 million in grant financing for the Tajikistan Emergency COVID-19 Project, which will support the country’s efforts to prepare for and respond effectively to the health and social risks associated with the global COVID-19 (Coronavirus) pandemic</t>
  </si>
  <si>
    <t>https://www.worldbank.org/en/news/press-release/2020/04/02/tajikistan-gets-world-bank-financing-to-respond-to-covid-19-pandemic</t>
  </si>
  <si>
    <t>Approved a US$ 20 million loan for managing the COVID-19 pandemic in Ecuador</t>
  </si>
  <si>
    <t>https://www.worldbank.org/en/news/press-release/2020/04/02/ecuador-recibira-us20-millones-del-banco-mundial-para-fortalecer-su-respuesta-sanitaria-frente-a-la-emergencia-por-el-covid-19</t>
  </si>
  <si>
    <t>Catastrophe Deferred Drawdown Option (CAT-DDO)</t>
  </si>
  <si>
    <t>Government of Romania activated Euro 400 million of pre-arranged financial support from the World Bank to help prevent and respond to the COVID–19 (Coronavirus) pandemic</t>
  </si>
  <si>
    <t>https://www.worldbank.org/en/news/press-release/2020/04/02/euro-400-million-to-romania-to-combat-the-human-and-economic-impacts-of-the-coronavirus-pandemic</t>
  </si>
  <si>
    <t>Approved a US$20 million credit for the Cambodia COVID-19 Emergency Response Project, as part of the first tranche of emergency support operations through a dedicated fast-track COVID-19 facility</t>
  </si>
  <si>
    <t>https://www.worldbank.org/en/news/press-release/2020/04/02/world-bank-approves-20-million-for-cambodias-covid-19-coronavirus-response</t>
  </si>
  <si>
    <t>International Development Association, Enhancing Resilience in Kyrgyzstan Project</t>
  </si>
  <si>
    <t>Approved $12.15 million for the Kyrgyz Republic Emergency COVID-19 Project and reallocated $9 million from the ongoing World Bank-financed Enhancing Resilience in Kyrgyzstan Project which has a mechanism known as a Contingent Emergency Response Component (CERC) that allows governments to quickly access undisbursed funds in World Bank projects to respond to emergencies</t>
  </si>
  <si>
    <t>https://www.worldbank.org/en/news/press-release/2020/04/02/kyrgyz-republic-gets-world-bank-financing-to-respond-to-covid-19-pandemic</t>
  </si>
  <si>
    <t>Established Emergency Assistance Program for Work and Production for employers and workers affected by the health emergency. Program participants are entitled to one or more benefits, depending on eligibility. One benefit was the postponement or reduction of up to 95% of the payment of employer contributions to the Argentine Integrated Social Security System. Eligible participants include employers whose total number of workers did not exceed 60 by February 29, 2020.</t>
  </si>
  <si>
    <t>https://www.argentina.gob.ar/noticias/el-gobierno-nacional-pone-en-marcha-el-programa-de-asistencia-de-emergencia-al-trabajo-y-la</t>
  </si>
  <si>
    <t>Established Emergency Assistance Program for Work and Production for employers and workers affected by the health emergency. Program participants are entitled to one or more benefits, depending on eligibility. One benefit was the Compensatory Allocation to the Salary, which was a non-remunerative sum paid to employees for companies with up to 100 employees. The value of the payment depedned on the number of employees.</t>
  </si>
  <si>
    <t>Established Emergency Assistance Program for Work and Production for employers and workers affected by the health emergency. Program participants are entitled to one or more benefits, depending on eligibility. One benefit was REPRO Health Emergency Assistance, which was a non-remunerative sum paid to employees for companies with over 100 employees. The sum was between ARS 6,000 and 10,000.</t>
  </si>
  <si>
    <t>Established Emergency Assistance Program for Work and Production for employers and workers affected by the health emergency. Program participants are entitled to one or more benefits, depending on eligibility. One benefit was Comprehensive Unemployment Benefit System, which allowed eligible workers access to an unemployment benefit between ARS 6,000 and 10,000.</t>
  </si>
  <si>
    <t>Suspended punitive interest charges on unpaid balances of credits granted by financial entities, whose installments were due between April 1, 2020 and June 30, 2020.</t>
  </si>
  <si>
    <t>https://www.bcra.gob.ar/Noticias/coronavirus-bcra-segunda-cuarentena.asp</t>
  </si>
  <si>
    <t>Asian Development Bank (ADB) has provided a $100,000 (LKR 18.17 million) grant for the purchase of emergency medical supplies through the United Nations Children’s Fund (UNICEF) in support of Sri Lanka’s ongoing response to the novel coronavirus (COVID-19) pandemic</t>
  </si>
  <si>
    <t>https://www.adb.org/news/adb-unicef-join-forces-supply-emergency-medical-equipment-support-sri-lanka-s-covid-19-response</t>
  </si>
  <si>
    <t>Asian Development Bank’s (ADB) Trade Finance Program (TFP) and Asia Alliance Bank from Uzbekistan signed an agreement providing guarantees to support trade in the country</t>
  </si>
  <si>
    <t>https://www.adb.org/news/adb-and-asia-alliance-bank-partner-support-trade-uzbekistan</t>
  </si>
  <si>
    <t>Launched a $5 million project to help the Philippine government deliver critical food supplies to up to 55,000 vulnerable households in Metro Manila and neighboring areas, which are under enhanced community quarantine</t>
  </si>
  <si>
    <t>https://www.adb.org/news/adb-launches-5-million-project-provide-food-supplies-philippine-households-hard-hit-covid-19</t>
  </si>
  <si>
    <t>Sold 2-year global bond with principal amount of $4.5 billion</t>
  </si>
  <si>
    <t>https://www.adb.org/news/adb-sells-45-billion-2-year-global-bonds-largest-ever-single-tranche-outing</t>
  </si>
  <si>
    <t>Provided $1.53 million in grants from its Asia Pacific Disaster Response Fund to Federated States of Micronesia (FSM) ($470,000), Marshall Islands ($370,000), Nauru ($320,000), and Tuvalu ($370,000)</t>
  </si>
  <si>
    <t>https://www.adb.org/news/adb-announces-153-million-grants-help-pacific-combat-covid-19</t>
  </si>
  <si>
    <t>Outlined temporary changes in reporting obligations for authorised deposit-taking institutions (ADIs) and registered financial corporations (RFCs) in response to COVID-19</t>
  </si>
  <si>
    <t>https://www.apra.gov.au/changes-to-reporting-obligations-response-to-covid-19</t>
  </si>
  <si>
    <t xml:space="preserve">Ministry of Finance </t>
  </si>
  <si>
    <t>Doubled the "Hardship Fund" from 1 billion euros to 2 billion euros, following an expasion of beneficiaries to include self-employed Austrians.</t>
  </si>
  <si>
    <t>https://www.bmf.gv.at/presse/pressemeldungen/2020/april/haertefallfonds-verdoppelt.html</t>
  </si>
  <si>
    <t>Established the Emergency Employment and Income Maintenance Program, which grants the Emergency Employment and Income Preservation Benefit to workers who have a reduced working day or a suspended contract, as well as emergency assistance for intermittent workers with a formalized employment contract. This results in  R $ 600.00 per month and may be granted for up to 90 days for informal workers, unemployed and individual microentrepreneurs (MEIs) that integrate low-income families</t>
  </si>
  <si>
    <t>https://www.gov.br/economia/pt-br/assuntos/noticias/2020/abril/governo-lanca-programa-emergencial-de-manutencao-do-emprego-para-enfrentar-efeitos-economicos-da-covid-19</t>
  </si>
  <si>
    <t>Ministry of Finance and Economic Affairs</t>
  </si>
  <si>
    <t xml:space="preserve">Extended organizer compensation scheme to June 9, 2020. </t>
  </si>
  <si>
    <t>https://em.dk/nyhedsarkiv/2020/april/covid-19-kompensationsordningen-til-arrangoerer-forlaenges/</t>
  </si>
  <si>
    <t>Postponed post-applications procedures for those who applied for financial assistance through one of the coronavirus programs. Deadlines for companies and people were pushed back by three months. Payments related to court decisions or temporary orders were also pushed back by three months.</t>
  </si>
  <si>
    <t>https://www.minfin.gr/web/guest/grapheio-typou/-/asset_publisher/coBUZhPGE9t9/content/d-t-draseis-anakouphises-yperchreomenon-noikokyrion-kai-epicheireseon-pou-tautochrona-plettontai-kai-apo-ten-exaplose-tou-koronoiou?inheritRedirect=false&amp;redirect=https%3A%2F%2Fwww.minfin.gr%2Fweb%2Fguest%2Fgrapheio-typou%3Fp_p_id%3D101_INSTANCE_coBUZhPGE9t9%26p_p_lifecycle%3D0%26p_p_state%3Dnormal%26p_p_mode%3Dview%26p_p_col_id%3Dcolumn-2%26p_p_col_count%3D1</t>
  </si>
  <si>
    <t>Hong Kong Development Bureau</t>
  </si>
  <si>
    <t>Extended support measures of the Anti-epidemic Fund to the construction industry, helping workers who are engaged in small-scale works outside construction sites, such as those involved in renovation, repair and maintenance and small and medium-sized enterprise (SME) consultants</t>
  </si>
  <si>
    <t>https://www.news.gov.hk/eng/2020/04/20200401/20200401_161709_829.html?type=category&amp;name=covid19&amp;tl=t</t>
  </si>
  <si>
    <t>Decided to allow domestic open-end public investment funds to participate in the central bank's longer-term covered credit tenders</t>
  </si>
  <si>
    <t>As of July 1, 2020, capital buffer rates for domestic systemically important credit institutions will be reduced to 0 percent</t>
  </si>
  <si>
    <t>The time period for realization and repatriation of export proceeds for exports made up to or on July 31, 2020, has been extended to 15 months from the date of export</t>
  </si>
  <si>
    <t>https://www.rbi.org.in/Scripts/BS_PressReleaseDisplay.aspx?prid=49619</t>
  </si>
  <si>
    <t>Increased Ways and Means Advances (WMA) limit by 30 percent from the existing limit for all States/UTs, which will come into force with effect from April 1, 2020 and will be valid till September 30, 2020</t>
  </si>
  <si>
    <t>Decided that it is not necessary to activate countercyclical capital buffer (CCyB) for a period of one year or earlier</t>
  </si>
  <si>
    <t>Created the Perppu No.1 Year 2020 on State Financial Policy and Financial System Stability law which provides additional powers to Bank Indonesia and additional spending and financing totaling Rp405.1 trillion</t>
  </si>
  <si>
    <t>https://www.kemenkeu.go.id/publikasi/berita/perppu-no1-tahun-2020-tentang-kebijakan-keuangan-negara-dan-stabilitas-sistem-keuangan-respons-luar-biasa-pemerintah-hadapi-situasi-covid-19/</t>
  </si>
  <si>
    <t>Expanded capabilities of Bank Indonesia to buy long-term SUN or SBSN in the primary market to buy Indonesia Deposit Insurance Corporation (LPS) securities Repo in the event of systemic and non-systemic bank solvency issues and provide short-term liquidity loans or short-term sharia financing to systemic and non-systemic banks</t>
  </si>
  <si>
    <t>https://www.kemenkeu.go.id/publikasi/berita/antisipasi-dampak-covid-19-kewenangan-bi-dan-lps-diperluas/</t>
  </si>
  <si>
    <t>Expanded capabilities of Indonesia Deposit Insurance Corporation (LPS) to conduct early involvement in handling troubled banks with OJK, expansion of guaranteed deposit value, expansion of guaranteed entities, expansion of LPS funding sources with options and various flexibility. Resolution options can also be strategic</t>
  </si>
  <si>
    <t>Allocated Rp75 trillion to the health sector, including additional BPJS subsidies to pay hospital bills, incentives for central and regional medical personnel in 132 referral hospitals. Reserves of Rp. 65.8 trillion for medical devices such as PPE, rapid tests, reagents, ventilators, health infrastructure including upgrading hospitals to be able to cover the escalation of COVID-19 including the construction of Galang Island Hospital and Wisma Atlet for quarantine. The Rp25 trillion delivered by the President included specialist incentives of Rp. 15 million per month, general practitioners Rp. 10 million, nurses Rp. 7.5 million, other health workers and hospital administration staff Rp. 5 million provided for 6 months, including death benefits of Rp. 300 million per person</t>
  </si>
  <si>
    <t>Increased social safety net by Rp101 trillion which will: increase PKH from 9.2 million recipient families to 10 million recipients and will be paid monthly until the end of the year starting April, expanded the recipients of the nine-basic necessities, which were previously 15.2 million, to 20 million recipients with the amount of Rp150 thousand to Rp200 thousand for 9 months, increased pre-employment card budget from IDR 10 trillion to IDR 20 trillion, providing free electricity usage for 3 months for 450 kVA and 900kVa subsidized 50% discount, added housing subsidies for low-income people (MBR) with 175 thousand additional housing units or Rp1.5 trillion in additional reserves, and added Rp. 30.8 trillion to other social reserves</t>
  </si>
  <si>
    <t>Industry stimulus of Rp. 70.1 trillion, which will be expanded to more than 19 sectors, delayed taxation and expansion of import duty exemptions. Then, the postponement of KUR principal and interest payments for 6 months incurred costs for financial institutions to Rp6.1 trillion</t>
  </si>
  <si>
    <t>Added additional Rp150 trillion for the national economic restructuring and recovery program to guarantee the financial sector so that they are able and willing to restructure so that bad loans do not result in a deadly credit flow that will worsen the economy</t>
  </si>
  <si>
    <t>Approved immediate disbursement of the equivalent of SDR 17.213 million (about US$23.5 million) in three-year arrangement to Guinea under the Extended Credit Facility (ECF)</t>
  </si>
  <si>
    <t>https://www.imf.org/en/News/Articles/2020/04/01/pr20127-guinea-imf-exec-board-completes-4-review-under-the-ecf</t>
  </si>
  <si>
    <t>Bank of Italy</t>
  </si>
  <si>
    <t>Added 34 million euros in new donations to combat the COVID-19 emergency. This is in addition to the 20.9 million euros already allocated over the past few days.</t>
  </si>
  <si>
    <t>https://www.bancaditalia.it/media/notizia/the-bank-of-italy-allocates-55-million-to-the-coronavirus-emergency/</t>
  </si>
  <si>
    <t>Eased the Know Your Customer (KYC) requirement for the presentation of a valid identification document (ID) for customer onboarding and transactions during the period of enhanced community quarantine (ECQ) and until 30 June 2020</t>
  </si>
  <si>
    <t>http://www.bsp.gov.ph/publications/media.asp?id=5342</t>
  </si>
  <si>
    <t>Directed all lenders to grant a 30-day grace period or extension for the payment of all loans, including credit card payments and pawnshop loans, falling due within the enhanced community quarantine (ECQ) period, without interest or any additional charges and fees for borrowers</t>
  </si>
  <si>
    <t>https://www.dof.gov.ph/dof-releases-bayanihan-act-irr-on-30-day-extension-for-loan-payments/</t>
  </si>
  <si>
    <t xml:space="preserve">Ministry of Law </t>
  </si>
  <si>
    <t>Intends to introduce the COVID-19 (Temporary Measures) Bill in Parliament next week. The Bill seeks to offer temporary relief to businesses and individuals who are unable to fulfil their contractual obligations because of COVID-19</t>
  </si>
  <si>
    <t>https://www.mlaw.gov.sg/news/press-releases/temporary-relief-for-inability-to-perform-contractual-obligations-due-to-coronavirus-disease-2019-covid-19-situation</t>
  </si>
  <si>
    <t>Established a 6-month Re-financing Facility to implement the decisions taken by the Cabinet of Ministers on 20.03.2020 to introduce a wide range of concessions including a debt moratorium (capital and interest) and a working capital loan for COVID-19 hit businesses and individuals</t>
  </si>
  <si>
    <t>https://www.cbsl.gov.lk/en/node/7667</t>
  </si>
  <si>
    <t>Change supplementary leverage ratio rule to exclude U.S. Treasury securities and deposits at Federal Reserve Banks from the calculation of the rule for holding companies, and will be in effect until March 31, 2021</t>
  </si>
  <si>
    <t>https://www.federalreserve.gov/newsevents/pressreleases/bcreg20200401a.htm</t>
  </si>
  <si>
    <t>Launched a VND 100,000 billion credit package to support customers affected by Covid 19 until 3 months after the Prime Minister announces the end of the Covid-19 epidemic</t>
  </si>
  <si>
    <t>https://www.sbv.gov.vn/webcenter/portal/vi/menu/trangchu/ttsk/ttsk_chitiet?leftWidth=20%25&amp;showFooter=false&amp;showHeader=false&amp;dDocName=SBV408371&amp;rightWidth=0%25&amp;centerWidth=80%25&amp;_afrLoop=2097808111736539#%40%3F_afrLoop%3D2097808111736539%26centerWidth%3D80%2525%26dDocName%3DSBV408371%26leftWidth%3D20%2525%26rightWidth%3D0%2525%26showFooter%3Dfalse%26showHeader%3Dfalse%26_adf.ctrl-state%3D1v006xc79_174</t>
  </si>
  <si>
    <t>Created a Special Affectation Fund, which will transfer ARS 30 billion to the Argentine Guarantee Fund. The guarantees have the objective of facilitiating the repayment of loans for working capital--including the payment of wages, contributions and employer contributions, and coverage of deferred checks. Eligible parties include companies listed in the small and medium-sized enterprise registry (MiPyMES Registry).</t>
  </si>
  <si>
    <t>Signed a $20 million private sector loan agreement with China Gas Holdings Ltd. (CGH) to support natural gas and liquefied petroleum gas (LPG) deliveries to households, hospitals, industry, and services crucial to the ongoing response to the novel coronavirus (COVID-19) and the post-pandemic recovery in Wuhan and other affected areas in Hubei province</t>
  </si>
  <si>
    <t>https://www.adb.org/news/adb-supports-china-gas-ensure-uninterrupted-gas-supplies-combat-covid-19-hubei-province</t>
  </si>
  <si>
    <t>Postponed the implementation of Reporting Standard HRS 605.0 Private Health Insurance Reforms Data Collection (HRS 605.0) to allow private health insurers (PHIs) to focus their resources on handling the impacts of COVID-19</t>
  </si>
  <si>
    <t>https://www.apra.gov.au/news-and-publications/apra-postpones-implementation-of-reporting-standard-on-private-health</t>
  </si>
  <si>
    <t>Established the JobKeeper Payment, where businesses impacted by the Coronavirus will be able to access a wage subsidy from the Government to continue paying their employees. Affected employers will be able to claim a fortnightly payment of $1,500 per eligible employee from 30 March 2020, for a maximum of 6 months.</t>
  </si>
  <si>
    <t>https://treasury.gov.au/sites/default/files/2020-03/Fact_sheet_Info_for_Employees_2.pdf</t>
  </si>
  <si>
    <t xml:space="preserve">Authorizing corporations, limited and cooperatives to carry out the ordinary general meetings or partners up to seven months after the end of the year </t>
  </si>
  <si>
    <t>https://www.gov.br/economia/pt-br/assuntos/noticias/2020/marco/empresas-e-cooperativas-poderao-postergar-a-realizacao-de-assembleias</t>
  </si>
  <si>
    <t>National Congress, Ministry of Labor and Social Welfare</t>
  </si>
  <si>
    <t xml:space="preserve">Passed into law the Employment Protection project which seeks to protect the income and sources of employment of more than 4.7 million workers affected by the health emergency caused by Coronavirus or Covid 19. </t>
  </si>
  <si>
    <t>https://www.mintrab.gob.cl/congreso-aprueba-proyecto-de-proteccion-al-empleo-que-beneficiara-a-mas-de-47-millones-de-trabajadores/</t>
  </si>
  <si>
    <t>Drafted a bill to postpone the deadline for submitting companies' annual reports by three months--from May 31, 2020 to August 31, 2020--for nearly 200,000 Danish companies.</t>
  </si>
  <si>
    <t>https://em.dk/nyhedsarkiv/2020/marts/covid-19-regeringen-udskyder-fristen-for-virksomheders-aarsrapporter/</t>
  </si>
  <si>
    <t>Recommended institutions be allowed up to one additional month to submit required data (with the exception of the data deemed priority by the competent or resolution authority, and data related to resolution planning); requested reporting framework 2.9 start with March 31, 2020 reference data; cancelled the QIS exercise based on June 2020 data.</t>
  </si>
  <si>
    <t>https://eba.europa.eu/sites/default/documents/files/document_library/News%20and%20Press/Press%20Room/Press%20Releases/2020/EBA%20provides%20additional%20clarity%20on%20measures%20to%20mitigate%20the%20impact%20of%20COVID-19%20on%20the%20EU%20banking%20sector/Statement%20on%20supervisory%20reporting%20and%20Pillar%203%20disclosures%20in%20light%20of%20COVID-19.pdf</t>
  </si>
  <si>
    <t>Added a new package of almost €240 million to the EU Regional Trust Fund in Response to the Syrian Crisis</t>
  </si>
  <si>
    <t>https://ec.europa.eu/commission/presscorner/detail/en/ip_20_549</t>
  </si>
  <si>
    <t>Extended lay-off entitlements to those actively seeking work or receiving education. The extension was scheduled to last from April 1, 2020 to July 31, 2020. This only applies to those who began employment on or after March 16, 2020.</t>
  </si>
  <si>
    <t>https://tem.fi/artikkeli/-/asset_publisher/lakimuutos-laajentaa-lomautetun-oikeutta-tyottomyysetuuteen-seka-nopeuttaa-tyottomyysetuuden-hakemista-ja-saamista</t>
  </si>
  <si>
    <t>French Ministry of the Economy and Finance</t>
  </si>
  <si>
    <t>Increased the coverage of exporting companies' bond committments up to 90% (previously 80%). This applies to credit and mid-cap exporting companies. Other support measures included an expasion of credit reinsurance for exporting companies.</t>
  </si>
  <si>
    <t>https://www.economie.gouv.fr/plan-soutien-entreprises-francaises-exportatrices#</t>
  </si>
  <si>
    <t>Established a partial unemployment schemer where a company pays compensation equal to 70% of gross salary (around 84% of the net) to its employees (employees with minimum wage or less are 100% compensated). The company will be fully reimbursed by the State, for salaries up to 6,927 euros gross monthly, ie 4.5 times the minimum wage.</t>
  </si>
  <si>
    <t>https://www.economie.gouv.fr/coronavirus-soutien-entreprises</t>
  </si>
  <si>
    <t>Extended credit guarantees for export transactions with short-term payment terms (up to 24 months)</t>
  </si>
  <si>
    <t>https://www.bundesfinanzministerium.de/Content/DE/Pressemitteilungen/Finanzpolitik/2020/03/2020-03-30-PM-Exportkreditgarantien.html</t>
  </si>
  <si>
    <t>Relaxed mandatory reporting for commercial banks and all other parties required to report to Bank Indonesia, as well as exporters of non-natural resources that are yet to meet the regulations concerning foreign exchange proceeds from exports of non-natural resources</t>
  </si>
  <si>
    <t>https://www.bi.go.id/en/ruang-media/siaran-pers/Pages/sp_222520.aspx</t>
  </si>
  <si>
    <t>Relaxation of provisions for foreign investors related to hedging and net foreign exchange positions</t>
  </si>
  <si>
    <t>http://infopublik.id/kategori/nasional-ekonomi-bisnis/446150/stabilitas-moneter-dan-pasar-keuangan-terus-diperkuat</t>
  </si>
  <si>
    <t>Disbursed SDR104.92 million (US$143 million) to Honduras currently available under the International Monetary Fund (IMF) Stand-By Arrangement (SBA)/ Standby Credit Facility (SCF) arrangement approved in July 2019</t>
  </si>
  <si>
    <t>https://www.imf.org/en/News/Articles/2020/03/31/pr20125-honduras-imf-disburses-us-143-million-to-honduras-to-fight-covid-19-pandemic</t>
  </si>
  <si>
    <t>Approved a framework for a new round of bilateral borrowing by the IMF from January 1, 2021, to succeed the current bilateral borrowing agreements (BBAs) currently in place through end-December 2020 and will help maintain the IMF’s lending capacity of US$1 trillion</t>
  </si>
  <si>
    <t>https://www.imf.org/en/News/Articles/2020/03/31/pr20123-imf-executive-board-approves-framework-for-new-bilateral-borrowing-agreements</t>
  </si>
  <si>
    <t>Created the Amount of Cash Collateral for Lending of ETFs, which dictates the margin ratio to be used to calculate the amount of cash collateral the trustee shall accept as the trust property from counterparties in advance and is currently set at 108%</t>
  </si>
  <si>
    <t>https://www.boj.or.jp/en/announcements/release_2020/rel200331f.pdf</t>
  </si>
  <si>
    <t>Established bilateral local currency swap agreement with the Bank of Thailand, effective as of March 31, 2020 allowing for the exchange of local currencies between the two central banks of up to THB 240 billion or JPY 0.8 trillion. The effective period of the facility will be until March 30, 2023</t>
  </si>
  <si>
    <t>https://www.boj.or.jp/en/announcements/release_2020/rel200331i.pdf</t>
  </si>
  <si>
    <t>Decided (CAB-20-MIN-0138) to suspend the Regulatory Impact Analysis (RIA) requirements for regulatory proposals responding directly to Covid-19 that are submitted to Cabinet up until or on 31 August 2020.</t>
  </si>
  <si>
    <t>https://treasury.govt.nz/sites/default/files/2020-05/c19-4261150.pdf</t>
  </si>
  <si>
    <t>Issued its first, EUR 1 billion NIB Response Bond due April 2023. The proceeds of the bond will be used to finance projects that alleviate the social and economic consequences of the COVID-19 pandemic in NIB’s member countries</t>
  </si>
  <si>
    <t>https://www.nib.int/who_we_are/news_and_media/news_press_releases/3476/nib_issues_inaugural_response_bond</t>
  </si>
  <si>
    <t>Scheduled dollarized F-loans with three-month maturities, to be offered to banks on April 2, 2020.</t>
  </si>
  <si>
    <t>https://www.norges-bank.no/en/news-events/news-publications/Press-releases/2020/2020-03-31-press-release-3/</t>
  </si>
  <si>
    <t>Extended the window of "extraordinary" NOK F-loans to the end of May 2020. The maturities of loans offered will change after April 17.</t>
  </si>
  <si>
    <t>https://www.norges-bank.no/en/news-events/news-publications/Press-releases/2020/2020-03-31-press-release-2/</t>
  </si>
  <si>
    <t>Constructed guidelines for the itself, the FSS, and all financial associations and federations regarding loan extension of principal payments and the deferment of interest payments to be implemented beginning on April 1 for the SMEs and small merchants hit by COVID 19</t>
  </si>
  <si>
    <t>http://www.fsc.go.kr/downManager?bbsid=BBS0048&amp;no=151028</t>
  </si>
  <si>
    <t>As a part of the KRW 12 trillion financing support package for the small merchants hit by COVID 19, local banks will begin providing low rate loans in the amount of KRW3.5 trillion beginning on April 1, 2020 until the end of 2020</t>
  </si>
  <si>
    <t>http://www.fsc.go.kr/downManager?bbsid=BBS0048&amp;no=151021</t>
  </si>
  <si>
    <t>Prepared amendments to legislation providing "credit holidays" to citizens, individual entrepreneurs, and small and medium-sized enterprises (SMEs) in mortgage and consumer loans. The "credit holiday" is a grace period of up to 6 months on the repayment of principal and interest on loans. Applications will be accepted until September 30, 2020.</t>
  </si>
  <si>
    <t>https://www.minfin.ru/ru/press-center/?id_4=37014-grazhdanam_ip_i_subektam_msp_budut_predostavleny_kreditnye_kanikuly_na_period_do_6_mesyatsev</t>
  </si>
  <si>
    <t>Individuals with residential property loans may apply to their respective bank or finance company to defer either (i) principal payment or (ii) both principal and interest payments up to 31 December 2020</t>
  </si>
  <si>
    <t>https://www.mas.gov.sg/news/media-releases/2020/mas-and-financial-industry-to-support-individuals-and-smes-affected-by-the-covid-19-pandemic</t>
  </si>
  <si>
    <t>Individuals with unsecured credit facilities from banks or other credit card issuers may apply to their respective lender to convert their outstanding balances to term loans at a reduced rate of interest, capped at 8%</t>
  </si>
  <si>
    <t>Individuals with life and health insurance policies may apply to their insurer to defer premium payments for up to six months while maintaining insurance coverage during this period</t>
  </si>
  <si>
    <t>Individuals holding general insurance policies, such as for property and vehicles, may apply to their general insurance company for instalment payment plans while maintaining insurance protection</t>
  </si>
  <si>
    <t>SMEs may opt to defer principal payments on their secured term loans up to 31 December 2020, subject to banks’ and finance companies’ assessment of the quality of the SMEs’ security</t>
  </si>
  <si>
    <t>Banks and finance companies may apply for low-cost funding through a new MAS SGD Facility for loans granted under Enterprise Singapore’s SME Working Capital Loan scheme and Temporary Bridging Loan Programme</t>
  </si>
  <si>
    <t>Corporates, including SMEs, holding general insurance policies that protect their business and property risks may apply to their insurer for instalment payment plans</t>
  </si>
  <si>
    <t>Held the countercyclical capital buffer at 0% for the second quarter of 2020.</t>
  </si>
  <si>
    <t>https://www.bde.es/f/webbde/GAP/Secciones/SalaPrensa/NotasInformativas/20/presbe2020_29en.pdf</t>
  </si>
  <si>
    <t>Issued a rent moratorium and offered microcredits to tenants to help repay rent over 10 years, extended existing mortgage moritorium, suspended social security payments (comapnies and freelancers can request deferral up to June 30, 2020), created consumer protection programs (benefits depend on the field of employment) and social aid (equal to 70% of employee's base salary) for employees with reduced working hours or whose contracts were terminated.</t>
  </si>
  <si>
    <t>https://www.lamoncloa.gob.es/consejodeministros/referencias/Paginas/2020/refc20200331.aspx</t>
  </si>
  <si>
    <t>Reduction of maintenance of liquid asset requirement for time deposits, savings deposits and borrowings to ease liquidity stress faced by Licensed Finance Companies (LFCs) and Specialised Leasing Companies (SLCs) due to sudden withdrawal of cash by depositors and non-repayment of loan rentals</t>
  </si>
  <si>
    <t>https://www.cbsl.gov.lk/en/node/7660</t>
  </si>
  <si>
    <t>Extension of one year to comply with minimum core capital requirements for Licensed Finance Companies (LFCs) and Specialised Leasing Companies (SLCs), therefore the timeline of 01.01.2020 and 01.01.2021 already set for the enhancement of capital up to Rs 2bn and Rs 2.5 bn will be extended until 31.12.2020 and 31.12.2021</t>
  </si>
  <si>
    <t>Defer the enhancements of minimum capital adequacy requirements due by Licensed Finance Companies (LFCs) and Specialised Leasing Companies (SLCs) on 01.07.2020 and 01.07.2021, for a further period of one year until 01.07.2021 and 01.07.2022</t>
  </si>
  <si>
    <t>Relaxed deadlines on submission of statutory returns and accordingly all Licensed Finance Companies (LFCs) and Specialised Leasing Companies (SLCs) are informed to submit statutory returns to the Department of Supervision of Non-Bank Financial Institutions within two weeks of the commencement of normal business operations of such LFCs/SLCs</t>
  </si>
  <si>
    <t>Scheduled dollar loan-offerings worth $10 billion with 3-month maturities for auction on April 2, 2020.</t>
  </si>
  <si>
    <t>https://www.riksbank.se/sv/press-och-publicerat/nyheter-och-pressmeddelanden/pressmeddelanden/2020/riksbanken-erbjuder-ett-andra-lan-i-amerikanska-dollar-torsdagen-den-2-april/</t>
  </si>
  <si>
    <t>Established bilateral local currency swap agreement with the Bank of Japan, effective as of March 31, 2020 allowing for the exchange of local currencies between the two central banks of up to THB 240 billion or JPY 0.8 trillion. The effective period of the facility will be until March 30, 2023</t>
  </si>
  <si>
    <t>https://www.bot.or.th/English/PressandSpeeches/Press/2020/Pages/n1963.aspx</t>
  </si>
  <si>
    <t>Outright purchase operations under the Open Market Operations (OMO) portfolio, can be carried out in a front-loaded manner and these limits may be revised depending on the market conditions</t>
  </si>
  <si>
    <t>https://www.tcmb.gov.tr/wps/wcm/connect/EN/TCMB+EN/Main+Menu/Announcements/Press+Releases/2020/ANO2020-21</t>
  </si>
  <si>
    <t>Primary Dealers are temporarily allowed to sell the Government Domestic Debt Securities (GDDS) that they have bought from the Unemployment Insurance Fund to the Central Bank of the Republic of Turkey (CBRT) under the terms and limits set by the CBRT, or will be able to increase at certain ratios the liquidity facility offered under OMO in the scope of the Primary Dealership system</t>
  </si>
  <si>
    <t>Changed the Turkish lira and foreign exchange operations conducted at the Central Bank of the Republic of Turkey (CBRT) to include asset-backed securities and mortgage-backed securities in the collateral pool</t>
  </si>
  <si>
    <t>Limits for the targeted additional liquidity facilities offered to secure uninterrupted credit flow to the corporate sector will be increased and additional Turkish lira currency swap auctions with a maturity of six months will be held</t>
  </si>
  <si>
    <t>Extended the Turkish lira-denominated rediscount credits for export and foreign exchange earning services</t>
  </si>
  <si>
    <t>Delaying tax payment due dates for wine, beer, distilled spirits, tobacco products, firearms, and ammunition excise taxes, to provide flexibility for businesses that have been negatively affected by COVID-19</t>
  </si>
  <si>
    <t>https://home.treasury.gov/news/press-releases/sm963</t>
  </si>
  <si>
    <t>Announced loan processing flexibilities from Fannie Mae and Freddie Mac (The Enterprises) designed to help their customers, including allowing desktop appraisals on new construction loans, allowing flexibility on demonstrating construction has been completed (alternative to the Completion Report), allowing flexibility for borrowers to provide documentation (rather than requiring an inspection) to allow renovation disbursements (draws), and expanding the use of power of attorney and remote online notarizations</t>
  </si>
  <si>
    <t>https://www.fhfa.gov/Media/PublicAffairs/Pages/FHFA-Authorizes-Loan-Processing-Flexibilities-for-Fannie-and-Freddie.aspx</t>
  </si>
  <si>
    <t>Granted temporary, targeted no-action relief to permit certain foreign affiliates of futures commission merchants (FCMs) that are exempt from registration with the Commission by CFTC Regulation 30.5 to accept orders from U.S. persons for execution on U.S. contract markets in the event an affiliated FCM’s U.S. personnel are unable to handle the order flow of U.S. customers due to their absence from normal business sites</t>
  </si>
  <si>
    <t>https://www.cftc.gov/PressRoom/PressReleases/8142-20</t>
  </si>
  <si>
    <t>Announced that it will delay by six months the effective date for its revised control framework</t>
  </si>
  <si>
    <t>https://www.federalreserve.gov/newsevents/pressreleases/bcreg20200331a.htm</t>
  </si>
  <si>
    <t>Established the FIMA Repo Facility, which will allow FIMA account holders, which consist of central banks and other international monetary authorities with accounts at the Federal Reserve Bank of New York, to enter into repurchase agreements with the Federal Reserve</t>
  </si>
  <si>
    <t>https://www.federalreserve.gov/newsevents/pressreleases/monetary20200331a.htm</t>
  </si>
  <si>
    <t>Approved $2 million grant from the Asia Pacific Disaster Response Fund to support the Government of Pakistan’s efforts to combat the coronavirus (COVID-19) pandemic in the country</t>
  </si>
  <si>
    <t>https://www.adb.org/news/adb-approves-2-million-grant-pakistans-fight-against-covid-19</t>
  </si>
  <si>
    <t>Will allow authorised deposit-taking institutions (ADIs) to include the benefit of the Initial Allowance from the Term Funding Facility (TFF) in the calculation of the Liquidity Coverage Ratio, Minimum Liquidity Holdings Ratio and Net Stable Funding Ratio from 31 March 2020, to the extent they have the necessary unencumbered collateral to access the facility</t>
  </si>
  <si>
    <t>https://www.apra.gov.au/news-and-publications/apra-advises-regulatory-approach-to-rba-term-funding-facility</t>
  </si>
  <si>
    <t>Deferring its scheduled implementation of the Basel III reforms in Australia by one year</t>
  </si>
  <si>
    <t>https://www.apra.gov.au/news-and-publications/apra-announces-deferral-of-capital-reform-implementation</t>
  </si>
  <si>
    <t>Belgian Debt Agency</t>
  </si>
  <si>
    <t>Issue a new syndicated EURO benchmark bond maturing October 22nd, 2027 (OLO 91) in the near future</t>
  </si>
  <si>
    <t>https://news.belgium.be/en/new-olo-2027-0</t>
  </si>
  <si>
    <t>Increases the number of OLO auctions by also organizing auctions on the penultimate Monday of May, August and October</t>
  </si>
  <si>
    <t>https://news.belgium.be/en/additional-funding-2020</t>
  </si>
  <si>
    <t>Stops buying back OLOs maturing in 2022</t>
  </si>
  <si>
    <t>Increase the targeted issuance in the Treasury Certificate auctions, and it will issue the medium-term Treasury Certificate line in those auctions</t>
  </si>
  <si>
    <t>Announced a BRL 40 billion emergency credit line in order to support the payroll costs of micro, small and medium-sized enterprises' (SME). The financing will be released in two tranches of BRL 20 billion, small and medium-sized companies (SME) — will have access, for two months, to an emergency payroll financing line</t>
  </si>
  <si>
    <t>https://www.bcb.gov.br/en/pressdetail/2324/nota
https://www.gov.br/economia/pt-br/assuntos/noticias/2020/marco/governo-anuncia-r-40-bilhoes-em-linha-de-credito-para-garantir-empregos</t>
  </si>
  <si>
    <t>Waiving ground lease rents from March 2020 through to December 2020 for the 21 airport authorities that pay rent to the federal government</t>
  </si>
  <si>
    <t>https://www.canada.ca/en/department-finance/news/2020/03/government-announces-support-for-air-transportation-sector-during-covid-19-pandemic.html</t>
  </si>
  <si>
    <t>Lower 7-day Reverse Repo Interest Rate by 20bps to 2.20% from 2.40% via 50 bil­lion yuan in seven-day re­verse repo op­er­a­tions</t>
  </si>
  <si>
    <t>http://www.pbc.gov.cn/en/3688110/3688181/3998498/index.html</t>
  </si>
  <si>
    <t>Allowed members of the private unemployment funds to partially withdraw their unemployment, when they are affected temporary income, without the employment relationship with the employer having ceased</t>
  </si>
  <si>
    <t>https://www.minhacienda.gov.co/webcenter/portal/SaladePrensa/pages_DetalleNoticia?documentId=WCC_CLUSTER-127393</t>
  </si>
  <si>
    <t>Will maintain the margin between points of purchase and sale for the fulfillment of the requirement of obligatory listing, of the Market Makers at 80 basic points until next April 17</t>
  </si>
  <si>
    <t>https://www.minhacienda.gov.co/webcenter/portal/SaladePrensa/pages_DetalleNoticia?documentId=WCC_CLUSTER-127400</t>
  </si>
  <si>
    <t>Ministry of Finance, Ministry of Business and Growth, Business Authority</t>
  </si>
  <si>
    <t>Increased the maximum level of the pay compensation scheme to DKK 30,000 per month for salaried and non-salaried employees (previously, the maxima were DKK 23,000 and DKK 26,000, respectively). The program began on March 9, 2020, and was scheduled to end on June 9, 2020.</t>
  </si>
  <si>
    <t>https://www.fm.dk/nyheder/pressemeddelelser/2020/03/regeringen-og-arbejdsmarkedets-parter-styrker-trepartsaftalen-om-midlertidig-loenkompensation</t>
  </si>
  <si>
    <t>Extending the deadline for applications to its Securities and Markets Stakeholder Group, announced on 14 February, to 9 April</t>
  </si>
  <si>
    <t>https://www.esma.europa.eu/press-news/esma-news/esma-extends-deadline-stakeholder-group-applications</t>
  </si>
  <si>
    <t>European Council</t>
  </si>
  <si>
    <t>Suspend until 24 October 2020 the airport slot requirements which oblige airlines to use at least 80% of their take-off and landing slots in order to keep them the following year</t>
  </si>
  <si>
    <t>https://www.consilium.europa.eu/en/press/press-releases/2020/03/30/covid-19-eu-adopts-slot-waiver-to-help-airlines/</t>
  </si>
  <si>
    <t>Extraordinary financial support of 800 euros is being extended to many more employees</t>
  </si>
  <si>
    <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t>
  </si>
  <si>
    <t>Established the repayable advance financial scheme which offers EUR 1 billion in financing to small and medium-sized enterprises (SMEs)</t>
  </si>
  <si>
    <t>Banks and loan managers, in close collaboration with the relevant Ministers of Finance and Development and Investment, will facilitate the payment of tranches of crisis loans to households and businesses affected by the crisis</t>
  </si>
  <si>
    <t>Provided with EUR 150 million for direct support for sectors of the primary sector affected by the coronavirus crisis</t>
  </si>
  <si>
    <t>Did not change the countercyclical capital buffer rate applicable to domestic exposures at 0%</t>
  </si>
  <si>
    <t>https://www.mnb.hu/sajtoszoba/sajtokozlemenyek/2020-evi-sajtokozlemenyek/az-mnb-a-koronavirus-jarvany-miatt-varhato-hatasokra-tekintettel-hosszabb-tavon-0-szazalekon-tarthatja-az-anticiklikus-tokepufferratat</t>
  </si>
  <si>
    <t>Conducting another TLTRO for ₹ 25,000 crore on April 03, 2020</t>
  </si>
  <si>
    <t>https://www.rbi.org.in/Scripts/BS_PressReleaseDisplay.aspx?prid=49598</t>
  </si>
  <si>
    <t>Temporarily extending the window timings of Fixed Rate Reverse Repo and MSF operations to provide eligible market participants with greater flexibility in their liquidity management</t>
  </si>
  <si>
    <t>https://www.rbi.org.in/Scripts/BS_PressReleaseDisplay.aspx?prid=49599</t>
  </si>
  <si>
    <t>Limit for Foreign Portfolio Investors (FPI) investment in corporate bonds is increased to 15% of outstanding stock for FY 2020-21</t>
  </si>
  <si>
    <t>https://www.rbi.org.in/Scripts/NotificationUser.aspx?Id=11848&amp;Mode=0</t>
  </si>
  <si>
    <t>Introduces a separate channel, called the ‘Fully Accessible Route’ (FAR), to enable non-residents to invest in specified Government of India dated securities, without being subject to any investment ceilings. This scheme shall operate along with the two existing routes, viz., the Medium Term Framework (MTF) and the Voluntary Retention Route (VRR)</t>
  </si>
  <si>
    <t>https://www.rbi.org.in/Scripts/NotificationUser.aspx?Id=11849&amp;Mode=0</t>
  </si>
  <si>
    <t>Issued a new $2 billion 5-year sustainable development bond (SDB) global benchmark to assist countries requesting support for the COVID-19 pandemic and its consequences</t>
  </si>
  <si>
    <t>https://www.iadb.org/en/news/idb-launches-2-billion-0875-5-year-fixed-rate-sdb-global-benchmark</t>
  </si>
  <si>
    <t>Office of the Revenue Commissioners</t>
  </si>
  <si>
    <t>Temporary COVID-19 Wage Subsidy is a scheme which allow employers tha have lost 25% of revenues to pay their employees during the current pandemic. Employers will be refunded up to 70 percent of an employee's wages - up to a level of €410.</t>
  </si>
  <si>
    <t>https://www.gov.ie/en/service/578596-covid-19-wage-subsidy/</t>
  </si>
  <si>
    <t>Government of Israel</t>
  </si>
  <si>
    <t>Total:NIS 80 Billion. 10 billion for the healthcare system and nearly 8 billion will be spent to speed up the recovery.</t>
  </si>
  <si>
    <t>https://www.timesofisrael.com/government-reportedly-close-to-deal-on-nis-80-billion-bailout-package/</t>
  </si>
  <si>
    <t>Total: NIS 80 billion. NIS 5 billion ($1.4 billion) fund to help small business and NIS 6 billion ($1.7 billion) for large businesses. 40 billion shekels earmarked to assist businesses with tax breaks, loans and other services, including low-interest loans; compensation; the cancellation of municipal tax; deferrals of VAT, social security payments and utility bills; and tax rebates</t>
  </si>
  <si>
    <t>https://www.jpost.com/israel-news/politics-and-diplomacy/how-does-israels-nis-80b-stimulus-package-compare-to-global-efforts-623091</t>
  </si>
  <si>
    <t>Total: NIS 80 Billion. NIS 10 billion promised to boost welfare services for those who have lost their jobs or are on unpaid leave and to assist the private sector 20-billion-shekel social safety net, including stipends for those who lost income,</t>
  </si>
  <si>
    <t>https://www.nytimes.com/reuters/2020/03/30/world/middleeast/30reuters-health-coronavirus-israel-economy.html</t>
  </si>
  <si>
    <t>Will conduct auctions for the U.S. dollar funds supplying operations for an amount of up to 5 billion dollars and will have a maturity of 84 days</t>
  </si>
  <si>
    <t>https://www.banxico.org.mx/publicaciones-y-prensa/anuncios-de-la-comision-de-cambios/%7B13179DA8-2AC4-39B1-2F5B-02C7C7103A1B%7D.pdf</t>
  </si>
  <si>
    <t>Open Market Operation for Corporate and Asset-Backed securities weekly (each Tuesday). During the OMO, only corporate and Asset-Backed eligible securities will be acceptable as collateral on a two name basis</t>
  </si>
  <si>
    <t>https://www.rbnz.govt.nz/markets-and-payments/domestic-markets/domestic-markets-media-releases/reserve-bank-announces-corporate-omo-and-nzgb-2021-bond-repurchase</t>
  </si>
  <si>
    <t>Will purchase NZ government bonds maturing 15 May 2021 for liquidity management purposes and to support market functioning. RBNZ will hold said securities to maturity. This is not the RBNZ LSAP Program.</t>
  </si>
  <si>
    <t>Suspending the clearing of check instruments in the Nigerian Clearing System starting from March 31, 2020</t>
  </si>
  <si>
    <t>https://www.cbn.gov.ng/Out/2020/CCD/checkclrnsuspension.pdf</t>
  </si>
  <si>
    <t>Will start to issue NIB Response Bonds to finance eligible projects that aim to alleviate the social and economic consequences caused by the COVID-19 coronavirus pandemic in the Bank's Nordic-Baltic member countries</t>
  </si>
  <si>
    <t>https://www.nib.int/who_we_are/news_and_media/news_press_releases/3475/covid-19_nib_to_start_issuing_nib_response_bonds</t>
  </si>
  <si>
    <t>Temporary increase (up to 10 business days) in the individual limit of investment per counterparty in the case of financial institutions. The proportion of the fund applied to eligible investments issued or backed by the financial institution was increased from 7% to 9.5%. If the institution is a financial institution that has a risk rating of “A”, the limit is increased from 10% to 12.5%. If the institution loses its A rating, it has to send a letter to the SBS with a recovery plan for approval.</t>
  </si>
  <si>
    <t>https://www.sbs.gob.pe/Portals/0/jer/COVID19/OM_11233.pdf</t>
  </si>
  <si>
    <t>Temporary increase (up to 10 business days) in "the limit corresponding to the sum of the eligible investments in deposits in current accounts in the same financial institution, applied to the support of its technical obligations" from 5% to 10%</t>
  </si>
  <si>
    <t>Temporary suspension of accounting rules for writing down the impairment of financial instruments.</t>
  </si>
  <si>
    <t>Temporary exception of restrictions for accounting reclassifications and sales of instruments classified as matured</t>
  </si>
  <si>
    <t>Temporary suspension of the accounting update of the valuation of investments in real estate valued under the discounted cash flow (CDF) methodology. Does not apply to investments in real estate that a company sells or transfers (in whole or in part) during the term of this measure.</t>
  </si>
  <si>
    <t>Lowered the peer to peer lending cap through supervisory guidance from the previously set amount of KRW 50 million to KRW30 million per year and for real estate investment products, the P2P lending cap will be lowered to KRW10 million from KRW30 million.</t>
  </si>
  <si>
    <t>http://www.fsc.go.kr/downManager?bbsid=BBS0048&amp;no=151002</t>
  </si>
  <si>
    <t>Established a weekly repo facility that will provide an unlimited amount of liquidity at set interest rates based on market demand for three months starting in April</t>
  </si>
  <si>
    <t>https://www.bok.or.kr/eng/bbs/E0000634/view.do?nttId=10057338&amp;menuNo=400069&amp;pageIndex=1</t>
  </si>
  <si>
    <t>Expanded the range of institutions and securities eligible for repo transactions</t>
  </si>
  <si>
    <t>Decided to adopt the credit risk framework of Basel III beginning in late June this year, more than one year and a half prior to the Basel Committee on Banking Supervision s recommendation of adoption by 2022</t>
  </si>
  <si>
    <t>http://www.fsc.go.kr/downManager?bbsid=BBS0048&amp;no=150892</t>
  </si>
  <si>
    <t>Korean households in the bottom 70 percent income bracket will receive the government’s emergency relief payments of up to 1.0 million won</t>
  </si>
  <si>
    <t>http://english.moef.go.kr/pc/selectTbPressCenterDtl.do?boardCd=N0001&amp;seq=4869</t>
  </si>
  <si>
    <t>Government will expand the social security contribution reliefs as it will offer 3 month payment deferrals and 30 percent contribution cuts</t>
  </si>
  <si>
    <t>Will adopt a zero percent per annum rate of appreciation of the policy band starting at the prevailing level of the S$NEER. There will be no change to the width of the policy band</t>
  </si>
  <si>
    <t>https://www.mas.gov.sg/news/monetary-policy-statements/2020/mas-monetary-policy-statement-30mar20</t>
  </si>
  <si>
    <t>Allow Domestic Systemically Important Banks (D-SIBs) and non D-SIBs to draw-down their Capital Conservation Buffers by 100 bps  and 50 bps</t>
  </si>
  <si>
    <t>https://www.cbsl.gov.lk/en/news/central_bank_of_sri_lanka_implements_extraordinary_regulatory_measures_to_facilitate_banks_to_support_covid_19_affected_businesses_and_individuals</t>
  </si>
  <si>
    <t>Withdraw the requirement to classify all credit facilities extended to a borrower as non-performing when the aggregate amount of all outstanding non-performing loans granted to such borrower exceed 30% of total credit facilities</t>
  </si>
  <si>
    <t>Allow banks to recover loans in Rupees, as the last resort, in circumstances where recovery of loans in foreign currency is remote</t>
  </si>
  <si>
    <t>Permit banks to give an extension of 60 days, to borrowers who are not entitled to any other concessions, to settle loans and advances which are becoming past due during March 2020 and not to consider such facilities as past due until the end of this 60 day period</t>
  </si>
  <si>
    <t>Allow banks to consider all changes made to payment terms and loan contracts from 16.03.2020 to 30.06.2020, due to challenges faced by customers amidst the COVID-19 outbreak as ‘modifications’ instead of ‘restructuring’ for the purpose of classification of loans &amp; advances and computing impairment</t>
  </si>
  <si>
    <t>Defer the requirement to enhance capital by banks which are yet to meet the requirement by end 2020, till end 2022</t>
  </si>
  <si>
    <t>Reset the timelines for addressing supervisory concerns, if necessary, by prioritizing on the severity/importance of the concerns raised. Banks which are required to meet timelines to address supervisory concerns/findings during the period up to 30 May 2020, are granted a further period of 3 months for addressing such supervisory concerns</t>
  </si>
  <si>
    <t>Extend the deadline for submission of statutory returns to the Bank Supervision Department by two weeks and the publication of quarterly financial statements by one month, until further notice</t>
  </si>
  <si>
    <t>Provided to banks the approach to VAR exposure value for the internal models method counterparty credit risk in light of the Covid-19 outbreak</t>
  </si>
  <si>
    <t>https://www.bankofengland.co.uk/prudential-regulation/publication/2020/exposure-value-for-internal-models-method-counterparty-credit-risk</t>
  </si>
  <si>
    <t>To mitigate the possibility of procyclical market risk capital requirements through the automatic application of a higher VAR multiplier firms will be allowed – on a temporary basis – to offset increases due to new exceptions through a commensurate reduction in risks-not-in-VAR (RNIV) capital requirements</t>
  </si>
  <si>
    <t>https://www.bankofengland.co.uk/prudential-regulation/publication/2020/var-back-testing-exceptions-temporary-approach</t>
  </si>
  <si>
    <t>Announcing that it will continue to offer the Contingent Term Repo Facility (CTRF) on a weekly basis through April 30, 2020</t>
  </si>
  <si>
    <t>https://www.bankofengland.co.uk/markets/market-notices/2020/extension-of-the-contingent-term-repo-facility</t>
  </si>
  <si>
    <t>Setting a daily maximum limit for withdrawals and cash deposits in bank branches and ATMs</t>
  </si>
  <si>
    <t>https://www.cbe.org.eg/en/Pages/HighlightsPages/Circular%20dated%2029%20March%202020%20regarding%20setting%20maximum%20limits%20for%20cash%20deposits%20&amp;%20withdrawals%20within%20the%20precautionary%20measures%20to%20counter%20the%20effects%20of%20COVID-19%20virus.aspx</t>
  </si>
  <si>
    <t>Allowing citizens over the age of 70 or with a disability rate of 80% or more until Friday 10 April 2020 to pay their tax liabilities, which expire on 31/3/2020</t>
  </si>
  <si>
    <t>https://www.minfin.gr/web/guest/deltia-typou/-/asset_publisher/4kjvD0lBldee/content/dynatoteta-kataboles-phorologikon-opheilon-mechri-tis-10-apriliou-gia-sympolites-mas-ano-ton-70-eton-e-me-pososto-anaperias-80-kai-ano?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t>
  </si>
  <si>
    <t>Ministry of Home Affairs</t>
  </si>
  <si>
    <t>Advice to state governments/Union Territory government that all employers way the same wages as normal to their workers (without any delay) while their businesses are closed during the 21 day lockdown</t>
  </si>
  <si>
    <t>https://www.rbi.org.in/Scripts/BS_PressReleaseDisplay.aspx?prid=49581</t>
  </si>
  <si>
    <t>Advice to state governments/Union Territory government that all landlords of workers must not demand rent from said workers for a month. If a landlord evicts (formally or informally) students or workers, they will be prosecuted.</t>
  </si>
  <si>
    <t>https://twitter.com/PIBHomeAffairs/status/1244271991525269504/photo/1</t>
  </si>
  <si>
    <t>Ministry of Cooperatives and Small and Medium Enterprises</t>
  </si>
  <si>
    <t>special loan scheme to cooperatives that experience liquidity problems due to internal relaxation policies or due to issuing new policies to help members whose business is disrupted by the Covid-19 virus disaster; cooperative tax exemption on related objects; preventing unilateral policies issued by local governments that harm the credibility and sustainability of cooperatives</t>
  </si>
  <si>
    <t>http://infopublik.id/kategori/nasional-ekonomi-bisnis/445721/kemenkop-ukm-dorong-skema-program-bantu-koperasi</t>
  </si>
  <si>
    <t>Instructed the banks’ boards of directors to re-examine their dividend and share buyback policies at this time</t>
  </si>
  <si>
    <t>https://www.boi.org.il/en/NewsAndPublications/PressReleases/Pages/29-3-2020a12.aspx</t>
  </si>
  <si>
    <t>Announced a reduction of one percentage point in the regulatory capital requirement, so that the minimum Common Equity Tier 1 ratio[1] will be 9 percent at the large banks (compared with 10 percent currently) and 8 percent at the midsized and small banks (compared with 9 percent currently)</t>
  </si>
  <si>
    <t>Extending business relief under the State Guarantee Loan Fund - will bear interest costs for the first year and in addition, the application approval process will be shortened and a loan will be available within 7 business days</t>
  </si>
  <si>
    <t>https://www.gov.il/he/departments/news/press_29032020</t>
  </si>
  <si>
    <t>Enforcement and Collection Authority</t>
  </si>
  <si>
    <t>Declared a special emergency limiting enforcement measures and debt collection</t>
  </si>
  <si>
    <t>https://www.gov.il/he/departments/news/coronavirus-update-12032020</t>
  </si>
  <si>
    <t>Italian Ministry of Economy and Finance</t>
  </si>
  <si>
    <t>Operations of the Guarantee Fund for SMEs, managed by Mcc, were strengthened and expanded, increasing the resources and the scope of intervention and making the procedures for obtaining the guarantee faster and simpler</t>
  </si>
  <si>
    <t>http://www.mef.gov.it/ufficio-stampa/comunicati/2020/Moratoria-su-mutui-e-potenziamento-Fondo-Pmi-al-via-task-Force-fra-Mef-Banca-dItalia-Abi-e-Mcc/</t>
  </si>
  <si>
    <t>A moratorium was adopted until 30 September for loans for micro enterprises, SMEs, professionals and sole proprietorships</t>
  </si>
  <si>
    <t>Norwegian Government</t>
  </si>
  <si>
    <t>Established the mandate for the management of Government Bond Fund</t>
  </si>
  <si>
    <t>https://www.regjeringen.no/en/aktuelt/mandate-established-for-management-of-government-bond-fund/id2695345/</t>
  </si>
  <si>
    <t>Announced details of US dollar loan facility auctions through swap line</t>
  </si>
  <si>
    <t>https://www.bok.or.kr/eng/bbs/E0000634/view.do?nttId=10057276&amp;menuNo=400069&amp;pageIndex=1</t>
  </si>
  <si>
    <t xml:space="preserve">Requested that banks continue supporting and financing the private sector by taking precautionary measures that are in the interest of both the customer, the bank, and the economy, whether by adjusting or restructuring the current funds without any additional costs or fees to mitigate the impacts and enable them to continue to practice their activities and adopt and implement their clients ’plans from the private sector to maintain </t>
  </si>
  <si>
    <t>http://www.sama.gov.sa/ar-sa/News/Pages/news-536.aspx</t>
  </si>
  <si>
    <t xml:space="preserve">Requested that banks consider employment levels of the establishments affected by the spread of the Corona virus, by providing funding needs and providing the necessary support to individual clients who have lost their jobs in the private sector and exempting all customers from fees for conducting operations through electronic channels, and from low fees </t>
  </si>
  <si>
    <t>Requested that banks amend fee structures for 6 months for minimum balances and any fees imposed on refinancing operations or termination of existing agreements (whether financing or by deposits), in addition to reviewing the reassessment of interest rates and other fees on credit cards, whether for existing customers or new customers</t>
  </si>
  <si>
    <t>Providing additional support to help maintain the regional air network as part of the Government’s response to the COVID-19 crisis with a $198 million Regional Air Network Assistance Package</t>
  </si>
  <si>
    <t>https://minister.infrastructure.gov.au/mccormack/media-release/additional-new-support-critical-regional-aviation-services-through-covid-19</t>
  </si>
  <si>
    <t>Increased the Corona Short-term work program from EUR 400 million to EUR 1 billion</t>
  </si>
  <si>
    <t>https://www.bmf.gv.at/presse/pressemeldungen/2020/maerz/kurzarbeit-mittel-erhoeht.html</t>
  </si>
  <si>
    <t>Extension of deadlines for various tax and administrative filings, including capital raising and stamp duty filings and residence tax</t>
  </si>
  <si>
    <t>https://www.minfin.gr/web/guest/-/d-t-parataseis-prothesmion-ypoboles-deloseon?inheritRedirect=true&amp;redirect=%2F</t>
  </si>
  <si>
    <t>Indian Government</t>
  </si>
  <si>
    <t>Established a public charitable trust under the name of ‘Prime Minister’s Citizen Assistance and Relief in Emergency Situations Fund’ (PM CARES Fund)’  to receive donations to support the government in the wake of this emergency</t>
  </si>
  <si>
    <t>https://pib.gov.in/PressReleseDetailm.aspx?PRID=1608851</t>
  </si>
  <si>
    <t>Operations of the Gasparrini fund which allows holders of a mortgage contract for the purchase of the first home who are in situations of temporary difficulty foreseen by the regulation can benefit from the suspension of the payment of the installments of up to 18 months have been extended: employees in layoffs for a period of at least 30 days and self-employed workers who have suffered a drop in turnover of over 33% can now also</t>
  </si>
  <si>
    <t>http://www.mef.gov.it/ufficio-stampa/comunicati/2020/Il-ministro-Gualtieri-ha-firmato-il-decreto-per-lestensione-delloperativita-del-Fondo-Solidarieta-per-i-mutui-sulla-prima-casa/</t>
  </si>
  <si>
    <t>US$150-million financing from the ADB under the ongoing Social Protection Support Project will also provide additional support for the Philippines’ Pantawid Pamilya Pilipino Program (4Ps),</t>
  </si>
  <si>
    <t>https://www.dof.gov.ph/adb-lauds-gives-support-to-phl-efforts-to-combat-covid-19-pandemic/</t>
  </si>
  <si>
    <t>ADB also committed to accelerate the approval of a US$1.0-billion quick budget support loan through the proposed new COVID-19 Pandemic Response Option under the Counter Cyclical Support Facility</t>
  </si>
  <si>
    <t>emergency grant of US$5 million for the Philippines to leverage private-sector donations for a food distribution program that will be implemented as early as next week to benefit Luzon’s poorest households.</t>
  </si>
  <si>
    <t>Cap on credit card interest rates:
1.25% for the Turkish lira. 1.00% for foreign exchange transactions.
Maximum interest rate for overdue balances on credit cards:  1.55% for the Turkish lira. 1.30% for foreign exchange transactions.
CBRT will no longer announce maximum credit card interest rates quarterly. These rates will be in effect indefinitely.</t>
  </si>
  <si>
    <t>https://www.tcmb.gov.tr/wps/wcm/connect/TR/TCMB+TR/Main+Menu/Duyurular/Basin/2020/DUY2020-20</t>
  </si>
  <si>
    <t>forthcoming</t>
  </si>
  <si>
    <t>Extended the maturities of unemployment benefits under Laws No. 24013 and 25371. Maturities between February 1, 2020 and April 30, 2020 were extended to May 31, 2020.</t>
  </si>
  <si>
    <t>https://www.argentina.gob.ar/noticias/se-prorrogan-hasta-el-31-de-mayo-los-vencimientos-de-las-prestaciones-por-desempleo</t>
  </si>
  <si>
    <t>Extended maturities for debt issued under the Debt Regulatization Regime of Law No. 27,541 to small and medium-sized enterprises (SMEs) and micro-SMEs until June 30, 2020.</t>
  </si>
  <si>
    <t>As part of the EUR 4 billion for emergency aid, a Corona Short-term work program of EUR 400 million was earmarked in which citizens can apply for assistance</t>
  </si>
  <si>
    <t>https://www.bmf.gv.at/presse/pressemeldungen/2020/maerz/bluemel-haertefallfonds.html</t>
  </si>
  <si>
    <t>As part of the EUR 4 billion for emergency aid, a hardship fund of EUR 1 billion was earmarked in which SMEs can apply for first assistance in the form of cash in two phases</t>
  </si>
  <si>
    <t>The EUR 15 billion emergency aid for hard-hit sectors was further specified as a grant loan agreement, which allows companies to apply for a cheap loan. Necessary operating costs, such as energy, insurance or rent, can be deducted 75 percent from loan repayments</t>
  </si>
  <si>
    <t>Group of Central Bank Governors and Heads of Supervision (GHOS)</t>
  </si>
  <si>
    <t>Implementation date of the Basel III standards finalised in December 2017 has been deferred by one year to 1 January 2023.</t>
  </si>
  <si>
    <t>https://www.bis.org/press/p200327.htm</t>
  </si>
  <si>
    <t>Implementation date of the revised market risk framework finalised in January 2019 has been deferred by one year to 1 January 2023</t>
  </si>
  <si>
    <t>Implementation date of the revised Pillar 3 disclosure requirements finalised in December 2018 has been deferred by one year to 1 January 2023</t>
  </si>
  <si>
    <t>Banks are exempt from making additional provisions for performing loans that are refinanced during the next six months</t>
  </si>
  <si>
    <t>https://www.bcb.gov.br/en/pressdetail/2322/nota</t>
  </si>
  <si>
    <t>Reduced the rate of the Capital Conservation Buffer from 2.5% to 1.25% of RWA through March 2021</t>
  </si>
  <si>
    <t xml:space="preserve">Reduced the reserve requirement ratio on time deposits and increased the amount of reserve requirements that is considered as High Quality Liquid Assets (HQLA) in the Liquidity Coverage Ratio (LCR) </t>
  </si>
  <si>
    <t>Authorized Direct Credit Societies (SCD) to issue credit cards</t>
  </si>
  <si>
    <t>https://www.bcb.gov.br/en/pressdetail/2323/nota</t>
  </si>
  <si>
    <t>Further expanded Direct Credit Society (SCD) and the Peer-to-Peer Loan Company (SEP) fundraising scope</t>
  </si>
  <si>
    <t>Credit fintechs' corporate control may now be conducted indirectly by "private equity funds", through a legal person resident in Brazil, whose specific corporate purpose is to hold financial institutions' shares</t>
  </si>
  <si>
    <t>Will provide, through Caixa Econômica Federal, a R $ 5 billion financing line for Santas Casas - which are non-profit entities - from all over the country at a rate of 10% per year.</t>
  </si>
  <si>
    <t>https://www.gov.br/economia/pt-br/assuntos/noticias/2020/marco/governo-anuncia-r-40-bilhoes-em-linha-de-credito-para-garantir-empregos</t>
  </si>
  <si>
    <t>Brazil's National Bank of Economic and Social Development</t>
  </si>
  <si>
    <t>Granted a credit line from BNDES resources for healthcare companies, in the amount of up to R $ 2 billion. The interest applied will be 10% per year</t>
  </si>
  <si>
    <t>Lowered its target for the overnight rate by 50 basis points to ¼ percent</t>
  </si>
  <si>
    <t>https://www.bankofcanada.ca/2020/03/press-release-2020-03-27/</t>
  </si>
  <si>
    <t>Creation of the  Commercial Paper Purchase Program (CPPP), which will conduct primary and secondary market purchases of CP, including asset-backed CP, issued by Canadian firms, municipalities and provincial agencies with an outstanding CP program</t>
  </si>
  <si>
    <t>https://www.bankofcanada.ca/2020/03/bank-of-canada-to-introduce-a-commercial-paper-purchase-program/</t>
  </si>
  <si>
    <t>Launching a program to purchase Government of Canada securities in the secondary market</t>
  </si>
  <si>
    <t>https://www.bankofcanada.ca/2020/03/operational-details-for-the-secondary-market-purchases-of-government-of-canada-securities/</t>
  </si>
  <si>
    <t>Temporarily suspend compliance with the requirements for the mismatch of terms established in numeral 8.2 of Chapter III.B.2.1 of the Compendium of Financial Norms (CNF) of the BCCh, both 30 days from once the basic capital, and 90 days of twice the basic capital</t>
  </si>
  <si>
    <t>https://www.bcentral.cl/en/content/-/details/banco-central-establece-las-normas-sobre-el-financiamiento-especial-para-las-empresas-bancarias</t>
  </si>
  <si>
    <t>Decided not to modify the regulatory limit applicable to the liquidity coverage ratio (LCR), as reported on March 23</t>
  </si>
  <si>
    <t>Injection of enough capital into the National Guarantee Fund to underwrite 70 billion pesos of new loans. 
-20 billion pesos worth of loans to MSMEs
-the government will guarantee 50% of each loan</t>
  </si>
  <si>
    <t>https://id.presidencia.gov.co/Paginas/prensa/2020/Con-capitalizacion-del-Fondo-Nacional-de-Garantias-Gobierno-ofrecera-70-billones-en-creditos-para-apoyar-a-distintos-200327.aspx</t>
  </si>
  <si>
    <t>Granted access to severance funds through their administrators at auctions for purchases of private securities and at auctions for repos with private securities</t>
  </si>
  <si>
    <t>https://www.banrep.gov.co/es/jdbr-adopto-medidas-adicionales-materia-liquidez-y-manera-unanime-recorto-medio-punto-porcentual-su</t>
  </si>
  <si>
    <t>Granted access to the National Savings Fund to participate in repos auctions with public and private titles</t>
  </si>
  <si>
    <t>Called for new auctions for the sale of dollars in the future for USD $ 1 billion and swaps for USD $ 400 million</t>
  </si>
  <si>
    <t>Reduce the interest rate by half a percentage point to 3.75%</t>
  </si>
  <si>
    <t>Compensation scheme for self-employed persons with and without a CVR number now covers people with a turnover or income of at least DKK 10,000 monthly on average compared to before DKK 15,000</t>
  </si>
  <si>
    <t>https://em.dk/nyhedsarkiv/2020/marts/covid-19-regeringen-saenker-graensen-for-hjaelp-til-corona-ramte-selvstaendige-freelancere-og-kunstnere/</t>
  </si>
  <si>
    <t>Egyptian Tax Authority</t>
  </si>
  <si>
    <t>Taxpayers can pay their dues in cash or by cheque for income tax and value-added tax (VAT) at its branches nationwide and will be exempted from administrative fees</t>
  </si>
  <si>
    <t>https://www.egypttoday.com/Article/3/83072/ETA-to-receive-payments-in-cash-or-by-cheque-nationwide</t>
  </si>
  <si>
    <t>Planned to issue working capital loans, investment loans, and loan guarantees to entrepreneurs and small and medium-sized enterprises (SMEs). Waited to issue the loans until after the government's supplementary budget allocated the necessary capital.</t>
  </si>
  <si>
    <t>https://www.kredex.ee/et/uudised/kredex-alustab-koostoos-pankadega-esimeste-kriisimeetmete-pakkumist</t>
  </si>
  <si>
    <t>Asked banks to not pay dividends at least until 1 October 2020 and refrain from share buy-backs aimed at remunerating shareholders</t>
  </si>
  <si>
    <t>https://www.bankingsupervision.europa.eu/press/pr/date/2020/html/ssm.pr200327~d4d8f81a53.en.html</t>
  </si>
  <si>
    <t>Issued statement that recommends National Competent Authorities (NCAs) to apply forbearance powers towards issuers who need to delay publication of financial reports (annual reports, half-yearly financial reports) beyond the statutory deadline</t>
  </si>
  <si>
    <t>https://www.esma.europa.eu/press-news/esma-news/esma-issues-guidance-financial-reporting-deadlines-in-light-covid-19</t>
  </si>
  <si>
    <t>Sent to Member States for consultation a draft proposal to extend the State aid Temporary Framework adopted on 19 March 2020 to support the economy in the context of the coronavirus outbreak</t>
  </si>
  <si>
    <t>https://ec.europa.eu/commission/presscorner/detail/en/statement_20_551</t>
  </si>
  <si>
    <t>Decided to temporarily remove all countries from the list of marketable risk countries under the Short-term export-credit insurance Communication, making public short-term export credit insurance more widely available in light of the current crisis linked to the coronavirus outbreak</t>
  </si>
  <si>
    <t>https://ec.europa.eu/commission/presscorner/detail/en/ip_20_542</t>
  </si>
  <si>
    <t>Increase the total budget of the first ever rescEU stockpile of medical equipment (ventilators, protective masks and essential medical gear) to €80 million</t>
  </si>
  <si>
    <t>https://ec.europa.eu/commission/presscorner/detail/en/ip_20_535</t>
  </si>
  <si>
    <t>Added €3.6 million for the the European Centre for Disease Prevention and Control to enhance the capacity to identify, assess and communicate threats to human health from communicable diseases, and in particular to increase the expert capacity in the light of the coronavirus crisis</t>
  </si>
  <si>
    <t>etable risk</t>
  </si>
  <si>
    <t>Nordic and Baltic finance ministers have asked the Nordic Investment Bank (NIB) to take swift action to alleviate the consequences of the corona crisis</t>
  </si>
  <si>
    <t>https://vm.fi/sv/artikel/-/asset_publisher/ministereiden-julkilausuma-pohjoismaiden-investointipankin-rahoituksesta</t>
  </si>
  <si>
    <t>EUR 100 million allocation to municipalities to support sole proprietors impacted by COVID-19
-Conditions: "profitable business activity before the corona disruption"
- Program term: six months</t>
  </si>
  <si>
    <t>https://tem.fi/artikkeli/-/asset_publisher/yksinyrittajat-voivat-hakea-tukea-kunnilta-koronavirustilanteessa</t>
  </si>
  <si>
    <t>Suspend checks on affected businesses (including those that will join the affected DBs in April) by 75 days</t>
  </si>
  <si>
    <t>https://www.minfin.gr/web/guest/-/d-t-antimetopise-tou-zetematos-ton-metachronologemenon-epitagon-kai-dieurynse-ton-metron-sterixes-kai-se-epicheireseis-pou-echoun-kad-deutereuousas-dr?inheritRedirect=true&amp;redirect=%2Fweb%2Fguest%2Fanakoinoseis</t>
  </si>
  <si>
    <t>Applied to the European Commission for the grant of exemption from the corresponding duties and VAT on goods deemed necessary to combat the coronavirus (COVID-19)</t>
  </si>
  <si>
    <t>https://www.minfin.gr/web/guest/-/d-t-ypobole-aitematos-sten-europaike-epitrope-gia-ten-apallage-apo-dasmous-kai-ph-p-a-ton-eidon-pou-eisagontai-gia-ten-antimetopise-tes-pandemias-tou-?inheritRedirect=true&amp;redirect=%2Fweb%2Fguest%2Fanakoinoseis</t>
  </si>
  <si>
    <t>Securities and Futures Commission</t>
  </si>
  <si>
    <t>In a circular to managers, trustees and custodians of SFC-authorized funds, the SFC reiterated their obligations to properly manage the liquidity of funds and ensure fair treatment of investors in light of the current market situation and a separate circular reminded intermediaries of their obligation to ensure suitability when they make a solicitation or recommendation</t>
  </si>
  <si>
    <t>https://www.sfc.hk/edistributionWeb/gateway/EN/news-and-announcements/news/doc?refNo=20PR25</t>
  </si>
  <si>
    <t>Decided to reduce significantly its offerings of one-month term deposits</t>
  </si>
  <si>
    <t>https://www.cb.is/publications/news/news/2020/03/27/Central-Bank-to-reduce-one-month-term-deposit-supply/</t>
  </si>
  <si>
    <t>Reduce the policy repo rate under the liquidity adjustment facility (LAF) by 75 bps to 4.40% from 5.15% and the marginal standing facility (MSF) rate and the Bank Rate stand reduced to 4.65% from 5.40%</t>
  </si>
  <si>
    <t>Introduction of Targeted Long Term Repos Operations (TLTROs), with the first tranche to be conducted today</t>
  </si>
  <si>
    <t>https://www.rbi.org.in/Scripts/BS_PressReleaseDisplay.aspx?prid=49582</t>
  </si>
  <si>
    <t>Reduce the cash reserve ratio (CRR) of all banks by 100 bps to 3.0% of net demand and time liabilities (NDTL) with effect from the reporting fortnight beginning March 28, 2020</t>
  </si>
  <si>
    <t>Increase the limit of 2% to 3% with immediate effect for borrowing under the marginal standing facility (MSF)</t>
  </si>
  <si>
    <t>Banks can use the marginalstanding facility to dip up to 2 per cent into the Statutory Liquidity Ratio (SLR)</t>
  </si>
  <si>
    <t>Widened the existing policy rate corridor from 50 bps to 65 bps. Under the new corridor, the reverse repo rate under the liquidity adjustment facility (LAF) would be 40bps lower than the policy repo rate. The marginal standing facility (MSF) rate would continue to be 25 bps above the policy repo rate.</t>
  </si>
  <si>
    <t>All commercial banks (including regional rural banks, small finance banks and local area banks), co-operative banks, all-India Financial Institutions, and NBFCs (including housing finance companies and micro-finance institutions) (“lending institutions”) are being permitted to allow a moratorium of three months on payment of instalments in respect of all term loans outstanding as on March 1, 2020</t>
  </si>
  <si>
    <t>In respect of working capital facilities sanctioned in the form of cash credit/overdraft, lending institutions are being permitted to allow a deferment of three months on payment of interest in respect of all such facilities outstanding as on March 1, 2020</t>
  </si>
  <si>
    <t>In respect of working capital facilities sanctioned in the form of cash credit/overdraft, lending institutions may recalculate drawing power by reducing margins and/or by reassessing the working capital cycle for the borrowers</t>
  </si>
  <si>
    <t>Defer the implementation of Net Stable Funding Ratio (NSFR) by six months from April 1, 2020 to October 1, 2020</t>
  </si>
  <si>
    <t>https://www.rbi.org.in/Scripts/NotificationUser.aspx?Id=11836&amp;Mode=0</t>
  </si>
  <si>
    <t>Decided to further defer the implementation of the last tranche of 0.625 per cent of the Capital Conservation Buffer (CCB) from March 31, 2020 to September 30, 2020</t>
  </si>
  <si>
    <t>https://www.rbi.org.in/Scripts/NotificationUser.aspx?Id=11837&amp;Mode=0</t>
  </si>
  <si>
    <t>Permitting banks to deal in offshore non-deliverable rupee derivative markets</t>
  </si>
  <si>
    <t>https://www.rbi.org.in/Scripts/NotificationUser.aspx?Id=11843&amp;Mode=0</t>
  </si>
  <si>
    <t>Moratorium/deferment/recalculation of the ‘drawing power’ is being provided specifically to enable the borrowers to tide over economic fallout from COVID-19, the same will not be treated as concession or change in terms and conditions of loan agreements due to financial difficulty of the borrower and should not result in an asset classification downgrade</t>
  </si>
  <si>
    <t>https://www.rbi.org.in/Scripts/NotificationUser.aspx?Id=11835&amp;Mode=0</t>
  </si>
  <si>
    <t>Asset classification of term loans which are granted relief as per paragraph 2 shall be determined on the basis of revised due dates and the revised repayment schedule. Working capital facilities where relief is provided, the SMA and the out of order status shall be evaluated considering the application of accumulated interest immediately after the completion of the deferment period as well as the revised terms</t>
  </si>
  <si>
    <t>Rescheduling of payments, including interest, will not qualify as a default for the purposes of supervisory reporting and reporting to Credit Information Companies (CICs) by the lending institutions</t>
  </si>
  <si>
    <t>Catastrophe Containment and Relief Trust (CCRT)</t>
  </si>
  <si>
    <t>Approved changes to the CCRT that expand the qualification criteria to allow all member countries with per capita income below the World Bank’s operational threshold for concessional support to qualify for debt service relief for up to two years. This would apply when a life-threatening global pandemic is inflicting severe economic disruption across the Fund’s membership and is creating balance of payments needs on such a scale to warrant a concerted international effort to support the poorest and most vulnerable countries</t>
  </si>
  <si>
    <t>https://www.imf.org/en/News/Articles/2020/03/27/pr20116-imf-enhances-debt-relief-trust-to-enable-support-for-eligible-lic-in-wake-of-covid-19</t>
  </si>
  <si>
    <t>Launched a fund-raising exercise that would enable the Trust to provide about $1 billion for the current pandemic</t>
  </si>
  <si>
    <t>Central Bank of Ireland</t>
  </si>
  <si>
    <t>Written to the Chairs and CEOs of both life and general insurance firms requiring them to take account of the challenging situation in which many of their customers find themselves and to put forward consumer-focused solutions for insurance payment breaks, policy rebates and claims in light of the emergency.</t>
  </si>
  <si>
    <t>https://centralbank.ie/news/article/press-release-dear-ceo-letter-inusrance-covid19-27-march2020</t>
  </si>
  <si>
    <t>Reduce the amount of time required to work in order to recieve unemployment benefits so that anyone who worked six months out of the last year and a half would be eligible</t>
  </si>
  <si>
    <t>https://www.gov.il/he/departments/news/press_27032020</t>
  </si>
  <si>
    <t>The Countercyclical Capital Buffer (CCyB) rate
 for the second quarter of 2020 has been set at zero per cent</t>
  </si>
  <si>
    <t>https://www.bancaditalia.it/media/comunicati/documenti/2020-01/en_cs_27032020_CCyB-2020Q2.pdf?language_id=1</t>
  </si>
  <si>
    <t>all banks and banking groups under Bank of Italy supervision: will not pay out any dividends, including the distribution of reserves, and will not take
 on any irrevocable commitments regarding the payment of dividends for the financial
 years 2019 and 2020; and will refrain from carrying out share buy-backs aimed at remunerating shareholders.</t>
  </si>
  <si>
    <t>https://www.bancaditalia.it/media/comunicati/documenti/2020-01/cs-dividend-policy-reccomendation.pdf?language_id=1</t>
  </si>
  <si>
    <t>Increase in the allocation of the Special Relief Facility (SRF), from RM2 billion to RM5 billion and lowered maximum financing rate from 3.75% to 3.50%</t>
  </si>
  <si>
    <t>https://www.bnm.gov.my/index.php?ch=en_press&amp;pg=en_press&amp;ac=5022&amp;lang=en</t>
  </si>
  <si>
    <t>Increase in the allocation of the All Economic Sectors (AES) Facility, from RM5.8 billion to RM6.8 billion and lowered maximum financing rate from 8% to 7%</t>
  </si>
  <si>
    <t>Creation of iTEKAD programme, a social finance programme aimed at helping build entrepreneurship capability among B40 micro-entrepreneurs will be introduced by participating Islamic banks in collaboration with some State Islamic Religious Councils (SIRCs) and implementation partners</t>
  </si>
  <si>
    <t>Life insurers and family takaful operators will allow affected policyholders and takaful participants an option to defer the regular premium/contribution payments due under life insurance policies and family takaful certificates for three months without affecting the policy coverage</t>
  </si>
  <si>
    <t>Life insurers and family takaful operators will also provide assistance in the form of extended policy reinstatement, options to meet premium/contribution payments, and waiving fees/charges to the affected policyholders and takaful participants until 31 December 2020</t>
  </si>
  <si>
    <t>General insurers and general takaful operators will facilitate requests for flexibilities by affected policyholders and takaful participants to meet their premiums/contributions due during this period to ensure continued risk protection for their properties and businesses</t>
  </si>
  <si>
    <t>All insurers and takaful operators will expedite and facilitate claims processes related to COVID-19</t>
  </si>
  <si>
    <t>Reducing the interest rate (IRCC) and profit rate (PRCC) stress factor caps applied under the Risk-Based Capital Framework for Insurers and Risk-Based Capital Framework for Takaful Operators (Frameworks)</t>
  </si>
  <si>
    <t>Malaysian National Government</t>
  </si>
  <si>
    <t>Second stimulus plan (approx. RM 228 billion) in a month, with the following provisions:
 1) One-off cash assistance to households and individuals in April and May. Students and civil servants will also receive cash assistance.
 2) Rental payment exemptions for certain groups of citizens, with costs borne by the govt.
 3) Further discounts of electricity bills based on usage.
 4) RM1 billion for food security purposes. 
 5) Establishment of a Wage Subsidy Program, which will provide RM600 per month for 3 months to every employee 
 6) Broad measures to ease cash flow constraints for businesses, such as deferrals of income tax payments and restructuring employer contributions.</t>
  </si>
  <si>
    <t>https://www.pmo.gov.my/2020/03/speech-text-prihatin-esp/</t>
  </si>
  <si>
    <t xml:space="preserve">NIB and the Republic of Estonia have signed a 15-year loan agreement of EUR 750 million to help finance the measures taken to curb the immediate impact of the coronavirus </t>
  </si>
  <si>
    <t>https://www.nib.int/who_we_are/news_and_media/news_press_releases/3469/nib_provides_covid-19_mitigation_loan_to_republic_of_estonia</t>
  </si>
  <si>
    <t>Employer-paid days are reduced from 15 to 2 days for temporary lay-offs, from 10 to 3 days for care-related leave and for corona-related sick leave the employer-paid days are reduced from 16 to 3 days</t>
  </si>
  <si>
    <t>https://www.regjeringen.no/en/aktuelt/economic-measures-in-norway-in-response-to-covid-192/id2695355/</t>
  </si>
  <si>
    <t>Broad scheme for cash support to otherwise sustainable businesses that are severely affected by measures to contain the pandemic. Companies may be compensated for a part of their fixed expenditures, like rent, debt servicing and insurance. Businesses that have been instructed by government decisions to close down will get the highest compensation</t>
  </si>
  <si>
    <t>Companies that make a loss can re-allocate up to NOK 30 million of the tax loss against surplus from 2018 and 2019</t>
  </si>
  <si>
    <t>Deadlines for payment of value added tax, employer tax and payment of advance tax for self-employed and companies are postponed.</t>
  </si>
  <si>
    <t>The low VAT rate, which includes passenger transport, accommodation and parts of the cultural sector, is reduced from 12 to 8 per cent.</t>
  </si>
  <si>
    <t>Suspension of the tax on air passengers, for flights in the period from 1 January until 31 October 2020 and payments of aviation charges.</t>
  </si>
  <si>
    <t>Increased funding for Innovation Norway and the Research Council by a total of around NOK 3.8 billion, and NOK 1 billion increased investment capital in Investinor.</t>
  </si>
  <si>
    <t>Increase borrowing limit in Innovation Norway’s loans scheme by NOK 1.6 billion.</t>
  </si>
  <si>
    <t>Increase funding for business-oriented research and development by NOK 250 million.</t>
  </si>
  <si>
    <t>Unemployment benefit are granted from the first day and the daily allowance increased. Temporary laid off persons are guaranteed 100 per cent compensation until a salary of 599 148 NOK for the first 20 days. The schemes for temporary laid off and unemployed are adjusted to include more people. The entitlement period are proposed extended to 30 June.</t>
  </si>
  <si>
    <t>A temporary scheme to secure self-employed and freelancers who are not included in the unemployment benefit scheme and to give self-employed and freelancers sickness benefit from day four.</t>
  </si>
  <si>
    <t>To establish a temporary benefit scheme based on social assistance rates for persons outside the EU / EEA area staying in Svalbard</t>
  </si>
  <si>
    <t>A compensation scheme of NOK 900 million for culture, sport and voluntary sectors.</t>
  </si>
  <si>
    <t>Approved operational relief measures for FX transactions in line with the declaration of “community quarantine” by the Office of the President (OP) amidst the spread of coronavirus disease 2019 (COVID-19)</t>
  </si>
  <si>
    <t>http://www.bsp.gov.ph/publications/media.asp?id=5338</t>
  </si>
  <si>
    <t>To postpone the deadline for collecting the annual contributions to the bank resolution fund for 2020 by 3 months, with the possibility of extension to up to 6 months;</t>
  </si>
  <si>
    <t>https://www.bnr.ro/page.aspx?prid=17677</t>
  </si>
  <si>
    <t>To delay the reporting deadlines of some information on resolution planning, in line with the approach communicated by the European Banking Authority;</t>
  </si>
  <si>
    <t>To correlate the terms and conditions on the minimum requirements for own funds and eligible liabilities (MREL) with the decisions adopted by the Supervisory Committee in the meeting of 20 March 2020</t>
  </si>
  <si>
    <t>Refined the parameters of the new Bank of Russia SME lending support facility</t>
  </si>
  <si>
    <t>https://cbr.ru/eng/press/pr/?file=27032020_204520eng2020-03-27T20_45_02.htm</t>
  </si>
  <si>
    <t>Recommends that credit institutions, microfinance organisations, and credit consumer cooperatives promptly consider and approve applications from borrowers for debt restructuring due to an income reduction from 1 March 2020, which objectively makes it difficult for such borrowers to fulfil their loan obligations. In addition, creditors are recommended not to charge any increased interest, fines or penalties on borrowers in such cases</t>
  </si>
  <si>
    <t>https://cbr.ru/eng/press/pr/?file=27032020_203415eng2020-03-27T20_33_29.htm</t>
  </si>
  <si>
    <t>Allows credit institutions and microfinance organizations not to classify loans  impacted by the outbreak as restructured ones for loss provisioning purposes until 30 September 2020, if the duration of overdue debt under the said loans did not exceed 30 days as of 1 March 2020</t>
  </si>
  <si>
    <t>Wll devise proposals on amending the Federal Law ‘On Credit Histories’ aimed at preventing the deterioration of borrowers’ credit histories and individual credit ratings due to debt restructuring because of the coronavirus spread during the period from 1 March 2020 through 30 September 2020;</t>
  </si>
  <si>
    <t>Before the introduction of relevant amendments to the Federal Law ‘On Credit Histories’, will recommend credit history bureaus not to record debt restructuring cases under such loans when forming citizens’ individual credit ratings</t>
  </si>
  <si>
    <t>Expanded the earlier approved package of measures aimed at supporting lending to SMEs, transport and tourism sectors (including hotel business) to the following industries: public catering, arts, sports and leisure, as well as entertainment services, conference and exhibition organizing, educational services, lease-out of own or rented non-residential buildings and premises (exhibition halls, shopping and entertainment sites, non-food retail trade), non-food retail trade, and dentistry</t>
  </si>
  <si>
    <t>Recommends that credit institutions promptly consider borrowers’ applications for debt restructuring, implying a change of the credit currency from a foreign currency to Russian rubles, during the period until 30 September 2020</t>
  </si>
  <si>
    <t>Allows creditors not to downgrade their assessments of the debt servicing quality under such restructured loans regarding foreign currency and (or) of borrowers’ financial standing, performed as of 1 March 2020</t>
  </si>
  <si>
    <t>Limit the maximum size of acquiring fees on online purchases and set their size below 1% for the period from 15 April through 30 September 2020 (at present, the acquiring fee averages 1.2–2.2% depending on the type of cards or the category of goods).</t>
  </si>
  <si>
    <t>Has raised the maximum aggregate limit under irrevocable credit lines for systemically important credit institutions from 1.5 to 5 trillion rubles for the period from 1 April 2020 through 31 March 2021</t>
  </si>
  <si>
    <t>For systemically important credit institutions, until 30 September 2020, a reduction in the actual value of the N26 (N27) liquidity coverage ratio shall not be deemed to be a violation of the N26 (N27) ratio, if this was caused by a shortage of highly liquid assets or other alternative instruments due to limited possibilities to extend or raise borrowings for more than 30 calendar days</t>
  </si>
  <si>
    <t>Amended minimum liquidity coverage ratio to 80%</t>
  </si>
  <si>
    <t>https://www.resbank.co.za/Lists/News%20and%20Publications/Attachments/9816/Proposed%20Directive%20on%20temporary%20measures%20to%20aid%20compliance%20with%20the%20LCR.pdf</t>
  </si>
  <si>
    <t>Implementing measures to provide suitable temporary relief on the minimum capital requirements for banks relating to credit risk</t>
  </si>
  <si>
    <t>https://www.resbank.co.za/Lists/News%20and%20Publications/Attachments/9815/Proposed%20Directive%20on%20Matters%20related%20to%20treatment%20of%20restructured%20credit%20exposures.pdf</t>
  </si>
  <si>
    <t>Pillar 2A minimum capital requirement as set out in regulation 38(8)(e)(ii) of the Regulations is with immediate effect temporarily reduced to zero</t>
  </si>
  <si>
    <t>https://www.resbank.co.za/Lists/News%20and%20Publications/Attachments/9814/Proposed%20Directive%20on%20Matters%20related%20to%20capital%20relief%20in%20light%20of%20COVID19.pdf</t>
  </si>
  <si>
    <t>Allowing banks to utilise their capital conservation buffer, as prescribed in Regulation 38(8)(e)(iv)(D) of the Regulations</t>
  </si>
  <si>
    <t>Decided that,  aspart of the bond programme adopted by the Executive Board on 16 March, on a total of five occasions between 30 March and 30 April, the Riksbank will purchase both nominal Swedish government bonds for a nominal amount totalling SEK 5 billion, and covered bonds issued in Swedish krona by Swedish institutions for a nominal amount of SEK 50 billion.</t>
  </si>
  <si>
    <t>https://www.riksbank.se/en-gb/press-and-published/notices-and-press-releases/press-releases/2020/riksbank-continues-purchases-of-government-and-mortgage-bonds/</t>
  </si>
  <si>
    <t>Federal Department of Finance; Swiss National Bank</t>
  </si>
  <si>
    <t>Countercyclical capital buffer deactivated</t>
  </si>
  <si>
    <t>https://www.efd.admin.ch/efd/en/home/dokumentation/nsb-news_list.msg-id-78604.html</t>
  </si>
  <si>
    <t>Department of Employment</t>
  </si>
  <si>
    <t>Soft loan programme for individual working at home. 5.2 million baht worth of loans to informal workers who register with the department. 3% interest rate. Loan size: 50,000 baht to 300,000 baht per person. Term:five years</t>
  </si>
  <si>
    <t>https://www.bangkokpost.com/thailand/general/1887200/ovec-set-to-train-100k-jobless</t>
  </si>
  <si>
    <t xml:space="preserve">Informal workers and formal employees who have "recently subscribed to the social security fund" and are thus not yet allowed to collect unemployment) covered by the Social Security Fund will receive a 5,000 baht handout.
Payment of handout comes via " direct transfers or through electronic wallets"
</t>
  </si>
  <si>
    <t>https://www.bangkokpost.com/thailand/general/1887200/ovec-set-to-train-100k-jobless
https://www.bangkokpost.com/thailand/general/1885640/cash-handouts-for-informal-workers</t>
  </si>
  <si>
    <t>Updated the Coronavirus Job Retention Scheme to cover employer National Insurance and pension contributions of furloughed workers – on top of 80% of salary and those furloughed can volunteer for the NHS without risking their pay</t>
  </si>
  <si>
    <t>https://www.gov.uk/government/news/further-details-of-coronavirus-job-retention-scheme-announced</t>
  </si>
  <si>
    <t>Allowing early adoption of a new methodology on how certain banking organizations are required to measure counterparty credit risk derivatives contracts</t>
  </si>
  <si>
    <t>https://www.federalreserve.gov/newsevents/pressreleases/bcreg20200327a.htm</t>
  </si>
  <si>
    <t>Providing an optional extension of the regulatory capital transition for the new credit loss accounting standard</t>
  </si>
  <si>
    <t>Temporary final rule that provides relief from the notarization requirement from March 26, 2020 through July 1, 2020, subject to certain condition</t>
  </si>
  <si>
    <t>https://www.sec.gov/news/press-release/2020-74</t>
  </si>
  <si>
    <t>To address potential compliance issues for Regulation A and Regulation Crowdfunding issuers, the Commission adopted temporary final rules that extend the filing deadlines for specified reports and forms that companies must file pursuant to those regulations</t>
  </si>
  <si>
    <t>To address potential compliance issues municipal advisors may have in timely submitting annual update filings (Form MA-A), the Commission issued a temporary conditional exemptive order  that provides, subject to certain conditions, affected municipal advisors with an additional 45 days to file annual updates to Form MA that would have otherwise been due between March 26, 2020 and June 30, 2020</t>
  </si>
  <si>
    <t>Individual - Direct Payments
-$250 billion in means-tested direct payments to individuals and families
-For individuals with incomes up to $75,000, the Act provides a $1,200 payment, phasing out at a rate of 5 percent for every $100 in income above $75,000. The payment is thus phased out entirely for an individual making $99,000. Married couples with combined incomes up to $150,000 would receive $2,400, subject to the same phaseout as that applying to individuals. Thus, for married couples making $198,000, the payment would be phased out. The provision also provides an additional $500 per child, though also subject to phaseout. Eligibility and benefit levels would be based on 2018 income tax filings.</t>
  </si>
  <si>
    <t>https://www.congress.gov/116/bills/hr748/BILLS-116hr748enr.pdf</t>
  </si>
  <si>
    <t>Credit facilities</t>
  </si>
  <si>
    <t>$349 billion for small businesses impacted by the pandemic in the form of loans and some of those loans could be forgiven</t>
  </si>
  <si>
    <t>$10 billion for SBA emergency grants of up to $10,000 to provide immediate relief for small business operating costs</t>
  </si>
  <si>
    <t>$17 billion for SBA to cover 6 months of payments for small businesses with existing SBA loans</t>
  </si>
  <si>
    <t xml:space="preserve">$500 billion in loans, loan guarantees, and other investments to businesses, states and municipalies
Includes:
• $25B for passanger air carriers
• $4B for cargo air carriers 
• $17B for national security businesses
</t>
  </si>
  <si>
    <t>$32 billion in financial assistance to airlines for employee wages, salaries, and benefits
-Includes:
• $25B for passanger air carriers
• $4B for cargo air carriers
• $3B for avaiation contractors</t>
  </si>
  <si>
    <t>$30 billion worth of emergency education funding grants</t>
  </si>
  <si>
    <t xml:space="preserve">$3.079 billion in grant funding to support economic development, invest in basic science and provide resources for Federal, state and local law enforcement and prisons to respond to this public health crisis </t>
  </si>
  <si>
    <t xml:space="preserve">$2 bilion allocation to the federal government that includes $1.82 billion for Financial Services and General Government agencies to provide resources to support small businesses, protect our elections, provide the IRS with funds to carry out their new responsibilities, and provide oversight of federal spending during this global crisis. </t>
  </si>
  <si>
    <t>Department of Transportation</t>
  </si>
  <si>
    <t>$25 billion grant for emergency transit funding</t>
  </si>
  <si>
    <t xml:space="preserve">Department of Agriculture </t>
  </si>
  <si>
    <t xml:space="preserve">$48.78 billion for Department of Agriculture agencies and the Food and Drug Administration to continue to respond to the coronavirus pandemic. </t>
  </si>
  <si>
    <t>$150 billion grant for state, tribal,  and local governments to address spending shortages related to the coronavirus pandemic. Coronavirus relief fund</t>
  </si>
  <si>
    <t>$30 billion for the Disaster Relief Fund to provide financial assistance to state, local, tribal, and territorial governments, as well as private nonprofits providing critical and essential services</t>
  </si>
  <si>
    <t>Department of the Interior</t>
  </si>
  <si>
    <t>$10 billion grant for Indian Health Services, and other tribal programs</t>
  </si>
  <si>
    <t xml:space="preserve">$250 billion in expanded unemployment beneifts.4 months of more unemployment insurance instead of 3 months.
extended unemployment insurance program that will extend benefits to laid-off workers that will allow for four months of full pay rather than the usual three months for most. It will also raise the maximum unemployment insurance benefit by $600. It will apply to traditional workers for small and large businesses as well as those who are self-employed and workers in the gig economy. </t>
  </si>
  <si>
    <t>Delivered US$5.1 million in immediate funding to support Samoa’s response to the global COVID-19 (coronavirus) pandemic</t>
  </si>
  <si>
    <t>https://www.worldbank.org/en/news/press-release/2020/03/27/world-bank-provides-us5-1m-for-samoa-covid-19-response</t>
  </si>
  <si>
    <t>Suspended fees and commissions for ATM operations (deposits, withdrawals, inquiries, etc.) through June 30, 2020. There were no limits on amount or the number of withdrawals--with th eexception of security reasons.</t>
  </si>
  <si>
    <t>https://www.bcra.gob.ar/Noticias/Coronavirus-BCRA-cajeros-automaticos.asp</t>
  </si>
  <si>
    <t>Provided new incentives for financial entitites to increase their loans to micro, small, and medium-sized enterprises (MiPyMEs) for the payment of salaries, as long as those entities are payment agents of the company that requests it.</t>
  </si>
  <si>
    <t>https://www.bcra.gob.ar/Noticias/Coronavirus-BCRA-creditos-mipymes.asp</t>
  </si>
  <si>
    <t>Authorized ARS 6 billion to Argentine provinces to strengthen municipal health systems and finances. Transfers were scheduled for the first week of April 2020. These funds came through the Contributions from the National Treasury (ATN).</t>
  </si>
  <si>
    <t>https://www.argentina.gob.ar/noticias/el-gobierno-nacional-habilito-6000-millones-las-provincias-para-empezar-afrontar-la</t>
  </si>
  <si>
    <t>Approved a $1 million grant to support the Mongolian government’s fight against the novel coronavirus (COVID-19) pandemic</t>
  </si>
  <si>
    <t>https://www.adb.org/news/adb-1-million-grant-boost-mongolias-fight-against-covid-19</t>
  </si>
  <si>
    <t>Reserve Bank of Australia</t>
  </si>
  <si>
    <t>Putting on hold the Review of Retail Payments Regulation that was announced on 29 November 2019</t>
  </si>
  <si>
    <t>https://www.rba.gov.au/media-releases/2020/mr-20-10.html</t>
  </si>
  <si>
    <t>The payment of premiums for pensions, death, disability and hospitalization within the framework of group insurance (contracted by employers) for unemployed persons temporary is postponed to September 30, 2020</t>
  </si>
  <si>
    <t>https://www.nbb.be/fr/articles/le-secteur-de-lassurance-sefforce-lui-aussi-de-lutter-contre-lincidence-socio-economique-de</t>
  </si>
  <si>
    <t>Interest payments and principal repayments of mortgage loans contracted with insurance companies, as well as the payment of outstanding premium insurance premiums linked to mortgage loans, are suspended until September 30, 2020, for as far as the insured can demonstrate that he was facing financial difficulties due to the COVID-19 crisis</t>
  </si>
  <si>
    <t>Companies which are forced to interrupt their activities in accordance with the authorities' request may obtain a deferral of payment for certain insurance coverages (accidents at work, civil liability, etc.), in consultation with their insurer, for all premiums maturing between March 30 and September 30, 2020</t>
  </si>
  <si>
    <t>For loans granted to companies, insurers will also align themselves with the conditions already defined for the banking sector, namely a postponement of the repayment of credits (interest payments and capital repayments) until September 30, 2020</t>
  </si>
  <si>
    <t>Minimum reserve requirement ratio on time deposits was reduced from 25% to 17%</t>
  </si>
  <si>
    <t>https://www.bcb.gov.br/en/pressdetail/2321/nota</t>
  </si>
  <si>
    <t>Introduced a New Term Deposit with Special Guarantees (NDPGE) as an alternative fund-raising tool for all financial institutions associated with the Credit Guarantee Fund (FGC)</t>
  </si>
  <si>
    <t>Adjustment in the regulation of Agribusiness Credit Bills (LCAs)</t>
  </si>
  <si>
    <t>Will grant loans backed by debentures to financial institutions through the Temporary Liquidity Line in domestic currency</t>
  </si>
  <si>
    <t>Raised the upper limit of the repurchase of Financial Letters of their own issuance— from 5% to 20%</t>
  </si>
  <si>
    <t>The tax effects arising from the overhedge of equity investments held abroad will not be deducted from equity temporarily</t>
  </si>
  <si>
    <t>Will conduct repurchase operations — with up to one-year term — backed by federal government securities</t>
  </si>
  <si>
    <t>Reduce the spread of liquidity leveling operations from +65 bps to +10 bps</t>
  </si>
  <si>
    <t>Approved the zeroing of the Import Tax rate for 61 more pharmaceutical and medical-hospital products used in the fight against Covid-19</t>
  </si>
  <si>
    <t>https://www.gov.br/economia/pt-br/assuntos/noticias/2020/marco/camex-zera-imposto-de-importacao-de-mais-61-produtos-para-combate-ao-coronavirus</t>
  </si>
  <si>
    <t>Construction cap will be lifted for municipalities and regions in 2020, which will exempt municipalities and regions from the agreed civil ceiling between the government, KL and the Danish Regions.</t>
  </si>
  <si>
    <t>https://www.fm.dk/nyheder/pressemeddelelser/2020/03/regeringen-indgaar-aftaler-med-kl-og-danske-regioner-om-dansk-oekonomi</t>
  </si>
  <si>
    <t>The Government, KL and the Danish Regions agree on public procurement measures that include: shall help to solve liquidity problems at suppliers to the public sector</t>
  </si>
  <si>
    <t>Municipalities and regions advance payments in relation to normal payment deadlines</t>
  </si>
  <si>
    <t>The government, Denmark and Danish Regions agreed to allow that to and including 31 October 2020 can be dispensed from a number of funding rules which are relevant for procurement in the public sector</t>
  </si>
  <si>
    <t>The government and KL agree that the municipalities have the opportunity to postpone companies 'payment of the second installment cover tax in 2020 to 2021</t>
  </si>
  <si>
    <t>Removed purchase limits and lowered maturity minimums from PEPP</t>
  </si>
  <si>
    <t>https://eur-lex.europa.eu/legal-content/EN/TXT/HTML/?uri=CELEX:32020D0440&amp;from=EN#d1e177-1-1</t>
  </si>
  <si>
    <t>Revised its 19 March Statement on Securities Finance Transactions Regulation (SFTR), clarifying that SFTs concluded between 13 April 2020 and 13 July 2020 and SFTs subject to backloading under SFTR also fall within those issues in respect of which competent authorities are not expected to prioritise in their supervisory actions towards counterparties</t>
  </si>
  <si>
    <t>https://www.esma.europa.eu/press-news/esma-news/esma-clarifies-position-sftr-backloading</t>
  </si>
  <si>
    <t>Employers are required to notify the TE Office of dismissals of ten employees or more on financial or production-related grounds</t>
  </si>
  <si>
    <t>https://tem.fi/en/article/-/asset_publisher/tyonantajalle-velvollisuus-ilmoittaa-vahintaan-kymmenen-tyontekijan-irtisanomisesta-te-toimistolle</t>
  </si>
  <si>
    <t>Notice period preceding employee temporary lay-offs is shortened from 14 days to five days and the duration of co-operation negotiations regarding temporary lay-offs will be shortened from the current six weeks or 14 days to five days</t>
  </si>
  <si>
    <t>https://tem.fi/en/article/-/asset_publisher/koronaviruksen-vuoksi-lomautusten-ilmoitusaikaa-ja-yhteistoimintaneuvotteluiden-kestoaikaa-lyhennetaan</t>
  </si>
  <si>
    <t>Those laid off temporarily would be entitled to unemployment benefit even if they were engaged in business activities or studies</t>
  </si>
  <si>
    <t>Provided funding of EUR 300 million to the centres for economic development, transport and the environment to support small enterprises with grants that have suffered from market and production disturbances caused by the coronavirus outbreak across the country. The centres will provide financing for companies that employ 1–5 people across all sectors, with the exception of agriculture, fisheries and forestry and the processing of agricultural product</t>
  </si>
  <si>
    <t>https://tem.fi/en/article/-/asset_publisher/valtion-rahoitusta-yrityksille-koronavirustilanteessa-vahvistetaan-yritystukiin-miljardi-euroa</t>
  </si>
  <si>
    <t>Provided funding of EUR 700 million to Business Finland to launch two new financial services owing to the coronavirus outbreak. They are intended for SMEs in Finland that employ 6–250 people and for midcaps that may employ more than 250 people but have an annual turnover of less than EUR 300 million</t>
  </si>
  <si>
    <t>Bank of Greece</t>
  </si>
  <si>
    <t>Allocated € 5.000.000, as the Bank's contribution to the work of the National Public health Agency (PHEA), which coordinates actions to addressing the pandemic</t>
  </si>
  <si>
    <t>https://www.bankofgreece.gr/enimerosi/grafeio-typoy/anazhthsh-enhmerwsewn/enhmerwseis?announcement=6e734e3f-f22e-478d-92a6-6111904d7c32</t>
  </si>
  <si>
    <t>$23 B stimulus package - 5 kg of rice per person, free cooking gas for seniors, $13.31 for seniors, $6.65 per month for 200 million poor women for 3 months. $66k of healthcare costs for each healthcare worker</t>
  </si>
  <si>
    <t>https://www.reuters.com/article/us-health-coronavirus-india-stimulus/india-outlines-22-6-billion-economic-stimulus-to-help-poor-hit-by-lockdown-idUSKBN21D0YK</t>
  </si>
  <si>
    <t>Advanced the variable rate term repo auction of ₹ 25,000 crores from March 30, 2020 to March 26, 2020 and enhanced the amount of the auction scheduled for March 26, 2020, i.e., today to ₹ 50,000 crores from ₹ 25,000 crores</t>
  </si>
  <si>
    <t>https://www.rbi.org.in/Scripts/BS_PressReleaseDisplay.aspx?prid=49571</t>
  </si>
  <si>
    <t>Will conduct a Variable Rate Reverse Repo auction on March 27, 2020</t>
  </si>
  <si>
    <t>https://www.rbi.org.in/Scripts/BS_PressReleaseDisplay.aspx?prid=49577</t>
  </si>
  <si>
    <t>Making up to $12 billion available to countries for the purpose of responding to the health crisis and its consequences</t>
  </si>
  <si>
    <t>https://www.iadb.org/en/news/idb-group-announces-priority-support-areas-countries-affected-covid-19</t>
  </si>
  <si>
    <t>Approved a purchase of the Kyrgyz Republic under the Rapid Financing Instrument (RFI) equivalent to SDR 59.2 million (US$ 80.6 million at today’s US$/SDR exchange rate, 33 percent of quota) and a disbursement under the Rapid Credit Facility (RCF) equivalent to SDR 29.6 million (US$ 40.3 million at today’s US$/SDR exchange rate, 17 percent of quota)</t>
  </si>
  <si>
    <t>https://www.imf.org/en/News/Articles/2020/03/26/pr20115-kyrgyz-republic-imf-executive-board-approves-disbursement-to-address-covid-19-pandemic</t>
  </si>
  <si>
    <t>Approved a 48-month arrangement under the Extended Fund Facility (EFF) with Jordan for an amount equivalent to SDR 926.37 million (about US$ 1.3 billion or 270 percent of Jordan’s quota) to support the country’s economic and financial reform program</t>
  </si>
  <si>
    <t>https://www.imf.org/en/News/Articles/2020/03/25/pr20107-jordan-imf-executive-board-approves-us-1-3-bn-extended-arrangement-under-the-eff</t>
  </si>
  <si>
    <t>Approved three-year arrangements under the Extended Credit Facility (ECF) and the Extended Fund Facility (EFF) for Somalia in the amount of SDR 292.4 million (about US$395.5 million or around 179 percent of quota)</t>
  </si>
  <si>
    <t>https://www.imf.org/en/News/Articles/2020/03/25/pr20105-somalia-imf-executive-board-approves-3-year-ecf-and-eff-arrangements</t>
  </si>
  <si>
    <t>Determined that Somalia has taken the necessary steps to begin receiving debt relief under the enhanced Heavily Indebted Poor Countries (HIPC) Initiative</t>
  </si>
  <si>
    <t>https://www.imf.org/en/News/Articles/2020/03/25/pr20104-somalia-somalia-to-receive-debt-relief-under-the-enhanced-hipc-initiative</t>
  </si>
  <si>
    <t>Increase the deposit amount for an individual check via the mobile device banking application to NIS 50,000</t>
  </si>
  <si>
    <t>https://www.boi.org.il/en/NewsAndPublications/PressReleases/Pages/26-3-20.aspx</t>
  </si>
  <si>
    <t>Delayed the start date for the new financial advice regime from June 29, 2020 to early next year, 2021. This means that the transitional licensing application window will also be extended until then</t>
  </si>
  <si>
    <t>https://www.fma.govt.nz/news-and-resources/covid-19/implementation-of-new-zealands-new-financial-advice-regime-has-been-delayed-until-early-2021/</t>
  </si>
  <si>
    <t>Contribute NOK 13.4 million for the procurement of urgently needed equipment in Malawi</t>
  </si>
  <si>
    <t>https://www.regjeringen.no/en/aktuelt/respons_covid19/id2695183/</t>
  </si>
  <si>
    <t>Increase in mortgage regulation that allows a certain amount of a lender’s approved loans to deviate from the requirements in the regulation from 10% of the volume of a lender’s approved loans outside Oslo and 8% for mortgages in Oslo to 20%</t>
  </si>
  <si>
    <t>https://www.regjeringen.no/en/aktuelt/temporary-changes-in-the-mortgage-regulation/id2694589/</t>
  </si>
  <si>
    <t>Extraordinary liquidity assistance from Norges Bank leads to reduced interbank lending, which means that Nowa (a transaction-based overnight interest rate based on unsecured loans between banks that report daily transaction data to Norges Bank) may be calculated using the contingency method due to reduced lending activity</t>
  </si>
  <si>
    <t>https://www.norges-bank.no/en/news-events/news-publications/News-items/2020/2020-03-26-nowa/</t>
  </si>
  <si>
    <t>Soles reserve requirement reduced from 5% to 4%</t>
  </si>
  <si>
    <t>https://www.bcrp.gob.pe/docs/Transparencia/Notas-Informativas/2020/nota-informativa-2020-03-26.pdf</t>
  </si>
  <si>
    <t>Decreased minimum current account requirement in soles from 1.0 to 0.75% of the institution's total obligations subject to reserve requirements</t>
  </si>
  <si>
    <t>Reserve requirements for foreign currency instruments with terms of two or less years decreased from 50% to 9%</t>
  </si>
  <si>
    <t>Additional reserve requirements on foreign currency denominated credits suspended for the rest of 2020.</t>
  </si>
  <si>
    <t>Bank announces it will inject 30 billion soles into banks for loans to
mainly smaller companies to help cover their working capital.
 Loans to be guaranteed by the Ministry of Finance and Economy. Liquidity provided by the central bank. Terms are to be three years.</t>
  </si>
  <si>
    <r>
      <t xml:space="preserve">https://www.bcrp.gob.pe/docs/Transparencia/Notas-Informativas/2020/nota-informativa-2020-03-26.pdf
</t>
    </r>
    <r>
      <rPr>
        <sz val="10"/>
        <color rgb="FF000000"/>
        <rFont val="Arial"/>
      </rPr>
      <t>https://fas.org/sgp/crs/row/R46270.pdf</t>
    </r>
  </si>
  <si>
    <t>Will remit P20 billion as advance dividend to the National Government (NG), this constitutes 87% of the estimated total dividends based on the BSP’s unaudited financial statements for the year 2020</t>
  </si>
  <si>
    <t>http://www.bsp.gov.ph/publications/media.asp?id=5336</t>
  </si>
  <si>
    <t>Forex futures trading limited to be raised by 25%: Up from 40% to 50% for local banks and from 200% to 250% of foreign bank branches in Korea</t>
  </si>
  <si>
    <t>https://www.bok.or.kr/eng/bbs/E0000634/view.do?nttId=10057223&amp;menuNo=400069&amp;pageIndex=1</t>
  </si>
  <si>
    <t>The levy on financial institutions’ non-deposit FX liabilities to be temporarily lifted for three months from April to June, as well as installment payment plans to be expanded for payments due this year</t>
  </si>
  <si>
    <t>Low FX liquidity coverage ratio (LCR) of 70%, down from 80%, for a limited period until May</t>
  </si>
  <si>
    <t>Increase of KRW3 trillion for the young adult loan for rent payments from KRW1.1 trillion to KRW4 .1</t>
  </si>
  <si>
    <t>http://www.fsc.go.kr/downManager?bbsid=BBS0048&amp;no=150788</t>
  </si>
  <si>
    <t>Will provide up to US$60 billion of funding to banks in Singapore through a new MAS USD Facility, first auction will be conducted this Friday, 27 March 2020; US$10 billion in 7-day funds will be offered, followed by two auctions on Monday, 30 March 2020, where US$12 billion in 7-day funds and US$8 billion in 84-day funds will be offered. After this, regular weekly auctions will be conducted every Monday</t>
  </si>
  <si>
    <t>https://www.mas.gov.sg/news/media-releases/2020/mas-supports-usd-lending-through-a-new-us$60-billion-facility-for-banks</t>
  </si>
  <si>
    <t>Inland Revenue Authority of Singapore</t>
  </si>
  <si>
    <t>Automatic three month deferment of Corporate Income Tax (CIT) Payments for companies that had them due in April, May, and June 2020.</t>
  </si>
  <si>
    <t>https://www.iras.gov.sg/irashome/News-and-Events/Singapore-Budget/Resilience-Budget---Support-Measures-for-Taxpayers/</t>
  </si>
  <si>
    <t>Automatic three month deferment of GIRO Deductions and one-time tax payments for self-employed individuals/employees, which are usually due in May, June and July 2020. Similar lump-sum payment deferal in place for employees. Tax payment forbearance for the needy on a case-by-case basis.</t>
  </si>
  <si>
    <t>One-year property-tax rebate for all non-residential properties. 100% rebate for badly impacted sectors. 30% rebate for others.</t>
  </si>
  <si>
    <t>Existing Jobs Support Scheme (JSS), wage subsidy/grant expanded from 8% of gross monthly wages for local workers to a 25% grant. Increase in the subsidy is even larger for impacted sectors. Monthly cap raised to the median wage in Singapore, S$4,600 per employee. Duration extended from three to nine months. One tranche of payments will come in July 2020 and another in October 2020.</t>
  </si>
  <si>
    <t>https://www.iras.gov.sg/irashome/News-and-Events/Singapore-Budget/Resilience-Budget---Support-Measures-for-Taxpayers/
https://mothership.sg/2020/03/enhanced-jobs-support-scheme-resilience-budget/
https://www.iras.gov.sg/irashome/Schemes/Businesses/Jobs-Support-Scheme--JSS-/</t>
  </si>
  <si>
    <t>Guidance Note issued in terms of section 6(5) of the Banks Act 94 of 1990 Matters relating to the application of International Financial Reporting Standard (IFRS) 9 in response to the Coronavirus pandemic (Covid-19)</t>
  </si>
  <si>
    <t>https://www.resbank.co.za/Lists/News%20and%20Publications/Attachments/9811/Guidance%20note_Covid-19%20-%20IFRS%209.pdf</t>
  </si>
  <si>
    <t>Sending a letter to all banks and credit market companies under FI's supervision in the next few days that will urge the boards of directors to immediately modify their proposed dividends and the spring's annual general meetings to resolve not to pay any dividends</t>
  </si>
  <si>
    <t>https://www.fi.se/en/published/press-releases/2020/fi-expects-banks-and-credit-market-companies-to-stop-dividend-payments/</t>
  </si>
  <si>
    <t>Initiate purchases of commercial paper issued in Swedish kronor by Swedish non-financial corporations as part of its extended government bond purchases</t>
  </si>
  <si>
    <t>https://www.riksbank.se/en-gb/press-and-published/notices-and-press-releases/press-releases/2020/measures-to-further-improve-credit-supply-to-companies/</t>
  </si>
  <si>
    <t>Decided to give institutions that are under the supervision of Finansinspektionen but are not monetary policy counterparties the opportunity to participate in the previously decided programme for lending to companies via banks (monetary policy counterparties)</t>
  </si>
  <si>
    <t>Proposal for a temporary rebate for fixed rental costs in affected industries. Landlords who lower fixed rent for tenants during the period 1 April to 30 June in vulnerable sectors will be able to seek compensation for part of the reduction. Compensation maimum is 50 percent of the reduced fixed rent, but a maximum of 25 percent of the original fixed rent.</t>
  </si>
  <si>
    <t>https://www.regeringen.se/artiklar/2020/03/stod-for-sankta-hyror-i-utsatta-branscher/</t>
  </si>
  <si>
    <t>Government credit guarantees of up to SEK 5 billion for loans to airlines that on 1 January this year had a Swedish permit to operate commercial aviation and who have their main operations or headquarters in Sweden</t>
  </si>
  <si>
    <t>https://www.riksdagen.se/en/news/2020/mar/19/extra-revised-budget-credit-guarantees-to-airlines-as-a-result-of-the-coronavirus/</t>
  </si>
  <si>
    <t>macroprudential Policy</t>
  </si>
  <si>
    <t>Businesses can have their Q1 tax payments repaid and then kept for up to a year (SEK300bn)</t>
  </si>
  <si>
    <t>https://research.danskebank.com/research/#/Research/articlepreview/6bbaf621-3014-4bd4-87bd-3d2b75bbd479/EN</t>
  </si>
  <si>
    <t>Metropolitan Electricity Authority ; Provincial Electric Authority</t>
  </si>
  <si>
    <t>Enforcement of power cutoffs for non-payment of electric utiltiies suspended.Electric utility returns cash deposits to users.</t>
  </si>
  <si>
    <t>Benefits of existing debt clinic participants: April to September 2020 loan holiday on principal and interest OR a 2% interest rate discount on project financing from the debt clinic.</t>
  </si>
  <si>
    <t>https://www.bot.or.th/Thai/FinancialInstitutions/COVID19/Pages/PRNews26March2020.aspx</t>
  </si>
  <si>
    <t>Directed banks to replenish ATMs with new banknotes of all denominations and to ensure its availability during the salaries payment cycle for this month</t>
  </si>
  <si>
    <t>https://centralbank.ae/sites/default/files/2020-03/Press%20statement-%20CBUAE%20directs%20banks%20to%20replenish%20ATMs%20with%20new%20banknotes.pdf</t>
  </si>
  <si>
    <t>Will permit listed companies which need the extra time to complete their audited financial statements an additional 2 months in which publish them</t>
  </si>
  <si>
    <t>https://www.fca.org.uk/news/statements/delaying-annual-company-accounts-coronavirus</t>
  </si>
  <si>
    <t>Published guidance for companies preparing financial statements and a bulletin for auditors covering factors to be taken into account when carrying out audits during the current Covid-19 crisis</t>
  </si>
  <si>
    <t>https://www.frc.org.uk/news/march-2020-(1)/frc-guidance-for-companies-and-auditors-during-cov</t>
  </si>
  <si>
    <t xml:space="preserve">Prudential Regulatory Authority </t>
  </si>
  <si>
    <t>Outlined approach that should be taken by banks, building societies and PRA-designated investment firms in assessing expected loss provisions under IFRS9 including consistent and robust IFRS 9 accounting and the regulatory definition of default, the treatment of borrowers who breach covenants due to Covid-19, and the regulatory capital treatment of IFRS 9</t>
  </si>
  <si>
    <t>https://www.bankofengland.co.uk/-/media/boe/files/prudential-regulation/publication/2020/joint-statement-on-covid-19.pdf?la=en&amp;hash=28F9AC9E45681F3DC65B90B36B5C92075048955F</t>
  </si>
  <si>
    <t>Self-employment Income Support Scheme (SEISS)
-Support for the self-employed/partnerships who have their profits impacted by COVID-19
- Have to have filed a 2018-2019 tax return or a return for this year
- Have to "have trading profits of less than £50,000 and more than half of your total income come from self-employment"
- for now, only three months (may be extended)
- "grant to self-employed individuals or partnerships, worth 80% of their profits up to a cap of £2,500 per month"</t>
  </si>
  <si>
    <r>
      <t xml:space="preserve">https://www.businesssupport.gov.uk/self-employment-income-support-scheme/
</t>
    </r>
    <r>
      <rPr>
        <sz val="10"/>
        <color rgb="FF000000"/>
        <rFont val="Arial"/>
      </rPr>
      <t>https://www.bbc.com/news/business-52043896</t>
    </r>
  </si>
  <si>
    <t>Will not take action against a financial institution with $5 billion or less in total assets for submitting its March 31, 2020, Consolidated Financial Statements for Bank Holding Companies (FR Y-9C) or Financial Statements of U.S. Nonbank Subsidiaries of U.S. Bank Holding Companies (FR Y-11) after the official filing deadline, as long as the applicable report is submitted within 30 days of the official filing due date</t>
  </si>
  <si>
    <t>https://www.federalreserve.gov/newsevents/pressreleases/bcreg20200326b.htm</t>
  </si>
  <si>
    <t>Issued a joint statement encouraging banks, savings associations and credit unions to offer responsible small-dollar loans to consumers and small businesses in response to COVID-19</t>
  </si>
  <si>
    <t>https://www.federalreserve.gov/newsevents/pressreleases/bcreg20200326a.htm</t>
  </si>
  <si>
    <t>Creation of the €45 million Economic Management and Competitiveness Development Policy Operation for Georgia</t>
  </si>
  <si>
    <t>https://www.worldbank.org/en/news/loans-credits/2020/03/26/economic-management-and-competitiveness-development-policy-operation-for-georgia</t>
  </si>
  <si>
    <t>Approved a $500,000 grant from its Asia Pacific Disaster Response Fund to Maldives to help finance the government’s response to the novel coronavirus (COVID-19) outbreak in the country</t>
  </si>
  <si>
    <t>https://www.adb.org/news/adb-provides-assistance-maldives-combat-covid-19</t>
  </si>
  <si>
    <t>For those areas that currently maintain the system and are particularly at risk, such as staff in supermarkets, bonus payments from companies in the sense of a “15. Monthly salary ”should be made completely tax free</t>
  </si>
  <si>
    <t>https://www.bmf.gv.at/presse/pressemeldungen/2020/maerz/bonus-steuerfrei-stellen.html</t>
  </si>
  <si>
    <t>Canada Revenue Agency</t>
  </si>
  <si>
    <t>"one-time special payment by early May through the Goods and Services Tax credit for low- and modest-income families." For details, see "An Act respecting certain measures in response
to COVID-19”.</t>
  </si>
  <si>
    <r>
      <t xml:space="preserve">https://www.canada.ca/en/revenue-agency/services/child-family-benefits/gsthstc-eligibility.html
</t>
    </r>
    <r>
      <rPr>
        <sz val="10"/>
        <color rgb="FF000000"/>
        <rFont val="Arial"/>
      </rPr>
      <t>https://www.canada.ca/en/department-finance/economic-response-plan/covid19-individuals.html#increased_goods_services_tax_credit</t>
    </r>
  </si>
  <si>
    <t>Required minimal withdrawals from registered retirement
income funds decreased by 25% for 2020;</t>
  </si>
  <si>
    <t>https://www.canada.ca/en/department-finance/economic-response-plan/covid19-individuals.html#increasing_canada_child_benefit</t>
  </si>
  <si>
    <t>Eligible small employers can receive a three-month temporary wage subsidy through the Canada Emergency Wage Subsidy (CEWS); up to 75 per cent wage subsidy</t>
  </si>
  <si>
    <t>https://www.canada.ca/en/department-finance/economic-response-plan/covid19-businesses.html#wage_subsidies</t>
  </si>
  <si>
    <t>Canada Emergency Response Benefit (CERB)
- "Income support payments to workers who
suffer a loss of income for reasons related" to COVID-19
"-taxable benefit of $2,000 a month for up to 4 months to support workers who lose their income as of result of the COVID-19 pandemic"</t>
  </si>
  <si>
    <t>https://www.canada.ca/en/department-finance/economic-response-plan/covid19-individuals.htm</t>
  </si>
  <si>
    <t>MOF now has the "flexibility to increase the Canada Deposit Insurance Corporation’s deposit insurance limit beyond its current level of $100,000"</t>
  </si>
  <si>
    <t>https://www.canada.ca/en/department-finance/news/2020/03/the-covid-19-emergency-response-act-receives-royal-assent0.html</t>
  </si>
  <si>
    <t>Canada Mortgage and Housing Corporation</t>
  </si>
  <si>
    <t>"Enhancing the Canada Mortgage and Housing Corporation’s (CMHC) access to capital, and increasing its insurance-in-force and guarantees-in-force legislative limits."
- 25 million capital injection
- MOF can, "with the approval of the Governor in Council" can pay the CMHC up to CAN$10,000,000,000 from the Consolidated Revenue Fund</t>
  </si>
  <si>
    <t>"temporarily boosting Canada Child Benefit payments, delivering almost $2 billion in extra support"</t>
  </si>
  <si>
    <t>"6-month moratorium on the repayment of Canada Student Loans for all borrowers currently in repayment"</t>
  </si>
  <si>
    <t>"Supports provinces and territories with a COVID-19 Response Fund that would provide one-time funding of $500 million through the Canada Health Transfer for their critical health care system needs and to support mitigation efforts as needed."</t>
  </si>
  <si>
    <t>Business Development Bank of Canada</t>
  </si>
  <si>
    <t>Minister of Finance gets "more flexibility to determine BDC’s capital limit, allowing it to provide further financial support to Canadian businesses when they need it"</t>
  </si>
  <si>
    <t>Minister of Finance gets "more flexibility in setting EDC’s capital and liability limits – as well as the Canada Account limit – and expanding EDC’s ability to engage in domestic financial transactions"</t>
  </si>
  <si>
    <t>Farm Credit Canada</t>
  </si>
  <si>
    <t>"temporarily provide the Minister of Finance with the flexibility to set the limit on the amounts that may be paid by the Minister of Finance to FCC out of the Consolidated Revenue Fund"</t>
  </si>
  <si>
    <t>Published the rule that allows financial institutions to use surpluses of mortgage guarantees for housing as a safeguard for commercial loans for small and medium-sized enterprises (SMEs)</t>
  </si>
  <si>
    <t>http://www.cmfchile.cl/portal/prensa/604/w3-article-28902.html</t>
  </si>
  <si>
    <t>Providing access to the industrial private sector initiative to companies working in the agricultural, agricultural production and manufacturing sectors, including export and packing stations</t>
  </si>
  <si>
    <t>https://www.cbe.org.eg/en/Pages/HighlightsPages/Circular-dated-25-March-2020-regarding-including-the-agribusiness-companies-to-benefit-from-the-industrial-private-sector-i.aspx</t>
  </si>
  <si>
    <t>Reducing the systemic risk buffer for the commercial banks from 1% to 0%</t>
  </si>
  <si>
    <t>https://www.eestipank.ee/en/press/eesti-pank-cutting-capital-buffer-requirements-banks-110-million-euros-25032020</t>
  </si>
  <si>
    <t>Nine EU Countries</t>
  </si>
  <si>
    <t>France, Italy and Spain and six other euro area governments have called for the issuance of joint European debt to finance the fight against coronavirus</t>
  </si>
  <si>
    <t>https://www.ft.com/content/258308f6-6e94-11ea-89df-41bea055720b</t>
  </si>
  <si>
    <t>Encouraging issuers develop their accounting policies to account for support measures in accordance with IAS 8 Accounting Policies, Changes in Accounting Estimates and Errors and IFRS 9 principles</t>
  </si>
  <si>
    <t>https://www.esma.europa.eu/sites/default/files/library/esma32-63-951_statement_on_ifrs_9_implications_of_covid-19_related_support_measures.pdf</t>
  </si>
  <si>
    <t>Notes that the measures taken in the context of the COVID-19 outbreak which permit, require or encourage suspension or delays in payments, should not be regarded as automatically having a one-to-one impact on the assessment of whether loans have suffered a Significant Increase in Credit Risk</t>
  </si>
  <si>
    <t>When calculating Expected Credit Loss Estimation issuers should assess the extent to which the high degree of uncertainty and any sudden changes in the short-term economic outlook are expected to result in impacts over the entire expected life of the financial instrument</t>
  </si>
  <si>
    <t>Notes that public guarantees on issuers exposures will not impact the Significant Increase in Credit Risk but can impact the Expected Credit Loss Estimation</t>
  </si>
  <si>
    <t>Stress the importance of providing all relevant disclosures related to the actual and potential impacts of COVID-19 in order to comply with the requirements of IFRS 7 Financial Instruments: Disclosures</t>
  </si>
  <si>
    <t>Clarified that generalised payment delays due to legislative initiatives and addressed to all borrowers do not lead to any automatic classification in default, forborne or unlikeness to pay</t>
  </si>
  <si>
    <t>https://eba.europa.eu/eba-provides-clarity-banks-consumers-application-prudential-framework-light-covid-19-measures</t>
  </si>
  <si>
    <t>Extended a number of activities including extend the deadlines of ongoing public consultations by two months, postpone all public hearings already scheduled to a later date and run them remotely via teleconference or similar means, extend the remittance date for funding plans data, and with the BCBS extend the remittance date for the Quantitative Impact Study (QIS) based on December 2019 data</t>
  </si>
  <si>
    <t>Issued guidelines to ensure a strong EU-wide approach to foreign investment screening in a time of public health crisis and related economic vulnerability</t>
  </si>
  <si>
    <t>https://ec.europa.eu/commission/presscorner/detail/en/ip_20_528</t>
  </si>
  <si>
    <t>Hungarian Government</t>
  </si>
  <si>
    <t>Extended the range of eligible loans for the debt moratorium to employer loans and the National Asset Management Programme. The payment moratorium also applies to employer loans, meaning that until 31 December 2020 employees will not be required to repay either the principal of the loan or the interest thereon to their employers</t>
  </si>
  <si>
    <t>https://www.kormany.hu/en/ministry-for-national-economy/news/further-relief-measures-for-debtors</t>
  </si>
  <si>
    <t>Allocated more than HUF 15 billion for the procurement of health care supplies used in the effort to contain the coronavirus</t>
  </si>
  <si>
    <t>https://www.kormany.hu/en/cabinet-office-of-the-prime-minister/news/government-to-regroup-huf-15-billion-for-health-care-supplies</t>
  </si>
  <si>
    <t>Icelandic Government</t>
  </si>
  <si>
    <t>Government of Iceland has committed to allowing part-time workers to claim up to 75 per cent of unemployment benefits; those who cut back to as low as 25% of their previous employment hours or salary can add Government support up to a combined level of ISK 700,000 per month</t>
  </si>
  <si>
    <t>https://www.government.is/news/article/2020/03/21/Icelandic-Government-announces-1.6bn-USD-response-package-to-the-COVID-19-crisis/</t>
  </si>
  <si>
    <t>Companies will be given the opportunity to postpone the payment of taxes until next year to improve liquidity in business operations. Hotel taxes will be abolished until the end of 2021.
 Reductions in bank taxes and state guarantees on loans to eligible companies</t>
  </si>
  <si>
    <t>People can withdraw a monthly sum from their voluntary pension savings, to a maximum of ISK 800,000. VAT reimbursement for construction and maintenance work will increase from 60% to 100%. one-off child benefit payment will be made on June 1, 2020 - Parents with an average monthly income below ISK 927,000 in 2019 will receive ISK 40,000 per child those with higher income will receive ISK 20,000 per child</t>
  </si>
  <si>
    <t>ISK 20 bn Investment Initiative in transport, public construction and technology infrastructure</t>
  </si>
  <si>
    <t>Sent banks and credit card companies a draft statement regarding the implementation of existing requirements set in BSD's Reporting to the Public Directives, regarding the accounting treatment for banks' efforts to work with borrowers who temporarily encounter payment difficulties due to the COVID-19 crisis</t>
  </si>
  <si>
    <t>https://www.boi.org.il/en/NewsAndPublications/PressReleases/Pages/25-3-2020.aspx</t>
  </si>
  <si>
    <t>Made 20.9 million euro available to a first group of subjects involved in the action to combat the spread Made of the coronavirus with immediate implementation projects</t>
  </si>
  <si>
    <t>https://www.bancaditalia.it/media/notizia/la-banca-d-italia-stanzia-oltre-20-milioni-di-euro-di-contributi-per-l-emergenza-da-covid-19/</t>
  </si>
  <si>
    <t>Kenyan National Government</t>
  </si>
  <si>
    <t>The Kenyan government implemented the following measures: 
 100% tax relief for people earning up to 24,000 shillings a month, as well as a reduction in the income and corporate tax rates.</t>
  </si>
  <si>
    <t>https://www.president.go.ke/2020/03/25/presidential-address-on-the-state-interventions-to-cushion-kenyans-against-economic-effects-of-covid-19-pandemic-on-25th-march-2020/</t>
  </si>
  <si>
    <t>Reduction in the turnover tax rate for SMEs and a reduction in the VAT rate from 16% to 14%.</t>
  </si>
  <si>
    <t>Expedite approx. KSH 10 billion in VAT refunds to businesses, and having ministires and departments "cause the payment of at least KSH. 13 billion of the verified pending bills, withint three weeks"</t>
  </si>
  <si>
    <t>Banking institutions will offer a deferment of all loan/financing repayments for a period of 6 months, with effect from 1 April 2020</t>
  </si>
  <si>
    <t>https://www.bnm.gov.my/index.php?ch=en_press&amp;pg=en_press&amp;ac=5018&amp;lang=en</t>
  </si>
  <si>
    <t>For credit card facilities, banking institutions will offer to convert the outstanding balances into a 3-year term loan with reduced interest rates to help borrowers better manage their debt</t>
  </si>
  <si>
    <t>Provided appropriate time-bound flexibilities for banking institutions to report deferred/restructured facilities in the Central Credit Reference Information System (CCRIS), taking into account the temporary nature of disruptions faced by borrowers/customers</t>
  </si>
  <si>
    <t>Banking institutions may drawdown on the capital conservation buffer of 2.5%, operate below the minimum liquidity coverage ratio of 100% (LCR), and utilise the regulatory reserves that were set aside during periods of strong loan growth</t>
  </si>
  <si>
    <t>Implementation of the Net Stable Funding Ratio will proceed on 1 July 2020; however, the minimum NSFR will be lowered to 80% and banking institutions will be required to comply with the requirement of 100% from 30 September 2021</t>
  </si>
  <si>
    <t>Flexibilities will also be provided for banking institutions to meet timelines for regulatory submissions to take into account the efforts being undertaken by the Government to contain the spread of Covid-19</t>
  </si>
  <si>
    <t>Contributing an additional NOK 90 million will support the implementation of the UN Global Humanitarian Response Plan  to the Covid-19 pandemic, which is launched today</t>
  </si>
  <si>
    <t>https://www.regjeringen.no/en/aktuelt/covid19_efforts/id2694835/</t>
  </si>
  <si>
    <t xml:space="preserve"> Business Support Fund for MSMEs run by the Development Finance Corporation. Will set up an SPV that will guarantee financial COOP and financial institution loans to MSMEs. Fund in place for 5 years. Favorable loan terms for borrowers. Scheme will guarantee credits between S / 30,000 and S / 90,000 for working capital needs. Total size: S300 million</t>
  </si>
  <si>
    <t>https://www.gob.pe/institucion/mef/noticias/111424-mef-publica-reglamento-para-operacion-del-fondo-de-apoyo-empresarial-que-garantizara-recursos-de-capital-de-trabajo-para-las-mypes</t>
  </si>
  <si>
    <t>Insurance companies allowed to modify the payment schedules originally agreed with the insurance contractors. Restrictions on terminating insurance in cases where premiums are not paid.</t>
  </si>
  <si>
    <t>https://www.sbs.gob.pe/Portals/0/jer/COVID19/OM_11217.pdf</t>
  </si>
  <si>
    <t>Department of Social Welfare and Development</t>
  </si>
  <si>
    <t>Established a P205-billion Social Amelioration Program (SAP) to provide financial assistance to 18 million low-income and informal sector households during the ECQ</t>
  </si>
  <si>
    <t>https://www.dswd.gov.ph/issuances/MCs/MC_2020-004.pdf</t>
  </si>
  <si>
    <t>Temporarily provide a bank levy exemption and work on temporarily easing the 80 percent FX liquidity coverage ratio</t>
  </si>
  <si>
    <t>http://english.moef.go.kr/pc/selectTbPressCenterDtl.do?boardCd=N0001&amp;seq=4865</t>
  </si>
  <si>
    <t>11.3 trillion won worth of refinancing funds to extend business loans for up to a year</t>
  </si>
  <si>
    <t>To help businesses retain their employees, the government will increase its wage subsidies from 100 billion won to 500 billion won, expanding to all industries for a limited period from April 1 to June 30.</t>
  </si>
  <si>
    <t>Memorandum of agreement signed between the FSC, FSS, and all financial sector groups. Banks will try to provide provide funding to SMEs and small merchants through super low interest loans (1.5%) and inform those businesses about the right financing products. Banks to provide administrative support to regional credit guarantee organizations. Banks will refrain from collecting debt from businesses that are facing temporary difficulties due to the COVID-19 outbreak. Banks commit to contribute to the bond market stabilization fund and actively cooperate to raise the fund when deemed necessary afterwards. Banks commit to launch a stock market stabilization fund. The financial regulators commit to ease standards on sanctions for financial institutions’ handling of the COVID-19 financial support and actively support banks’ efforts to boost liquidity requirements.</t>
  </si>
  <si>
    <t>http://www.fsc.go.kr/downManager?bbsid=BBS0048&amp;no=150731</t>
  </si>
  <si>
    <t>Clarified that payment delays (as a result of a general measure or based on direct negotiations with clients) generated by the current state of affairs should not be associated with the notion of borrower’s financial distress. Therefore, the loan should not be reclassified and credit institutions should not set up provisions for loans, as a result of restructuring</t>
  </si>
  <si>
    <t>https://www.bnr.ro/page.aspx?prid=17656</t>
  </si>
  <si>
    <t>Decided to allow banks to temporarily use the previously built capital buffers (up to a date that will be subsequently communicated), while also keeping in place the legal requirements for such flexibilities</t>
  </si>
  <si>
    <t>Decided to allow banks not to comply with the minimum liquidity ratio, for the purpose of using these reserves to contribute to the smooth functioning of the banking sector and to help banks ensure sufficient liquidity to firms and households</t>
  </si>
  <si>
    <t>In the case of non-bank financial institutions entered in the Special Register, which are subject to additional prudential requirements with regard to the restructured loans regime, the central bank confirms to these lenders that the restructuring of loans granted to individuals affected by the COVID-19 pandemic does not entail the automatic classification of said loans into a lower risk bucket, nor, implicitly, additional provisioning requirements</t>
  </si>
  <si>
    <t>Bank of Russia decided, up to a special order, not to apply measures to credit institutions for violating the reporting procedure and deadlines established by Bank of Russia Ordinance No. 4927-U “On October 8, 2018  the list, forms and procedure for compiling and submitting reporting forms of credit organizations to the Central Bank of the Russian Federation ”</t>
  </si>
  <si>
    <t>https://cbr.ru/press/pr/?file=25032020_201916if2020-03-25T20_18_00.htm
https://cbr.ru/StaticHtml/File/59420/20200325_in_05_15-29.pdf</t>
  </si>
  <si>
    <t xml:space="preserve">Bank of Russia is reducing the list of statistical and other information that is planned to be collected in the II quarter of 2020 in accordance with the Bank of Russia Surveillance  Program. BOR announces that, if necessary, "it will be ready to accept additional concessions regarding the current reporting of credit organizations."
</t>
  </si>
  <si>
    <t xml:space="preserve">https://cbr.ru/press/pr/?file=25032020_201916if2020-03-25T20_18_00.htm
</t>
  </si>
  <si>
    <t>President of Russia</t>
  </si>
  <si>
    <t>Proposed 13-percent tax on bank accounts and securities worth more than 1 million rubles ($12,670). "The tax will apply [...] to the income earned on these funds — to the dividends from securities and interest on deposits." Some of the revenues from this measure will go toward supporting businesses impacted by COVID-19. Dividends that are transferred from Russia into offshore accounts will face a 15-percent income tax.</t>
  </si>
  <si>
    <t>https://meduza.io/en/feature/2020/03/26/putin-s-new-tax</t>
  </si>
  <si>
    <t>Social welfare programs/benefits are automatically extended for six months. Current beneficiaries don't have to keep demonstrating eligiblity during the six months.</t>
  </si>
  <si>
    <t>https://meduza.io/en/feature/2020/03/25/putin-s-newly-announced-covid-19-crisis-response-point-by-point</t>
  </si>
  <si>
    <t xml:space="preserve">Social welfare programs/benefits are automatically extended for six months. Current beneficiaries don't have to keep demonstrating eligiblity during the six months.
Families eligible for parental benefits will receive 5,000 rubles ($63) per month per child under 4 for 3 months. </t>
  </si>
  <si>
    <t>Credit for entrepreneurs in impacted industries. All SMEs will have a six month tax holiday for all taxes except for the VAT. SMEs " experience financial hardship amid the crisis" receive a six-month credit payment holiday.</t>
  </si>
  <si>
    <t>Changes to bankruptcy procedures. More flexibility and a "six-month moratorium on bankruptcy applications will be put in place for companies hit by the coronavirus pandemic."</t>
  </si>
  <si>
    <t xml:space="preserve">Delays for MSME (businesses with "15 employees or fewer that make no more than 120 million rubles ($1.52 million) in income") state welfare payments. Cuts to state benefit contributions from 30% to 15% for workers making more than minimum wage. </t>
  </si>
  <si>
    <t>Raise the allowed top-up of the monthly ceiling limit for e-wallets up to (20,000) SAR, with the goal of boosting the digital payment transactions, in accordance with the prudential procedures taken to prevent the spread of the corona virus (COVID-19)</t>
  </si>
  <si>
    <t>http://www.sama.gov.sa/en-US/News/Pages/news-534.aspx</t>
  </si>
  <si>
    <t>Main refinancing operations will be offered for periods of 7 days to longer-term maturities of up to 12 month</t>
  </si>
  <si>
    <t>https://www.resbank.co.za/Lists/News%20and%20Publications/Attachments/9805/Further%20amendments%20to%20the%20money%20market%20liquidity%20management%20strategy%20of%20the%20SARB.pdf</t>
  </si>
  <si>
    <t>Will commence a programme of purchasing government securities in the secondary market</t>
  </si>
  <si>
    <t>Central government loan guarantee, which primarily targets small and medium-sized enterprises, that will guarantee 70% of new loans banks provide to companies that are experiencing financial difficulty due to the COVID-19 virus but that are otherwise robust. The guarantee will be issued to banks, which in turn will provide guaranteed loans to companies.</t>
  </si>
  <si>
    <t>https://www.government.se/press-releases/2020/03/crisis-package-for-small-enterprises-in-sweden/</t>
  </si>
  <si>
    <t>Temporary reduction of employers’ social security contributions will be proposed for the period 1 March to 30 June 2020 so that only the old age pension contribution is paid</t>
  </si>
  <si>
    <t>Providing support that aims to facilitate and speed up renegotiation of rents. The approach is that central government will cover 50 per cent of the rental reduction up to 50 per cent of the fixed ren</t>
  </si>
  <si>
    <t>Rules for tax allocation reserves will be temporarily changed so that sole proprietors severely affected by the COVID-19 outbreak will receive tax cuts. The new rules mean that 100 per cent of the taxable profits for 2019, up to SEK 1 million, can be set aside in the tax allocation reserve, which can then be set off against possible future losses</t>
  </si>
  <si>
    <t>Established the new SNB COVID-19 refinancing facility (CRF), aimed at strengthening the supply of credit to the Swiss economy by providing the banking system with additional liquidity</t>
  </si>
  <si>
    <t>https://www.snb.ch/en/mmr/reference/pre_20200325/source/pre_20200325.en.pdf</t>
  </si>
  <si>
    <t>Submitted a proposal to the Federal Council requesting that the countercyclical capital buffer be reduced to 0% with immediate effect</t>
  </si>
  <si>
    <t>Federal Department of Finance</t>
  </si>
  <si>
    <t>Bridge loans from banks for companies with an annual turnover of less than CHF 20 million. Bridge loans cannot be for more than 10% of annual turnover. Companies must "declare" that it "is suffering substantial reductions in turnover because of the COVID-19 pandemic" to receive the benefit. All bridge loans uner  CHF 500,000 will be fully guaranteed by the Swiss government. Loans in this range will bear no interest. Above that figure and below CHF 20,000,000 (which is the maximum aid amount), the Swiss government gurarantees 85% of the value of each loan. These loans will have a 0.5% interest rate and be subject to further due diligence.</t>
  </si>
  <si>
    <t>https://www.efd.admin.ch/efd/en/home/dokumentation/nsb-news_list.msg-id-78572.html
https://covid19.easygov.swiss/
https://www.admin.ch/opc/de/official-compilation/2020/1077.pdf</t>
  </si>
  <si>
    <t>Swiss PostFinance is temporarily allowed to offer credit facilities to SMEs up to CHF 500,000 so long as it is under the credit facility announced on 2002-03-25</t>
  </si>
  <si>
    <t>https://www.efd.admin.ch/efd/en/home/dokumentation/nsb-news_list.msg-id-78572.html
https://www.admin.ch/opc/de/official-compilation/2020/1077.pdf</t>
  </si>
  <si>
    <t>Debtor assistance: new minimum balance for credit cards and revolving loans. Cut from 10% to 5% for 2020-2021. Set at 8% for 2022. Returns to 10% in 2023.</t>
  </si>
  <si>
    <t>https://www.bot.or.th/Thai/PressandSpeeches/Press/2020/Pages/n1763.aspx
https://www.bangkokpost.com/business/1886475/central-bank-sets-floor-for-pandemic-debt-support#group=nogroup&amp;photo=0</t>
  </si>
  <si>
    <t>Debtor assistance for personal loans and auto title loans:
Commercial banks and SFIs give 3 month grace period on principal and interest. Other lenders must offer either the same or a 30% discount on payments for the next six months</t>
  </si>
  <si>
    <t>Debtor assistance for auto loans capped at 250,000 baht and motorcycle loans capped at 35,000 baht: three month grace period for principal and interest OR six months of principal waived.</t>
  </si>
  <si>
    <t>Debtor assistance for leases with up to 3,000,000 baht outstanding: three month grace period for principal and interest OR six months of principal waived.</t>
  </si>
  <si>
    <t>Debtor assistance for mortgage loans up to 3,000,000 baht: 3 month debt holiday and interest rate cuts (administered on a case-by-case basis)</t>
  </si>
  <si>
    <t>Debtor assistance for SME, micro, and nano loans up to 20,000,000 baht: 3 month debt holiday and interest rate cuts (administered on a case-by-case basis)</t>
  </si>
  <si>
    <t>Deadline for banks to form their "Capital conservation buffer" and "Systemic Importance Buffer" have been pushed back to an unspecified date.</t>
  </si>
  <si>
    <t>https://bank.gov.ua/news/all/natsionalniy-bank-vidterminuvav-formuvannya-bankami-buferiv-kapitalu</t>
  </si>
  <si>
    <t>Maintained the central assumption that firms cannot rely on LIBOR being published after the end of 2021 has not changed and should remain the target date for all firms to mee, however it is likely to affect some of the interim transition milestones</t>
  </si>
  <si>
    <t>https://www.fca.org.uk/news/statements/impact-coronavirus-firms-libor-transition-plans</t>
  </si>
  <si>
    <t>Temporarily reduce its examination activities, with the greatest reduction in activities occurring at the smallest banks</t>
  </si>
  <si>
    <t>https://www.federalreserve.gov/newsevents/pressreleases/bcreg20200324a.htm</t>
  </si>
  <si>
    <t>Large banks should still submit their capital plans that they have developed as part of the Board's Comprehensive Capital Analysis and Review, or CCAR, by April 6. The plans will be used to monitor how firms are managing their capital in the current environment</t>
  </si>
  <si>
    <t>Additional time will be granted for resolving non-critical existing supervisory findings</t>
  </si>
  <si>
    <t>Provides public companies with a 45-day extension to file certain disclosure reports that would otherwise have been due between March 1 and July 1, 2020</t>
  </si>
  <si>
    <t>https://www.sec.gov/news/press-release/2020-73</t>
  </si>
  <si>
    <t>Provide certain investment funds and investment advisers with additional time with respect to holding in-person board meetings and meeting certain filing and delivery requirements, as applicable</t>
  </si>
  <si>
    <t>NAPAS</t>
  </si>
  <si>
    <t xml:space="preserve">Substantial fee cuts for the use of NAPAS, Vietnam's inter-bank transer/payment system. 
 50% cut in interbank money transfer service "fee for transactions valued from over VND 500,000 to VND 2,000,000." Expires December 31, 2020
</t>
  </si>
  <si>
    <t>https://www.sbv.gov.vn/webcenter/portal/vi/menu/trangchu/ttsk/ttsk_chitiet?leftWidth=20%25&amp;showFooter=false&amp;showHeader=false&amp;dDocName=SBV408284&amp;rightWidth=0%25&amp;centerWidth=80%25&amp;_afrLoop=1754313333468539#%40%3F_afrLoop%3D1754313333468539%26centerWidth%3D80%2525%26dDocName%3DSBV408284%26leftWidth%3D20%2525%26rightWidth%3D0%2525%26showFooter%3Dfalse%26showHeader%3Dfalse%26_adf.ctrl-state%3D9qgu6qcj8_300
https://napas.com.vn/tin-tuc/tin-napas/-napas-tiep-tuc-giam-50%25-phi-dich-vu-chuyen-tien-lien-ngan-hang.-1-671.html</t>
  </si>
  <si>
    <t>E-health Project</t>
  </si>
  <si>
    <t>Mobilized US$2.2 million to help strengthen Mongolia’s hospital services in the wake of the COVID-19 pandemic</t>
  </si>
  <si>
    <t>https://www.worldbank.org/en/news/press-release/2020/03/25/mongolia-world-bank-mobilizes-22-million-to-strengthen-medical-diagnostic-services-in-response-to-covid-19</t>
  </si>
  <si>
    <t>Approved a new US$ 300 million operation to support Argentina’s efforts to strengthen its social protection system and minimize the impact of the crisis on the most vulnerable families through the "Children and Youth Protection Project”</t>
  </si>
  <si>
    <t>https://www.worldbank.org/en/news/press-release/2020/03/25/banco-mundial-fortalece-apoyo-a-las-familias-mas-vulnerables-de-argentina</t>
  </si>
  <si>
    <t>Sint Maarten Recovery, Reconstruction and Resilience Trust Fund</t>
  </si>
  <si>
    <t>Approved US$3.6 million to respond to the COVID-19 pandemic by allowing the Sint Maarten Medical Center (SMMC) to immediately purchase necessary medical equipment, supplies and pharmaceuticals under the existing Hospital Resiliency and Preparedness Project</t>
  </si>
  <si>
    <t>https://www.worldbank.org/en/news/press-release/2020/03/22/sint-maarten-trust-fund-steering-committee-approves-us36-million-for-rapid-covid-19-response</t>
  </si>
  <si>
    <t>In support of the Panamanian government’s response to the Coronavirus (COVID-19) health emergency, the World Bank authorized the disbursement of US$ 41 million of a development policy loan that strengthens the disaster risk reduction agenda nationwide</t>
  </si>
  <si>
    <t>https://www.worldbank.org/en/news/factsheet/2020/04/02/world-bank-response-to-covid-19-coronavirus-latin-america-and-caribbean</t>
  </si>
  <si>
    <t>Created an Emergency Family Income (IFE) to compensate the loss or serious decrease in the income of people linked to the informal sector, low-income monotributistas, and the workers and workers of private households affected by the health emergency. Eligible parties include one member of a family group between 18 and 65 years old. The IFE is only available during April 2020, and takes the form of a one-time payment worth ARS 10,000.</t>
  </si>
  <si>
    <t>https://www.argentina.gob.ar/noticias/coronavirus-el-gobierno-nacional-implementara-un-ingreso-familiar-de-emergencia</t>
  </si>
  <si>
    <t xml:space="preserve">Temporary suspension of its program to replace APRA’s Direct to APRA (D2A) data collection tool </t>
  </si>
  <si>
    <t>https://www.apra.gov.au/news-and-publications/apra-announces-temporary-suspension-of-apra-connect-data-collection-solution</t>
  </si>
  <si>
    <t>Extended the deadline for submitting the annual tax declaration from the end of April and the end of June to August 31, 2020</t>
  </si>
  <si>
    <t>https://www.bmf.gv.at/presse/pressemeldungen/2020/maerz/fristverlaengerung-abgabenerklaerung.html</t>
  </si>
  <si>
    <t>FPS Finances</t>
  </si>
  <si>
    <t>Allows companies that offer stocks of medical equipment to hospitals and healthcare facilities will not have to pay VAT on these donations</t>
  </si>
  <si>
    <t>https://finances.belgium.be/fr/Actualites/pas-de-tva-sur-les-dons-de-mat%C3%A9riel-m%C3%A9dical-aux-h%C3%B4pitaux</t>
  </si>
  <si>
    <t>Attorney General's Office of the National Treasury (PGFN) determined the suspension of the acts of collection for the next 90 days</t>
  </si>
  <si>
    <t>https://www.gov.br/economia/pt-br/assuntos/noticias/2020/marco/pgfn-suspende-prazos-e-atos-de-cobranca-e-altera-procedimentos-em-funcao-da-pandemia</t>
  </si>
  <si>
    <t>Established the Provincial Money Market Purchase (PMMP) program, as an asset purchase facility that will acquire provincially-issued money market securities through the primary issuance market</t>
  </si>
  <si>
    <t>https://www.bankofcanada.ca/2020/03/bank-canada-announces-new-program-support-provincial-funding-markets/</t>
  </si>
  <si>
    <t>"EDC is stepping up to support all exporting companies by offering their bank a guarantee on loans of up to $5M so that companies can access more cash immediately"</t>
  </si>
  <si>
    <t>https://www.edc.ca/en/about-us/newsroom/edc-covid-business-support.html</t>
  </si>
  <si>
    <t>Danmarks Nationalbank</t>
  </si>
  <si>
    <t>Auction of 1-week and 3-month loans, 20 billion US dollar will be offered split with 10 billion US dollar in each maturity segment</t>
  </si>
  <si>
    <t>https://www.nationalbanken.dk/en/pressroom/Pages/2020/03/DNN202005435.aspx</t>
  </si>
  <si>
    <t>Euro-area finance ministers are seeking a first agreement on pandemic credit lines from the bailout fund, easing pressure on sovereign bonds and paving the way for the ECB to buy vast amounts of debt through its OMT program</t>
  </si>
  <si>
    <t>https://www.bloomberg.com/news/articles/2020-03-24/euro-area-seeks-deal-on-pandemic-credit-lines-brussels-edition-k85hykwx?utm_medium=email&amp;utm_source=newsletter&amp;utm_term=200324&amp;utm_campaign=bop</t>
  </si>
  <si>
    <t>Allocated EUR 30 billion to guarantee loans to companies.</t>
  </si>
  <si>
    <t>https://vm.fi/artikkeli/-/asset_publisher/kriisitoimet-jatkuvat-tarpeen-mukaan</t>
  </si>
  <si>
    <t xml:space="preserve">Created the Fonds de solidarité (Solidarity Fund), a €1.2 billion scheme to support small and micro-enterprises as well as self-employed people affected by the economic repercussions of the coronavirus outbreak </t>
  </si>
  <si>
    <t>https://www.economie.gouv.fr/covid-mesures-independants</t>
  </si>
  <si>
    <t>Postponement of taxes and/or filing deadlines for the self-employed and micro-entrepeneurs</t>
  </si>
  <si>
    <t>Self-employed workers (excluding liberal professions) justifying work stoppages due to childcare or who are at-risk, benefit from sick leave compensated by health insurance without application of the conditions of entitlement and without application of the waiting period</t>
  </si>
  <si>
    <t>Businesses facing payment difficulties related to the virus can ask for a settlement plan to spread or defer the payment of tax debt. If these difficulties cannot be resolved by such a plan, businesses can request, in the most difficult situations, a remission of direct taxes</t>
  </si>
  <si>
    <t>Declared the Coronavirus as a case of force majeure for State and local government contracts</t>
  </si>
  <si>
    <t>Announced on March 16 that for smaller businesses, gas, electricity and rental bills will have to be suspended</t>
  </si>
  <si>
    <t>Bridge loan scheme for start-ups, offering 80 million EUR funded by the Investments for the Future Program (PIA) and takes the form of bonds with possible access to capital and are intended to be co-financed by private investors, constituting a total of at least 160 million euros</t>
  </si>
  <si>
    <t>https://www.economie.gouv.fr/coronavirus-startup-mesures-de-soutien-economique</t>
  </si>
  <si>
    <t>State guaranteed cash loans for start-ups which can specifically go up to twice the 2019 France payroll, or, if higher, 25% of annual turnover as for other companies</t>
  </si>
  <si>
    <t>Accelerated reimbursement by the State of refundable corporate tax credits in 2020, including the research tax credit (CIR) for the year 2019</t>
  </si>
  <si>
    <t>Accelerated payment of Investments for the Future Program (PIA) innovation aid already allocated but not yet paid, for a total estimated amount of 250 million euros</t>
  </si>
  <si>
    <t>Introduction of a new, fixed-rate, collateralised credit facility with maturities of 3, 6 and 12 months and 3 and 5 years</t>
  </si>
  <si>
    <t>https://www.mnb.hu/sajtoszoba/sajtokozlemenyek/2020-evi-sajtokozlemenyek/a-hosszu-futamidokon-fix-kamat-mellett-nyujtott-likviditas-korlatlanul-all-rendelkezesre</t>
  </si>
  <si>
    <t>Exempting credit institutions subject to reserve requirements from their domestic counterparties</t>
  </si>
  <si>
    <t>Advance the first auction scheduled for March 30, 2020 to March 26, 2020</t>
  </si>
  <si>
    <t>https://www.rbi.org.in/Scripts/BS_PressReleaseDisplay.aspx?prid=49562</t>
  </si>
  <si>
    <t>Regulatory changes to the Indian Bankruptcy Code to prevent insolvency proceedings against MSMEs.</t>
  </si>
  <si>
    <t>https://t.co/dkKRT4tk8z?amp=1</t>
  </si>
  <si>
    <t xml:space="preserve">Financial Services Sector to provide "Relaxations for 3 months":
Debit cardholders to withdraw cash for free from any other banks’ ATM for 3 months. Waiver of minimum balance fee. Reduced bank charges for digital trade transactions for all trade finance consumers.
</t>
  </si>
  <si>
    <t>Temporarily enhance liquidity available to Standalone Primary Dealers (SPDs) under the Reserve Bank’s Standing Liquidity Facility (SLF) from ₹ 2800 crore to ₹ 10,000 crore with immediate effect, in order to facilitate year-end liquidity management by SPDs, which will be available till April 17, 2020</t>
  </si>
  <si>
    <t>Set adjustments to operational schedules and public services that have been in effect since 30 March - 29 May 2020, including operational activities of the Bank Indonesia Real Time Gross Settlement System (BI-RTGS), the Bank Indonesia Scripless Securities Settlement System (BI-SSSS), and the Bank Indonesia Electronic Trading Platform (BI-ETP), Operational Activities of the Bank Indonesia National Clearing System (SKNBI), Cash Operational Services, Monetary and Foreign Currency Monetary Operation Transactions</t>
  </si>
  <si>
    <t>https://www.bi.go.id/id/ruang-media/siaran-pers/Pages/sp_222420.aspx</t>
  </si>
  <si>
    <t>Department of Employment Affairs and Social Protection</t>
  </si>
  <si>
    <t>The COVID-19 Pandemic Unemployment Payment is a payment of €350 per week. It is available to employees and the self-employed who have lost their job on (or after) March 13 due to the COVID-19 (Coronavirus) pandemic.</t>
  </si>
  <si>
    <t>https://www.gov.ie/en/service/be74d3-covid-19-pandemic-unemployment-payment/</t>
  </si>
  <si>
    <t>The personal rate for this illness benefit payment is €350, as compared with the normal Illness Benefit rate of €203. It was originally set at a rate of €305 but it was increased by Government on March 24.
 It will be paid for a maximum of 2 weeks where a person is self-isolating and for a maximum of 10 weeks if a person has been diagnosed with COVID-19</t>
  </si>
  <si>
    <t>https://www.gov.ie/en/service/df55ae-how-to-apply-for-illness-benefit-for-covid-19-absences/</t>
  </si>
  <si>
    <t>Implemented the following changes to it's Standing Lending Facility; extension of the implementation period for increasing the number of JGS issues offered in the SLF and relaxation of the upper limit on the number of JGS issues allowed for the submission of bids for the SLF</t>
  </si>
  <si>
    <t>https://www.boj.or.jp/en/announcements/release_2020/rel200324b.pdf</t>
  </si>
  <si>
    <t>Implement a $6.25 billion Business Finance Guarantee Scheme for small and medium-sized (SME) businesses</t>
  </si>
  <si>
    <t>https://www.rbnz.govt.nz/news/2020/03/mortgage-holiday-and-business-finance-support-schemes-to-cushion-covid-impacts</t>
  </si>
  <si>
    <t>Reduce banks ‘core funding ratios’ from 75% to 50%</t>
  </si>
  <si>
    <t>Established a six month principal and interest payment holiday for mortgage holders and SME customers whose incomes have been affected by the economic disruption from COVID-19</t>
  </si>
  <si>
    <t>Offer banks an F-loan in US dollars with a maturity of three months on Thursday, 26 March 2020, provided against collateral by means of auction, which will open at 14:00 pm on Thursday. The F-loan’s maximum allotment volume is set at USD 5 billion</t>
  </si>
  <si>
    <t>https://www.norges-bank.no/en/news-events/news-publications/Press-releases/2020/2020-03-24-pressemelding/</t>
  </si>
  <si>
    <t>Reduce the reserve requirement (RR) ratios of BSP-supervised financial institutions of up to a maximum of 400 bps for 2020, recent reduction was 200 bps reduction in the RR ratio of reservable liabilities of universal and commercial banks</t>
  </si>
  <si>
    <t>http://www.bsp.gov.ph/publications/media.asp?id=5331</t>
  </si>
  <si>
    <t>KRW5.5 trillion in special guarantee s for SMEs and small merchants, KRW3.0 trillion in full amount guarantees for small businesses, and KRW7.9 trillion in guarantees for SMEs and middle market enterprises with unfavorable credit histories histories</t>
  </si>
  <si>
    <t>http://www.fsc.go.kr/downManager?bbsid=BBS0048&amp;no=150684</t>
  </si>
  <si>
    <t>KRW12 0 trillion in emergency financing support for small merchants, KRW2.0 trillion in debt purchasing by KAMCO and debt adjustment, KRW6.7 trillion through primary collateralized bond obligations, and KRW21.2 trillion in new loans for SMEs and middle market enterprises</t>
  </si>
  <si>
    <t>Establishing a KRW10 trillion bond market stabilization fund at first and expand the fund by additional KRW10 trillion thereafter, Korea Credit
Guarantee Fund (KODIT) will support the issuance of corporate bonds through primary collateralized bond obligations</t>
  </si>
  <si>
    <t>In order to reduce market instability in the short-term money markets, FSC allocated KRW2.5 trillion for stock finance loans and KRW2.5 trillion through repo market financing by the Bank of Korea along with KRW2 trillion in refinancing support from Korea Development Bank and KODIT</t>
  </si>
  <si>
    <t>The 5 financial holding companies, 18 leading financial companies and other relevant institutions including the Korea Exchange will contribute in creating a KRW10.7 trillion stock market stabilization fund</t>
  </si>
  <si>
    <t>Instituto de Crédito Oficial</t>
  </si>
  <si>
    <t>Financial institutions should to maintain existing working capital creditlines, particularly those credit lines of borrowers under government credit guarantees.</t>
  </si>
  <si>
    <t>https://www.lamoncloa.gob.es/consejodeministros/referencias/Paginas/2020/refc20200324.aspx</t>
  </si>
  <si>
    <t>Payment moratorium of six-months on most varieties of motor vehicles if operated by the self employed.</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</si>
  <si>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</si>
  <si>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https://www.cnmv.es/portal/Utilidades/Contacto.aspx</t>
  </si>
  <si>
    <t>Payment moratorium on all personal loans granted to employees who are not executives. Moratorium expires on 2020-05-30</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</si>
  <si>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</si>
  <si>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Payment moratorium of three-months on all "personal loans or leasing rentals" valued at less than 1 million rupees</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</si>
  <si>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</si>
  <si>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Six-month payment moratorium for "affected industries" in the following sectors: SMEs, tourism, apparel, plantations, IT, and logistics. Participating businesses are also to receive working capital for six months at a 4% interest rate, although interest payments are to be waived throughout the six month moratorium.</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</si>
  <si>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</si>
  <si>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Financial institutions are ordered to accommodate loan applications from customers benefitting from the moratoria until April 30, 2020. The same financial institutions have to process those applications within 45 days.</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</si>
  <si>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</si>
  <si>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New regulations on credit cards:
Maximum monthly interest rate is now 15% on transactions up to 50,000 rupees. Minimum monthly payment on all credit cards is reduced by 50%. Repayment of all credit cards below a limit of 50,000 rupees is extended until April 30, 2020.</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</si>
  <si>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</si>
  <si>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Banks are ordered to extend the validity period of cheques for less than 500,000 rupees through April 30, 2020.</t>
  </si>
  <si>
    <r>
      <t xml:space="preserve">https://www.cbsl.gov.lk/sites/default/files/cbslweb_documents/laws/cdg/mb_circular_no_4_of_2020_e.pdf
</t>
    </r>
    <r>
      <rPr>
        <sz val="10"/>
        <color rgb="FF000000"/>
        <rFont val="Arial"/>
      </rPr>
      <t>https://www.cbsl.gov.lk/sites/default/files/cbslweb_documents/laws/cdg/snbfi_explanatory_note_no_1_of_2020_e.pdf</t>
    </r>
  </si>
  <si>
    <t>Act on Deferred Payment of Taxes from the GFC is reactivated</t>
  </si>
  <si>
    <t>https://www.riksdagen.se/sv/dokument-lagar/arende/betankande/andringar-i-statens-budget-for-2020---anstand-med_H701FiU53/html</t>
  </si>
  <si>
    <t>First auction of USD 10 billion with a maturity of 3 months will be held on Thursday, 26 March, starting at 1400 hours. The framework amount is USD 60 billion for the period up to and including 18 September 2020. This first auction is being coordinated so that Sveriges Riksbank, Danmarks Nationalbank and Norges Bank hold auctions at the same time</t>
  </si>
  <si>
    <t>https://www.riksbank.se/en-gb/press-and-published/notices-and-press-releases/press-releases/2020/riksbank-offers-first-usd-loan-on-thursday-26-march/</t>
  </si>
  <si>
    <t xml:space="preserve">Some companies allowed deferrals on payments of employer social security contributions, taxes on salaries, andthe value added tax (VAT). Companies wouldhave to pay an interest rate of 1.25% per annum and a 0.3% per month fee on deferred taxes.Companies with extensive tax debts aren't eligible. Companies that "mismanage" their financial affairs will be similarly ineligible. </t>
  </si>
  <si>
    <t>https://www.riksdagen.se/sv/dokument-lagar/arende/betankande/andringar-i-statens-budget-for-2020---anstand-med_H701FiU53/html
https://home.kpmg/us/en/home/insights/2020/03/tnf-sweden-tax-relief-measures-to-address-coronavirus-issues.html</t>
  </si>
  <si>
    <t>Council of Ministers of Thailand</t>
  </si>
  <si>
    <t xml:space="preserve">Informal workers and formal employees who have "recently subscribed to the social security fund" and are thus not yet allowed to collect unemployment) covered by the Social Security Fund can receive a 10,000 baht emergency loan.Interest rate is 1.2% per annum. Term: up to 2.5 years. No need for beneficiaries to provide a personal guarantee. Government is setting aside 40 billion baht to pay for the scheme.
If beneficiaries can provide a guarantee, they can borrow up to 50,000 baht at an interest rate of  0.35% per month. Term is up to three years. Government set  aside 20 billion baht to pay for this.
</t>
  </si>
  <si>
    <r>
      <t xml:space="preserve">https://www.bangkokpost.com/thailand/general/1887200/ovec-set-to-train-100k-jobless
</t>
    </r>
    <r>
      <rPr>
        <sz val="10"/>
        <color rgb="FF000000"/>
        <rFont val="Arial"/>
      </rPr>
      <t>https://www.bangkokpost.com/thailand/general/1885640/cash-handouts-for-informal-workers</t>
    </r>
  </si>
  <si>
    <t>2 billion baht program to fund loans from state-run pawn shops.Interest rates capped at 0.125% per month</t>
  </si>
  <si>
    <t>https://www.bangkokpost.com/thailand/general/1885640/cash-handouts-for-informal-workers</t>
  </si>
  <si>
    <t xml:space="preserve">Income tax deadline for the 2019 fiscal year deferred to Aug 31 from June 30
"Health insurance premiums deduction increased to 25,000 baht from 15,000"
</t>
  </si>
  <si>
    <t>https://www.bangkokpost.com/thailand/general/1885640/cash-handouts-for-informal-workers
https://www.bangkokpost.com/business/1885515/cabinet-approves-b117bn-stimulus</t>
  </si>
  <si>
    <t>Corporate tax payment delayed from April-August of 2020 to August 30, 2021</t>
  </si>
  <si>
    <t>https://www.bangkokpost.com/business/1885515/cabinet-approves-b117bn-stimulus</t>
  </si>
  <si>
    <t>3 million baht in loans for SMEs with teaser rates of 3% per annum in first two years</t>
  </si>
  <si>
    <t>Fees cut for debt restructuring with non-financial institution creditors.Such transactions are also now tax exempt.</t>
  </si>
  <si>
    <t>One month exise tax holiday for service businesses</t>
  </si>
  <si>
    <t>Three month misc. tax holiday for affected businesses</t>
  </si>
  <si>
    <t>"Filing of excise tax for oil products operators extended to the 15th of the following month for three months"</t>
  </si>
  <si>
    <t xml:space="preserve">150 billion baht worth of soft loans intended to help SMEs. State-owned bank GSB lends 135 billion baht to 20 commercial banks at a 0.01% rate, "with those banks lending at up to 2% per year for two years." The reminaing baht will be lent by GSB to consumers at the 2% interest rate.
Consumer loans under scheme are capped at principal of 20 million baht.
Scheme expires on December 30, 2020.
</t>
  </si>
  <si>
    <t>https://www.bangkokpost.com/business/1886655/gsb-sees-soft-loans-of-b150bn-taken-out-within-two-months</t>
  </si>
  <si>
    <t>Activating the Contingent Term Repo Facility (CTRF) - a temporary enhancement to its sterling liquidity insurance facilities</t>
  </si>
  <si>
    <t>https://www.bankofengland.co.uk/news/2020/march/boe-launches-contingent-term-repo-facility</t>
  </si>
  <si>
    <t>Six-month delay in the planned implementation of policy changes to procedures governing the provision of intraday credit to U.S. branches and agencies of foreign banking organizations (FBOs)</t>
  </si>
  <si>
    <t>https://www.federalreserve.gov/newsevents/pressreleases/other20200324a.htm</t>
  </si>
  <si>
    <t>Where a borrower who has been meeting their repayment obligations until recently chooses to take up the offer not to make repayments as part of a COVID-19 support package, the bank need not treat the period of the repayment holiday as a period of arrears and loans that have been granted a repayment deferral as part of a COVID-19 support package need not be regarded as restructured</t>
  </si>
  <si>
    <t>https://www.apra.gov.au/news-and-publications/apra-advises-regulatory-approach-to-covid-19-support</t>
  </si>
  <si>
    <t>Suspended the majority of its planned policy and supervision initiatives in response to the impact of COVID-19</t>
  </si>
  <si>
    <t>https://www.apra.gov.au/news-and-publications/apra-adapts-2020-agenda-to-prioritise-covid-19-response</t>
  </si>
  <si>
    <t>Federal Revenue Service (RFB) of the Ministry of Economy suspended deadlines for the practice of procedural acts and administrative procedures and restricted, until May 29, access to various services, by means of mandatory prior appointment</t>
  </si>
  <si>
    <t>https://www.gov.br/economia/pt-br/assuntos/noticias/2020/marco/portaria-da-receita-federal-estabelece-regras-temporarias-de-atendimento</t>
  </si>
  <si>
    <t>Health transfer (R $ 8 billion), State Participation Fund (FPE) and Municipal Participation Fund (FPM) recomposition (R $ 16 billion), and Social Assistance Budget (R $ 2 billion) as part of a cooperation package for states and municipalities to combat Covid-19</t>
  </si>
  <si>
    <t>https://www.gov.br/economia/pt-br/assuntos/noticias/2020/marco/governo-anuncia-medidas-de-cooperacao-para-estados-e-municipios-para-o-combate-a-pandemia</t>
  </si>
  <si>
    <t>Suspension of State debts to the Union (R 12.6 billion) and Renegotiation with banks (R $ 9.6 billion) as part of a cooperation package for states and municipalities to combat Covid-19</t>
  </si>
  <si>
    <t>Credit operations (R $ 40 billion) as part of a cooperation package for states and municipalities to combat Covid-19</t>
  </si>
  <si>
    <t>Establish the Conditional Credit Facility to Increase Placements (FCIC) as a special financial line for banking companies, with resources and incentives for them to continue financing and refinancing loans to households and companies</t>
  </si>
  <si>
    <t>https://www.bcentral.cl/en/content/-/details/banco-central-informa-condiciones-de-la-facilidad-de-credito-condicional-al-incremento-de-las-colocaciones-fcic-y-medidas-complementarias</t>
  </si>
  <si>
    <t>Activated the Liquidity Credit Line (LCL) in national currency</t>
  </si>
  <si>
    <t>Eased the measurement subject to the regulatory limit of the liquidity coverage ratio (LCR)</t>
  </si>
  <si>
    <t>Created the Emergency Mitigation Fund (FOME), which will be funded with resources from the Savings and Stabilization Fund (FAE) and the National Pension Fund of Territorial Entities (FONPET)</t>
  </si>
  <si>
    <t>https://www.minhacienda.gov.co/webcenter/portal/SaladePrensa/pages_DetalleNoticia?documentId=WCC_CLUSTER-127182</t>
  </si>
  <si>
    <t>Will begin to buy private securities issued by credit institutions, with a remaining maturity of less than or equal to three years variable price auctions. The total amount of purchases of these securities would be approximately $ 10 billion</t>
  </si>
  <si>
    <t>https://www.banrep.gov.co/es/banco-republica-inyecta-liquidez-permanente-economia-realizando-compras-titulos-deuda-publica-y</t>
  </si>
  <si>
    <t>Will buy TES for up to $ 2 billion in the remainder of March</t>
  </si>
  <si>
    <t>Extended the due date, for the second time, for individual taxpayers to submit their tax returns to 16 April</t>
  </si>
  <si>
    <t>http://english.ahram.org.eg/NewsContent/3/12/365827/Business/Economy/Egypts-tax-authority-extends-tax-return-submission.aspx</t>
  </si>
  <si>
    <t>Prepared loan package to alleviate economic hardship of the agri-food sector and rural entrepreneurs due to the coronavirus outbreak. Rural enterprises can apply for a guarantee (up to 50 million euros), a working capital loan (up to 100 million euros), or land capital (up to 50 million euros).</t>
  </si>
  <si>
    <t>https://mes.ee/mes-hakkab-pakkuma-kriisimeetmeid-pollumajandus-toiduainesektorile-ning-maaettevotjatele</t>
  </si>
  <si>
    <t>Establish an economic stabilization fund aimed at large companies and can provide large-scale aid: 100 billion euros for corporate actions, 400 billion euros for guarantees, and can refinance KfW programs that have already been approved with up to EUR 100 billion</t>
  </si>
  <si>
    <t>https://www.bundesfinanzministerium.de/Content/DE/Standardartikel/Themen/Schlaglichter/Corona-Schutzschild/2020-03-13-Milliarden-Schutzschild-fuer-Deutschland.html
https://www.bundesfinanzministerium.de/Content/DE/Gesetzestexte/Gesetze_Gesetzesvorhaben/Abteilungen/Abteilung_II/19_Legislaturperiode/2020-03-23-WStFG/0-Gesetz.html</t>
  </si>
  <si>
    <t>Financial emergency aid (grants) for small companies apply to all economic sectors as well as solo self-employed and members of the liberal professions up to 10 employees, including up to € 9000 one-time payment for 3 months with up to 5 employees and up to € 15,000 one-time payment for 3 months with up to 10 employees. Applications and payments became available on April 1, 2020.</t>
  </si>
  <si>
    <t>https://www.bundesfinanzministerium.de/Content/DE/Pressemitteilungen/Finanzpolitik/2020/03/2020-03-23-pm-gemeinsame-PM.html</t>
  </si>
  <si>
    <t>Granted and applied a VAT exemption for goods and services rendered by the taxable supplier to a donor if the latter uses them under a donation contract concluded with either a public sector body or a private law legal entities (NPID)</t>
  </si>
  <si>
    <t>https://www.minfin.gr/web/guest/-/d-t-apallage-apo-ton-ph-p-a-gia-ta-agatha-kai-tis-yperesies-pou-chresimopoiountai-sto-plaisio-symbases-doreas-me-to-demosio?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</si>
  <si>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Hong Kong Government, Hong Kong Airport Authority</t>
  </si>
  <si>
    <t>Announced a $1 billion package of relief measures for the aviation industry to help the industry tide over the sustained challenges due to the COVID-19 outbreak</t>
  </si>
  <si>
    <t>https://www.news.gov.hk/eng/2020/03/20200323/20200323_192341_078.html?type=category&amp;name=covid19&amp;tl=t</t>
  </si>
  <si>
    <t>Does not require the initial margin of 4 per cent for transactions to be concluded from today</t>
  </si>
  <si>
    <t>https://www.mnb.hu/sajtoszoba/sajtokozlemenyek/2020-evi-sajtokozlemenyek/a-bankok-likviditasszerzesehez-mar-9600-milliard-forint-erteku-fedezet-all-rendelkezesre</t>
  </si>
  <si>
    <t>Obligation of the bank's counterparties to provide collateral remains in HUF, the MNB's deposit obligation will henceforth be fulfilled in euro</t>
  </si>
  <si>
    <t>Along with taxi drivers, another 81,480 small businesses and individual entrepreneurs are being granted exemption from the payment of the flat-rate tax of small businesses (kata) due to the coronavirus epidemic until 30 June</t>
  </si>
  <si>
    <t>https://www.kormany.hu/en/the-prime-minister/news/we-have-organised-containment-effort-on-four-fronts-further-small-businesses-granted-tax-exemption</t>
  </si>
  <si>
    <t>Would begin direct purchases of Treasury bonds in the secondary market. The total amount of the Central Bank's bond purchases are ISK 150 billion. The acquisition will focus on all benchmark non-indexed Treasury bond denominated in ISK with maturities in 2021, 2022, 2025, 2028, and 2031.</t>
  </si>
  <si>
    <t>https://www.cb.is/publications/news/news/2020/03/23/Statement-of-the-Monetary-Policy-Committee-23-March-2020/</t>
  </si>
  <si>
    <t>Conduct fine-tuning variable rate Repo auctions for ₹1,00,000 crores in two tranches, as a special case Standalone Primary Dealers will be allowed to participate</t>
  </si>
  <si>
    <t>https://www.rbi.org.in/Scripts/BS_PressReleaseDisplay.aspx?prid=49553</t>
  </si>
  <si>
    <t>Advance the second tranche of purchase of Government securities under Open Market Operations (OMOs) for ₹ 15,000 crores to March 26, 2020 (originally scheduled to be conducted on March 30, 2020)</t>
  </si>
  <si>
    <t>https://www.rbi.org.in/Scripts/BS_PressReleaseDisplay.aspx?prid=49554</t>
  </si>
  <si>
    <t>Extend the priority sector classification for bank loans to NBFCs for on-lending for FY 2020-21</t>
  </si>
  <si>
    <t>https://www.rbi.org.in/Scripts/NotificationUser.aspx?Id=11828&amp;Mode=0</t>
  </si>
  <si>
    <t>Financial Services Authority, Self-Regulatory Organization (SRO) of the IDX, Indonesia Clearing and Guarantee Corporation (KPEI), and Indonesia Central Securities Depository (KSEI)</t>
  </si>
  <si>
    <t>Prohibiting Short Selling transactions of all Exchange Members from 2 March 2020 until at a specified date determined by OJK.</t>
  </si>
  <si>
    <t>https://www.ojk.go.id/en/berita-dan-kegiatan/siaran-pers/Pages/Joint-Press-Release-OJK-and-SRO-Maintain-Continuous-Stock-Exchange%e2%80%99s-Orderly,-Fair.aspx</t>
  </si>
  <si>
    <t>Implementing a Trading Halt for 30 minutes in the event of JCI experiences a 5% decline</t>
  </si>
  <si>
    <t>Allowing share buyback by Issuers or Public Companies without prior approval of a general shareholders meeting and increasing the maximum treasury stock resulting from the buyback from 10% to 20% from paid up capital; Adjusting shares haircut and risk charge to stimulate the market</t>
  </si>
  <si>
    <t>Extending the submission deadlines of 2019 Annual Financial Report, Annual Report of Issuers and Public Companies including Listed Companies for 2 (two) months from the submission due date.
Extending the submission deadline of 2020 Interim I Financial Report of Listed Companies for 2 (two) months from the submission due date stipulated by IDX regulation. In conjunction with the extended deadline, IDX will also adjust the affixation of special notation "L" to Listed Company's code.
Extending the deadline of Issuers and Public Companies' Annual General Shareholders Meeting (AGM) for 2 (two) months.</t>
  </si>
  <si>
    <t>Thirty-nine-month Extended Credit Facility arrangement for The Gambia in the amount of SDR35 million (about US$47.1 million, or 56.3 percent of The Gambia’s quota in the Fund)</t>
  </si>
  <si>
    <t>https://www.imf.org/en/News/Articles/2020/03/23/pr2099-gambia-imf-executive-board-approves-usd47-1-million-ecf-arrangement</t>
  </si>
  <si>
    <t>Government bond purchasing program in the secondary market totaling NIS 50 billion</t>
  </si>
  <si>
    <t>https://www.boi.org.il/en/NewsAndPublications/PressReleases/Pages/22-3-20a.aspx</t>
  </si>
  <si>
    <t>Lower the Central Bank Rate (CBR) to 7.25 percent from 8.25 percent</t>
  </si>
  <si>
    <t>https://www.centralbank.go.ke/uploads/mpc_press_release/765216187_MPC%20Press%20Release%20-%20Meeting%20of%20March%2023,%202020.pdf</t>
  </si>
  <si>
    <t>Reduce the Cash Reserve Ratio (CRR) to 4.25 percent from 5.25 percent</t>
  </si>
  <si>
    <t>Extended maximum tenor of REPOs from 28 days to 91 days</t>
  </si>
  <si>
    <t>https://www.centralbank.go.ke/uploads/press_releases/2088534699_Press%20Release%20-%20Banking%20Sector%20Additional%20Measures.pdf</t>
  </si>
  <si>
    <t>Providing flexibility to banks regarding classification and provisioning for loans performed on March 2 and onwards</t>
  </si>
  <si>
    <t>Implement a Large Scale Asset Purchase programme (LSAP) that will purchase up to $30 billion of New Zealand government bonds, across a range of maturities, in the secondary market over the next 12 months</t>
  </si>
  <si>
    <t>https://www.rbnz.govt.nz/news/2020/03/rbnz-to-implement-30bn-large-scale-asset-purchase-programme-of-nz-govt-bonds</t>
  </si>
  <si>
    <t>$9.3 for employer wage subsidy scheme; assumes 50% of businesses access the 12-week scheme.</t>
  </si>
  <si>
    <t>https://www.beehive.govt.nz/release/govt-takes-significant-economic-decisions-nz-readies-alert-level-4-covid-19-fight</t>
  </si>
  <si>
    <t>S 380 payment to affected informal and self-employed workers.</t>
  </si>
  <si>
    <t>https://www.gob.pe/institucion/midis/noticias/109827-comunicado</t>
  </si>
  <si>
    <t>Purchase government securities from the Bureau of Treasury (BTr) under a repurchase agreement in the amount of Php 300 billion with a maximum repayment period of 6 months</t>
  </si>
  <si>
    <t>http://www.bsp.gov.ph/publications/media.asp?id=5329</t>
  </si>
  <si>
    <t>The FSC and the FSS along with the Korea Federation of Banks and its member institutions signed a memorandum of agreement to closely cooperate in the provision of the COV ID 19 financial support programs</t>
  </si>
  <si>
    <t>http://www.fsc.go.kr/downManager?bbsid=BBS0048&amp;no=150616</t>
  </si>
  <si>
    <t>Offer a total of SEK 400 billion in loans to the banks to increase their loans to companies</t>
  </si>
  <si>
    <t>https://www.riksbank.se/en-gb/press-and-published/notices-and-press-releases/press-releases/2020/new-loan-opportunities-within-corporate-loan-programme-via-the-banks/</t>
  </si>
  <si>
    <t>UAE Cabinet</t>
  </si>
  <si>
    <t>Six month suspension of "Ministry of Human Resource and Emiratisation administrative fines." This may be extended.</t>
  </si>
  <si>
    <t>https://twitter.com/MOFUAE/status/1242038008381157376</t>
  </si>
  <si>
    <t>Work permit fees businesses with 1-6 registered workers have been reduced</t>
  </si>
  <si>
    <t>50% refund on bank guarantees for companies and businesses.</t>
  </si>
  <si>
    <t>50% refund of firm "financial guarantees" contributed to the Federal Authority for Identity and Citizenship</t>
  </si>
  <si>
    <t>Increasing the amount businesses can borrow through the Coronavirus Business Interruption Loan Scheme (CBILS) from £1.2 million to £5 million, and ensuring businesses can access the first 6 months of that finance interest free and including new legal powers in the Covid Bill enabling further financial support deemed necessary to businesses</t>
  </si>
  <si>
    <t>https://www.gov.uk/government/news/chancellor-announces-additional-support-to-protect-businesses</t>
  </si>
  <si>
    <t>PRA’s approach to delayed regulatory reporting for UK insurers</t>
  </si>
  <si>
    <t>https://www.bankofengland.co.uk/prudential-regulation/publication/2020/covid19-regulatory-reporting-amendments</t>
  </si>
  <si>
    <t>Department for Transport</t>
  </si>
  <si>
    <t>Take on revenue and cost risk for the nation’s rail services for six months, with operators continuing to manage day-to-day services for a “a small predetermined management fee.”</t>
  </si>
  <si>
    <t>https://www.bloomberg.com/news/articles/2020-03-23/u-k-steps-in-to-save-railways-as-johnson-warns-of-lockdown</t>
  </si>
  <si>
    <t>HM Revenue and Customs</t>
  </si>
  <si>
    <t>Tax cuts for the "retail, hospitality and/or leisure sector[s]"
Details/implementation is devolved</t>
  </si>
  <si>
    <t>https://www.businesssupport.gov.uk/business-rates-holiday-for-retail-hospitality-and-leisure/</t>
  </si>
  <si>
    <t xml:space="preserve">"Valued Added Tax (VAT) payments due between 20 March 2020 and 30 June 2020" by businesses are deferred "until the end of the 2020-21 tax year" </t>
  </si>
  <si>
    <t>https://www.businesssupport.gov.uk/vat-deferral/</t>
  </si>
  <si>
    <t>Authorized Fannie Mae and Freddie Mac (the Enterprises) to enter into additional dollar roll transactions (dollar roll transactions provide mortgage-backed securities investors with short-term financing of their positions, providing liquidity to these investors)</t>
  </si>
  <si>
    <t>https://www.fhfa.gov/Media/PublicAffairs/Pages/FHFA-Authorizes-the-Enterprises-to-Support-Additional-Liquidity-in-the-Secondary-Mortgage-Market.aspx</t>
  </si>
  <si>
    <t>Revised the definition of eligible retained income for purposes of the Board’s total loss-absorbing capacity (TLAC) rule. The revised definition of eligible retained income will make any automatic limitations on capital distributions that could apply under the TLAC rule more gradual</t>
  </si>
  <si>
    <t>https://www.federalreserve.gov/newsevents/pressreleases/files/bcreg20200323a1.pdf</t>
  </si>
  <si>
    <t>Federal Reserve expects to announce soon the establishment of a Main Street Business Lending Program to support lending to eligible small-and-medium sized businesses, complementing efforts by the SBA.</t>
  </si>
  <si>
    <t>https://www.federalreserve.gov/newsevents/pressreleases/monetary20200323b.htm</t>
  </si>
  <si>
    <t>Expanded the Commercial Paper Funding Facility (CPFF) to include high-quality, tax-exempt commercial paper as eligible securities. In addition, the pricing of the facility has been reduced.</t>
  </si>
  <si>
    <t>Expanded the Money Market Mutual Fund Liquidity Facility (MMLF) to include a wider range of securities, including municipal variable rate demand notes (VRDNs) and bank certificates of deposit.</t>
  </si>
  <si>
    <t xml:space="preserve">Establishment of Term Asset-Backed Securities Loan Facility (TALF), enabling the issuance of asset-backed securities (ABS) backed by student loans, auto loans, credit card loans, loans guaranteed by the Small Business Administration (SBA), and certain other assets </t>
  </si>
  <si>
    <t xml:space="preserve">Credit Facilities </t>
  </si>
  <si>
    <t>Establishment of the Primary Market Corporate Credit Facility (PMCCF) for new bond and loan issuance</t>
  </si>
  <si>
    <t>Establishment of the Secondary Market Corporate Credit Facility (SMCCF) to provide liquidity for outstanding corporate bonds.</t>
  </si>
  <si>
    <t>The FOMC will purchase $500 Billion of Treasury securities and $200 billion of mortgage-backed securities including agency commercial mortgage-backed securities.</t>
  </si>
  <si>
    <t>Temporary flexibility for registered funds affected by recent market events to borrow funds from certain affiliates and to enter into certain other lending arrangements</t>
  </si>
  <si>
    <t>https://www.sec.gov/news/press-release/2020-70</t>
  </si>
  <si>
    <t>Directed Fannie Mae and Freddie Mac (the Enterprises) to provide alternatives to satisfy appraisal requirements and employment verification requirements through May 17, 2020</t>
  </si>
  <si>
    <t>https://www.fhfa.gov/Media/PublicAffairs/Pages/FHFA-Directs-Enterprises-to-Grant-Flexibilities-for-Appraisal-and-Employment-Verifications.aspx</t>
  </si>
  <si>
    <t>Temporarily expanding eligibility to income support payments and establishing a new, time-limited Coronavirus supplement to be paid at a rate of $550 per fortnight.</t>
  </si>
  <si>
    <t>https://treasury.gov.au/sites/default/files/2020-03/Fact_sheet-Income_Support_for_Individuals.pdf</t>
  </si>
  <si>
    <t>Provide two rounds of $750 payments to those eligible.</t>
  </si>
  <si>
    <t>https://treasury.gov.au/sites/default/files/2020-03/Fact_sheet-Payments_to_support_households.pdf</t>
  </si>
  <si>
    <t>Enable individuals and sole traders directly impacted by the economic consequences of the Coronavirus to access up to $10,000 of their superannuation, tax-free, in 2019-20, and up to a further $10,000 in 2020-21</t>
  </si>
  <si>
    <t>https://treasury.gov.au/sites/default/files/2020-03/Fact_sheet-Early_Access_to_Super_1.pdf</t>
  </si>
  <si>
    <t>Temporarily reducing superannuation minimum drawdown requirements for account-based pensions and similar products by 50 per cent for 2019-20 and 2020-21</t>
  </si>
  <si>
    <t>https://treasury.gov.au/sites/default/files/2020-03/factsheet6providingsupportforretireestomanagemarketvolatility-25march2.pdf</t>
  </si>
  <si>
    <t>On 12 March, the Government announced a 0.5 percentage point reduction in both the upper and lower social security deeming rates. The Government will now reduce these rates by another 0.25 percentage points</t>
  </si>
  <si>
    <t>https://treasury.gov.au/sites/default/files/2020-03/Fact_sheet-Providing_support_for_retirees_to_manage_market_volatility.pdf</t>
  </si>
  <si>
    <t>Enhancing the Boosting Cash Flow for Employers scheme announced on 12 March 2020. The Government is providing up to $100,000 to eligible small and medium-sized businesses, and not for-profits (NFPs) that employ people, with a minimum payment of $20,000</t>
  </si>
  <si>
    <t>https://treasury.gov.au/sites/default/files/2020-03/Fact_sheet-Cash_flow_assistance_for_businesses_0.pdf</t>
  </si>
  <si>
    <t>Allowing businesses to get through a temporary period of insolvency, by temporarily providing higher thresholds and more time to respond to demands from creditors and providing temporary relief from directors’ personal insolvent trading liability</t>
  </si>
  <si>
    <t>https://treasury.gov.au/sites/default/files/2020-03/Fact_sheet-Providing_temporary_relief_for_financially_distressed_businesses.pdf</t>
  </si>
  <si>
    <t>Increasing the instant asset write-off threshold from $30,000 to $150,000 and expanding access to include businesses with aggregated annual turnover of less than $500 million (up from $50 million) until 30 June 2020</t>
  </si>
  <si>
    <t>https://treasury.gov.au/sites/default/files/2020-03/Fact_Sheet-Delivering_support_for_business_investment.pdf</t>
  </si>
  <si>
    <t>Introducing a time limited 15 month investment incentive (through to 30 June 2021) to support business investment and economic growth over the short term, by accelerating depreciation deduction</t>
  </si>
  <si>
    <t>Eligible employers can apply for a wage subsidy of 50 per cent of the apprentice’s or trainee’s wage for 9 months from 1 January 2020 to 30 September 2020</t>
  </si>
  <si>
    <t>Set aside $1 billion to support regions most significantly affected by the Coronavirus outbreak.</t>
  </si>
  <si>
    <t>https://treasury.gov.au/sites/default/files/2020-03/Fact_sheet-Assistance_for_severely_affected_regions_and_sectors.pdf</t>
  </si>
  <si>
    <t>Initial support to airline industry of up to $715 million of relief from a range of taxes and Government charges.</t>
  </si>
  <si>
    <t>Creation of the Coronavirus SME Guarantee Scheme, through which the Government will provide a guarantee of 50 per cent to SME lenders to support new short-term unsecured loans to SMEs</t>
  </si>
  <si>
    <t>https://treasury.gov.au/sites/default/files/2020-03/Fact_sheet-Supporting_the_flow_of_credit_1.pdf</t>
  </si>
  <si>
    <t>Provided the Australian Office of Financial Management with an investment capacity of $15 billion to invest in structured finance markets used by smaller lenders</t>
  </si>
  <si>
    <t>Providing a temporary exemption from responsible lending obligations for lenders providing credit to existing small business customers</t>
  </si>
  <si>
    <t>Financial sector undertakes to grant viable, non-financial businesses and the self-employed, as well as mortgage borrowers with payment problems as a result of the corona crisis, postponement of payment until 30 September 2020 without charge</t>
  </si>
  <si>
    <t>https://www.nbb.be/en/articles/guarantee-scheme-individuals-and-companies-affected-corona-crisis</t>
  </si>
  <si>
    <t>Activated a guarantee program for all new loans and credit lines (but not refinancing loans) with a maximum duration of 12 months, which banks provide to viable non-financial businesses, small and medium-sized enterprises (SMEs), self-employed persons, and non-profit organizations from 1 April 2020 until 30 September 2020. The financial sector (including mortgage borrowers) will allow these same actors to delay payments due to the coronavirus. These two measures went into effect April 1, 2020.</t>
  </si>
  <si>
    <t>National Social Security Office</t>
  </si>
  <si>
    <t>Allowing the postponement of the payment of sums due to the ONSS until December 15, 2020 and employers experiencing payment difficulties due to the coronavirus crisis can request a clearance plan for the first and second quarters of 2020</t>
  </si>
  <si>
    <t>https://news.belgium.be/fr/coronavirus-les-mesures-pour-les-employeurs-sont-desormais-en-ligne</t>
  </si>
  <si>
    <t xml:space="preserve">Transfer of resources from the PIS-PASEP Fund to the Guarantee Fund for Seniority (FGTS), in the amount of R $ 20 billion </t>
  </si>
  <si>
    <t>https://riotimesonline.com/brazil-news/brazil/bndes-announces-r55-billion-injection-in-brazilian-economy/</t>
  </si>
  <si>
    <t>Temporary suspension of payments of installments of direct financing to companies in the amount of R $ 19 billion and temporary suspension of payments of installments of indirect financing to companies in the amount of R $ 11 billion</t>
  </si>
  <si>
    <t>Expansion of credit to micro, small and medium-sized companies (MSMEs), through partner banks, in the amount of R $ 5 billion</t>
  </si>
  <si>
    <t>Exempting transactions in Egyptian pounds from commissions and related expenses</t>
  </si>
  <si>
    <t>https://www.cbe.org.eg/en/Pages/HighlightsPages/Circular-dated-22-March-2020-regarding-exempting-local-transfers-in-EGP-from-all-fees-&amp;-commissions.aspx</t>
  </si>
  <si>
    <t>Wil conduct auctions for the U.S. dollar funds supplying operations for the term of one-week and three-month</t>
  </si>
  <si>
    <t>https://www.boj.or.jp/en/announcements/release_2020/rel200321a.pdf</t>
  </si>
  <si>
    <t>Ministry of Finance ; Ministry of Economy and Planning</t>
  </si>
  <si>
    <t>SAR 70 billion package "for exemptions and postponement of some government dues to provide liquidity to the private sector thereby enabling them to manage continuity of their economic activities." Details are forthcoming. USD value is $18.7 billion.</t>
  </si>
  <si>
    <t>https://www.mof.gov.sa/en/MediaCenter/news/Pages/News_20032020.aspx</t>
  </si>
  <si>
    <t>Set up a special facility to provide liquidity for mutual funds through commercial banks</t>
  </si>
  <si>
    <t>https://www.bot.or.th/English/AboutBOT/Activities/Pages/Joint_22032020.aspx</t>
  </si>
  <si>
    <t>Established Corporate Bond Stabilization Fund to invest in high-quality, newly issued bonds by corporates that cannot fully rollover maturing corporate bonds</t>
  </si>
  <si>
    <t>Interagency announcement encouraging financial institutions to work constructively with borrowers affected by COVID-19 and explains that regulators will not direct supervised institutions to automatically categorize loan modifications as troubled debt restructurings (TDRs)</t>
  </si>
  <si>
    <t>https://www.federalreserve.gov/newsevents/pressreleases/files/bcreg20200322a1.pdf</t>
  </si>
  <si>
    <t>Approved a $3 million grant to support the Indonesian government’s fight against the novel coronavirus (COVID-19) pandemic</t>
  </si>
  <si>
    <t>https://www.adb.org/news/adb-approves-3-million-grant-support-indonesias-fight-against-covid-19</t>
  </si>
  <si>
    <t>Financial Conduct Authority (FCA)</t>
  </si>
  <si>
    <t>Requests all listed companies observe a moratorium on the publication of preliminary financial statements for at least two weeks</t>
  </si>
  <si>
    <t>https://www.fca.org.uk/news/statements/fca-requests-delay-forthcoming-announcement-preliminary-financial-accounts</t>
  </si>
  <si>
    <t>Australian Securities &amp; Investments Commission</t>
  </si>
  <si>
    <t>Allows companies to postpone Annual General Meetings by two months or use appropriate technology</t>
  </si>
  <si>
    <t>https://asic.gov.au/about-asic/news-centre/find-a-media-release/2020-releases/20-068mr-guidelines-for-meeting-upcoming-agm-and-financial-reporting-requirements/</t>
  </si>
  <si>
    <t>National Office of Employment</t>
  </si>
  <si>
    <t>Due to the numerous requests for temporary force majeure due to the coronavirus crisis, the procedures for the introduction of temporary unemployment have been greatly simplified for both employers and worker</t>
  </si>
  <si>
    <t>https://www.onem.be/fr/nouveau/chomage-temporaire-la-suite-de-lepidemie-de-coronavirus-covid-19-simplification-de-la-procedure</t>
  </si>
  <si>
    <t xml:space="preserve">Established criteria for conducting repurchase operations in foreign currency, eligible bonds to be accepted as collateral are external federal public debt securities (Global Bonds) with a haircut of 10% </t>
  </si>
  <si>
    <t>https://www.bcb.gov.br/en/pressdetail/2319/nota</t>
  </si>
  <si>
    <t>Increase the frequency of 7-day maturity operations for standing U.S. dollar liquidity swap line arrangements with the Federal Reserve from weekly to daily</t>
  </si>
  <si>
    <t>https://www.bankofcanada.ca/2020/03/coordinated-central-bank-action-further-enhance-provision-u-s-dollar/</t>
  </si>
  <si>
    <t>Increasing the frequency of its Term Repo operations to at least twice a week starting Tuesday March 24, 2020</t>
  </si>
  <si>
    <t>https://www.bankofcanada.ca/2020/03/bank-of-canada-announces-additional-measures-to-support-market-functioning/</t>
  </si>
  <si>
    <t xml:space="preserve">Activate the Contingent Term Repo Facility (CTRF) </t>
  </si>
  <si>
    <t>Launch a USD Term Repo Facility</t>
  </si>
  <si>
    <t>Operating band will be narrowed to 25 basis points compared to 50 basis points previously, the deposit rate will be set to the current target for the overnight rate</t>
  </si>
  <si>
    <t>Individual tax return filing due date extended to 2020-06-01. Payment date extended to 2020-09-01</t>
  </si>
  <si>
    <t xml:space="preserve">https://www.canada.ca/en/department-finance/economic-response-plan/covid19-individuals.html#increasing_canada_child_benefit
</t>
  </si>
  <si>
    <t>Reactivated a currency arrangement (swap line) and increased the maximum amount to be borrowed by European Central Bank from €12 billion to €24 billion</t>
  </si>
  <si>
    <t>http://www.nationalbanken.dk/en/pressroom/Pages/2020/03/DNN202005416.aspx</t>
  </si>
  <si>
    <t>Opened applications for the organizer compensation scheme. This applies to organizers who cancelled events between March 6, 2020 and March 31, 2020. Participants were to be compensated with revenue lost from cancelled or postponed events.</t>
  </si>
  <si>
    <t>https://em.dk/nyhedsarkiv/2020/marts/covid-19-nu-kommer-kompensationen-til-aflyste-arrangementer/</t>
  </si>
  <si>
    <t>Implementing policies for banks to incentivize electronic banking while enhancing anti-money laundering measures</t>
  </si>
  <si>
    <t>https://www.cbe.org.eg/en/Pages/HighlightsPages/Circular-dated-20-March-2020-following-up-the-precautionary-measures-to-counter-the-effects-of-COVID-19-virus.aspx</t>
  </si>
  <si>
    <t>Introduced supervisory flexibility regarding non-performing loans in order to allow banks to benefit from guarantees and moratoriums put in place by public authorities</t>
  </si>
  <si>
    <t>https://www.bankingsupervision.europa.eu/press/pr/date/2020/html/ssm.pr200320~4cdbbcf466.en.html</t>
  </si>
  <si>
    <t>https://www.ecb.europa.eu/press/pr/date/2020/html/ecb.pr200320_1~be7a5cd242.en.html</t>
  </si>
  <si>
    <t>Reactivated a currency arrangement (swap line) and increased the maximum amount to be borrowed by Danmarks Nationalbank from €12 billion to €24 billion</t>
  </si>
  <si>
    <t>https://www.ecb.europa.eu/press/pr/date/2020/html/ecb.pr200320~165793c952.en.html</t>
  </si>
  <si>
    <t>Activated the general escape clause of the Stability and Growth Pact (SGP) to allow Member States to undertake measures to deal adequately with the crisis, while departing from the budgetary requirements that would normally apply under the European fiscal framework</t>
  </si>
  <si>
    <t>https://ec.europa.eu/commission/presscorner/detail/en/ip_20_499</t>
  </si>
  <si>
    <t>Temporarily reduced the employers' earnings-related pension contributions by 2.6 percentage points. It was scheduled to be implemented at the latest June 1, 2020, and was set to end on December 31, 2020. The EMU buffer for occupational pension schemes, currently around EUR 7 billion, was used to reduce the pension contributions.The government also introduced layoff flexibility for companies and introducedd unemployment security for employees.</t>
  </si>
  <si>
    <t>https://tem.fi/artikkeli/-/asset_publisher/hallituksen-paattamat-toimet-tuovat-joustoa-ja-turvaa-tyomarkkinoille</t>
  </si>
  <si>
    <t>Ministerial Committee on Economic Policy</t>
  </si>
  <si>
    <t>State guarantee of up to EUR 600 million to support Finnair’s financing needs</t>
  </si>
  <si>
    <t>https://valtioneuvosto.fi/en/article/-/asset_publisher/10616/hallitus-tukee-finnairia-suunnitteilla-600-miljoonan-euron-valtiontakaus</t>
  </si>
  <si>
    <t>Increase Finnvera Oyj’s domestic financing authorisations from the current maximum of EUR 4.2 billion to EUR 12 billion, offering guarantees to banks that grant loans</t>
  </si>
  <si>
    <t>https://tem.fi/en/article/-/asset_publisher/hallitukselta-mittava-paketti-yritysten-tueksi-finnveran-kautta-10-miljardin-euron-lisarahoitus-yrityksille</t>
  </si>
  <si>
    <t>Banks and loan managers, following close cooperation and meeting with the relevant Ministers of Finance and Development and Investment, have decided offer facilities to pay their installments on their loans to employees, freelancers and sole proprietors who receive the extraordinary financial support of 800 euros will be able to suspend installments for a period of three month</t>
  </si>
  <si>
    <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</si>
  <si>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Employees affected and suspended from their employment contracts will be entitled to exceptional financial assistance as well as all freelancers, self-employed and affected traders</t>
  </si>
  <si>
    <t>Employees which were fired or forced to resign from March 1st to March 17th are entitled to exceptional financial assistance</t>
  </si>
  <si>
    <t>Legislative Council Finance Comittee</t>
  </si>
  <si>
    <t>Approved a concessionary low-interest loan guarantee commitment of $20 billion under the SME Financing Guarantee Scheme, the Government will provide a 100% guarantee for approved loans taken out by eligible enterprises</t>
  </si>
  <si>
    <t>https://www.news.gov.hk/eng/2020/03/20200320/20200320_185846_777.html?type=category&amp;name=covid19&amp;tl=t</t>
  </si>
  <si>
    <t>Invites banks and card companies to raise the HUF 5,000 limit for the mandatory use of touch-based payment cards to HUF 15,000</t>
  </si>
  <si>
    <t>https://www.mnb.hu/sajtoszoba/sajtokozlemenyek/2020-evi-sajtokozlemenyek/a-bankkartyas-fizetes-ertekhataranak-emelesere-szolitja-fel-az-mnb-a-penzugyi-rendszer-szereploit</t>
  </si>
  <si>
    <t>State-backed bridging loans for companies</t>
  </si>
  <si>
    <t>https://www.government.is/news/article/?newsid=afa0d410-6b79-11ea-9462-005056bc4d74</t>
  </si>
  <si>
    <t>Conduct open market operations in the form of purchase of an aggregate amount of ₹15,000 crores of the following Government securities through a multi-security auction</t>
  </si>
  <si>
    <t>https://www.rbi.org.in/Scripts/BS_PressReleaseDisplay.aspx?prid=49545</t>
  </si>
  <si>
    <t>Introduce three-month payment moratoria on mortgages, and personal and business loans for some business and personal customers affected by COVID-19</t>
  </si>
  <si>
    <t>https://www.centralbank.ie/news/article/press-release-focused-on-protecting-consumers-and-supporting-individuals-19-march-2020</t>
  </si>
  <si>
    <t>Decided to grant some extensions to reporting obligations</t>
  </si>
  <si>
    <t>https://www.bancaditalia.it/media/comunicati/documenti/2020-01/Deadlines-extension-COVID-19.pdf?language_id=1</t>
  </si>
  <si>
    <t>https://www.boj.or.jp/en/announcements/release_2020/rel200320a.pdf</t>
  </si>
  <si>
    <t>Lower by 50 basis points the target for the overnight interbank interest rate to 6.5%</t>
  </si>
  <si>
    <t>https://www.banxico.org.mx/publications-and-press/announcements-of-monetary-policy-decisions/%7BEDD79640-5C3B-51E2-4675-BE373051F6B3%7D.pdf</t>
  </si>
  <si>
    <t>Reduce the amount of the DRM held by commercial and development banks and that is mandatorily deposited on a permanent basis at the Central Bank by 50 billion pesos</t>
  </si>
  <si>
    <t>https://www.banxico.org.mx/publications-and-press/other-announcements/%7BE626A744-436D-2495-0969-3582C9571361%7D.pdf</t>
  </si>
  <si>
    <t>Reduced cost of Ordinary Additional Liquidity Facility (FLAO), which offers liquidity to commercial banks via secured credits or repos from 2-2.2 times Banco de México’s target for the overnight interbank interest rate to 1.1 times</t>
  </si>
  <si>
    <t>For the purpose of increasing the availability of US dollar financing for private sector participants, Banco de México, as instructed by the Exchange Commission, will conduct US dollar auctions among credit institutions.</t>
  </si>
  <si>
    <t>Amendments to the Market Makers Program, including implementation of swaps of government securities held by market-makers and purchase option of government securities for market-makrs</t>
  </si>
  <si>
    <t>Establishment of the Term Auction Facility (TAF) to inject cash into the banking system using approved eligible collateral</t>
  </si>
  <si>
    <t>https://www.rbnz.govt.nz/markets-and-payments/domestic-markets/domestic-markets-media-releases/reserve-bank-announces-new-facility-and-removal-of-credit-tiers</t>
  </si>
  <si>
    <t>Removing the allocated credit tiers for Exchange Settlement Account System (ESAS) account holder, so all ESAS credit balances will now be remunerated at the OCR</t>
  </si>
  <si>
    <t>Established a standby loan facility (‘the facility”) of up $900 million to support Air New Zealand as it manages the unprecedented impact of the Covid-19 outbreak on its business.</t>
  </si>
  <si>
    <t>https://www.nzx.com/announcements/350298</t>
  </si>
  <si>
    <t>Reduce the policy rate by 0.75 percentage point to 0.25 percent</t>
  </si>
  <si>
    <t>https://www.norges-bank.no/en/news-events/news-publications/Press-releases/2020/2020-03-20-press-release/</t>
  </si>
  <si>
    <t>Purchase of home transport by air of Norwegians on travel and special shipping, NOK 100 million</t>
  </si>
  <si>
    <t>https://www.regjeringen.no/en/aktuelt/economic-measures-in-norway-in-response-to-covid-19/id2694274/</t>
  </si>
  <si>
    <t>Purchase of domestic air routes where there is no basis for commercial operations, NOK 1,000 million</t>
  </si>
  <si>
    <t>Aviation guarantee scheme totaling NOK 6 billion, with a 90 percent government guarantee on each loan. Of these, NOK 3 billion is directed to Norwegian Air Shuttle, 1.5 billion to SAS and the remaining 1.5 billion to Widerøe and other airlines</t>
  </si>
  <si>
    <t>Approximately S 100 million allocation for COVID-19 tests</t>
  </si>
  <si>
    <t>https://www.gob.pe/institucion/mef/noticias/109746-gobierno-destina-mas-de-s-100-millones-para-la-adquisicion-de-1-6-millones-de-pruebas-para-la-deteccion-del-coronavirus-covid-19</t>
  </si>
  <si>
    <t xml:space="preserve">Approximately S 2.5 million allocation for the "National Institute of Health, to finance the systematization and technological support linked to the diagnosis of COVID - 19."
</t>
  </si>
  <si>
    <t>Sale of S 400 million in two-year repos at an interest rate of 3.24%</t>
  </si>
  <si>
    <t>https://www.bcrp.gob.pe/docs/Transparencia/Notas-Informativas/2020/nota-informativa-2020-03-20-1.pdf</t>
  </si>
  <si>
    <t>Lower the monetary policy rate to 2.00 percent from 2.50 percent</t>
  </si>
  <si>
    <t>https://www.bnr.ro/page.aspx?prid=17617</t>
  </si>
  <si>
    <t>lending (Lombard) facility rate is lowered to 2.50 percent from 3.50 percent</t>
  </si>
  <si>
    <t xml:space="preserve">BOR submits regulator information letter to banks, microfinance organizations (MFIs), credit consumer cooperatives (KPC), agricultural credit consumer cooperatives (SKPK) and insurance organizations telling them to "to quickly consider applications and provide mortgage holidays to borrowers with officially confirmed coronavirus disease." Officially confirmed cases of COVID-19 is also an acceptable reason for other forms of forbearance by lenders. Mortgage holidays given under these circumstances are to continue "until September 30, 2020 if this is the only housing of the borrower and members of his family." </t>
  </si>
  <si>
    <t>https://cbr.ru/eng/press/pr/?file=23032020_170800eng2020-03-23T17_07_10.htm</t>
  </si>
  <si>
    <t>"microfinance organisations not to recognise such loans as restructured and not to apply to them adjustment ratios for claims to borrowers whose debt to income (DTI) ratio exceeds 50% when calculating the capital adequacy ratio until the end of 2020"</t>
  </si>
  <si>
    <t>"entitles credit institutions not to increase reserves on loans to individual borrowers in the case of worsening of their financial standing and/or debt servicing quality if there is an official confirmation of them being infected with a coronavirus, until 30 September 2020"</t>
  </si>
  <si>
    <t xml:space="preserve">BOR "recommends that insurance organisations fulfil policy holders’ applications to extend the term for settling insurance events and the term of payment under voluntary insurance agreements and that insurance organisations do not charge any penalties or fines or other consequences for policy holders’ failure to duly perform their obligations under a voluntary insurance agreement, if they submit an application and an official confirmation of being infected with a coronavirus"
</t>
  </si>
  <si>
    <t>Starting May 1, 2020, "Faster Payments System (FPS) transfers for up to 100,000 rubles per month shall be performed at no charge" and "FPS transfers for over 100,000 rubles per month shall be subject to a fee not exceeding 0.5% of the payment amount but no more than 1,500 rubles."</t>
  </si>
  <si>
    <t>Bank of Russia is considering the possibility of seting fee limits on card payments for online purchases</t>
  </si>
  <si>
    <t>New SME lending facility will be in place with a refinancing limit of 500 billion rubles at a 4% lending rate from BOR.</t>
  </si>
  <si>
    <t>Expands refinancing program for SMEs from a total limit of 175 billion rubles to 675 billion rubles and decreases the BOR lending rate on the program from 6% to 4% while the "effective interest rate will be within 8.5%." "Within the scope of this additional credit limit, the Bank of Russia intends to provide to credit institutions one-year loans at the rate 4% per annum"</t>
  </si>
  <si>
    <t>BOR "reduced add-ons to risk weights on mortgage loans and loans under equity construction contracts to be issued from 1 April 2020"</t>
  </si>
  <si>
    <t>BOR enhanced "access to mortgage loans for families with children" by making extra add-ons to risk weights decrease as loans are repaid.
Qualifying loans:"mortgage loans with low down payments (up to 10%) repaid out of maternity capital"
Maternity capital info: http://www.pfrf.ru/en/matcap/</t>
  </si>
  <si>
    <t>BOR "expanded the Lombard List to include a number of mortgage bonds which are of appropriate credit quality and meet other statutory requirements"</t>
  </si>
  <si>
    <t>Unsecured loans for credit institutions with at least one credit rating assigned by one of the credit rating agencies not lower than the AA(RU) from  ACRA (JSC) or ruAA from JSC Expert RA. Unsecured loans for credit institutions that have the loans guaranteed by JSC RSMB Corporation, a state owned development bank. Loans will be issued until 2020-09-30.
To qualify, the institution's ruble SME loan portfolios must be equal to at least 95% of their respective portfolios of 1 March 2020.
"Bank of Russia will specify a maximum amount of funding for each credit institution, calculating it as the difference between the volume of the bank’s ruble SME loan portfolio as of the first day of a current month and that of this same portfolio as of 1 March 2020, reduced by 5%"
"Should the bank’s ruble SME loan portfolio as of the first day of a current month total less than 95% of its volume as of 1 March 2020, the funds the credit institution borrows from the Bank of Russia under this facility are subject to early repayment."</t>
  </si>
  <si>
    <t>BOR regulatory forbearance related to loans to SMEs from credit institutions and microfinance organisations through 2020-09-30. 
Institutions don't have to declare restructured loans unperforming.
Institutions have "the opportunity, through 30 September 2020, to make a decision confirming a non-deteriorated assessment of a financial position of a borrower — an SME entity, for making loss provisions."</t>
  </si>
  <si>
    <t xml:space="preserve">"Bank of Russia recommends that credit institutions, microfinance organisations and consumer credit cooperatives consider debt restructuring under their outstanding loans as a high priority measure to prevent SME entities from accumulating overdue debt, or to settle such debt, in cases relevant applications from SME entities are submitted, through 30 September 2020."
</t>
  </si>
  <si>
    <t xml:space="preserve">BOR regulated credit institutions and non-bank financial institutions are allowed to recognise equity and debt securities acquired before 1 March 2020 at fair value in the accounting records. They can also recognise debt securities, acquired from 1 March 2020 through 30 September 2020 at their fair value as of the acquisition date. 
These measures will be effective until 1 January 2021.
</t>
  </si>
  <si>
    <t>Easier conditions for providing irrevocable credit lines in accordance with the liquidity coverage ratio N26 (N27). The irrevocable credit line fee will be reduced from 0.5 to 0.15%. Change method for calculating the limit for the irrevocable credit line, which will assist systemically important credit institutions (SICIs) in managing their liquidity.</t>
  </si>
  <si>
    <t>Credit institutions can now "include operations in six foreign currencies (US dollar, Pound sterling, Swiss franc, Japanese yen, and Chinese yuan) into their required ratios calculations (excluding calculations of the values (limits) of open currency positions) at the official exchange rate of the respective currency, set by the Bank of Russia as of 1 March 2020 for the period from 1 March 2020 through 30 September 2020 inclusive"</t>
  </si>
  <si>
    <t>National countercyclical capital buffer maintained at zero per cent</t>
  </si>
  <si>
    <t>Non-governmental pension funds will not have to "bring pension savings and pension reserves portfolios in line with stress testing requirements until 1 January 2021."</t>
  </si>
  <si>
    <t>Credit institutions allowed to use capital conservation buffer and systemic importance capital buffer, but they have to "comply with the set limits for the share of profits to be distributed in accordance with the buffers’ size, including dividend payouts and compensations (incentives) to be paid to management."</t>
  </si>
  <si>
    <t xml:space="preserve">Changes to regulations on joint stock companies (JSCs): 
1. JSC's don't have to record 2020 financial performance results of joint-stock companies showing their net assets value to equity capital ratio
2. JSC's are allowed to conduct  buy-back of their shares on-exchanges in 2020 using a simplified procedure
</t>
  </si>
  <si>
    <t>Wage Credit Scheme expanded.</t>
  </si>
  <si>
    <t>https://www.iras.gov.sg/irashome/uploadedFiles/IRASHome/News_and_Events/Newsroom/Media_Releases_and_Speeches/Media_Releases/2020/Annex%20-%20Press%20Release%20for%20WCS%20Payouts%20by%20March%202020.pdf
https://www.mof.gov.sg/newsroom/press-releases/over-600-million-in-wage-credits-for-more-than-90-000-employers-by-31-march-2020</t>
  </si>
  <si>
    <t>SARB provided intraday liquidity support to clearing banks with Intraday Overnight Supplementary Repurchase Operations (IOSROs). IOSROs were carried out through a fixed-rate auction with a pro-rata allotment. Interest rates were set equal to the repurchase rate. The amount was decided on a daily basis, in-line with money market liquidity conditions. End-of-day supplementary facilities were no longer offered.</t>
  </si>
  <si>
    <t>https://www.resbank.co.za/Lists/News%20and%20Publications/Attachments/9791/Changes%20to%20the%20money%20market%20liquidity%20management%20strategy%20of%20the%20SARB.pdf</t>
  </si>
  <si>
    <t xml:space="preserve">To provide average daily liquidity demand over a week, SARB pledged to increase the size of Main Refinancing Operations in-line with the daily allotment of Intraday Overnight Supplementary Repurchase Operations (IOSROs). </t>
  </si>
  <si>
    <t>SARB adjusted the Standing Facilities (SF) borrowing rate--the rate at which SARB absorbs liquidity-- to the repo rate less 200 basis points. Previously, the borrowing rate was the repo rate less 100 points.
To provide liquity to money market liquidity, the SARB set the SF lending rate--the rate at which SARB provides liquidity to commercial banks--to the repo rate. Previously, the SF lending rate was equal to the repo rate plus 100 basis points.</t>
  </si>
  <si>
    <t>Securities and Exchange Commission of Sri Lanka</t>
  </si>
  <si>
    <t>Closure of all commericial banks. Closure of Colombo Stock Exchange.</t>
  </si>
  <si>
    <t>https://www.cbsl.gov.lk/sites/default/files/cbslweb_documents/laws/cdg/bsd_directions_no_1_of_2020_e.pdf</t>
  </si>
  <si>
    <t>Ministry of Trade and Industry</t>
  </si>
  <si>
    <t>Providing resources and capital for Almi Företagspartner to increase lending to small and medium-sized (SME) companies throughout the country</t>
  </si>
  <si>
    <t>https://www.regeringen.se/artiklar/2020/03/almi-far-3-miljarder-i-kapitaltillskott-for-att-oka-utlaningen-till-sma-och-medelstora-foretag/</t>
  </si>
  <si>
    <t>Swedish Export Credit (SEK) loan framework is increased from SEK 125 to 200 billion and can be used to issue both government-supported and commercial credit to Swedish export companies</t>
  </si>
  <si>
    <t>https://www.regeringen.se/pressmeddelanden/2020/03/utokade-lane--och-garantimojligheter-till-foretag-i-sverige2/</t>
  </si>
  <si>
    <t>Swedish Export Credit Agency</t>
  </si>
  <si>
    <t xml:space="preserve">Sweden's ECA to increase credit guarantee limit to 500 billion kronor from 450 billion. </t>
  </si>
  <si>
    <t>https://www.reuters.com/article/health-coronavirus-sweden-credit/swedish-govt-expands-support-programme-of-loans-guarantees-to-businesses-news-agency-tt-idUSS3N29P002</t>
  </si>
  <si>
    <t>Sweden's ECA to increase ceiling for its loan from 125 billion kronor to 200 billion</t>
  </si>
  <si>
    <t>Ministry of Culture</t>
  </si>
  <si>
    <t>Cultural sector and sports movement will receive an extra SEK 1 billion in support due to the economic consequences affecting these sectors as a result of the spread of the COVID-19 virus</t>
  </si>
  <si>
    <t>https://www.government.se/press-releases/2020/03/sek-1-billion-to-culture-and-sport-as-a-result-of-the-impact-of-the-covid-19-virus/</t>
  </si>
  <si>
    <t>https://www.snb.ch/en/mmr/reference/pre_20200320/source/pre_20200320.en.pdf</t>
  </si>
  <si>
    <t>Late fees for value added tax (VAT), customs duties, special excise taxes, and incentive taxes are eliminated. Payment holiday for them until December 2020.</t>
  </si>
  <si>
    <t>https://home.kpmg/us/en/home/insights/2020/03/tnf-switzerland-tax-measures-response-coronavirus.html</t>
  </si>
  <si>
    <t>Bankruptcy proceedings and bankruptcy declarations unavailable until from March 19 to April 4, 2020. Debtor prosecution (legal debt collection) suspended.</t>
  </si>
  <si>
    <t>https://www.wbf.admin.ch/wbf/fr/home/dokumentation/nsb-news_list.msg-id-78515.html</t>
  </si>
  <si>
    <t>280 million CHF in aid for arts and cultural organization via 0% interest loans. Artists can receive one-time grants.
"Cultural enterprises and artists can ask the cantons for compensation for the financial loss caused in particular by the cancellation or postponement of events or by the closure of establishments. This compensation will cover a maximum of 80% of the damage; the Confederation will bear half of the amount of compensation granted by the cantons"</t>
  </si>
  <si>
    <t>"CHF 50 million in repayable loans to enable organizations which are active in a Swiss league and which focus mainly on professional sport or which organize professional sports competitions to overcome liquidity shortages;"</t>
  </si>
  <si>
    <t>"CHF 50 million in subsidies for voluntary organizations mainly promoting mass sport which are threatened"</t>
  </si>
  <si>
    <t>"The Confederation is strengthening its support by renouncing the repayment of the balance of the additional loan granted to the Swiss Hotel Credit Corporation (SCH), which expired at the end of 2019. The CHS thus has an additional 5.5 million francs to dedicate to loans for the retroactive financing of investments by accommodation establishments, which they have financed through their cash flow for the past two years"</t>
  </si>
  <si>
    <t>"Confederation authorizes the cantons to have more flexibility in the management of deferred payment possibilities" for state loans related to "regional policy." This will mainly assist the ski industry.</t>
  </si>
  <si>
    <t>Cut the policy rate by 0.25 percentage point, from 1.00 to 0.75 percent effective on 23 March 2020</t>
  </si>
  <si>
    <t>https://www.bot.or.th/English/PressandSpeeches/Press/2020/Pages/n1463.aspx</t>
  </si>
  <si>
    <t>https://www.bankofengland.co.uk/news/2020/march/coordinated-central-bank-action-to-further-enhance-the-provision-of-global-us-dollar-liquidity</t>
  </si>
  <si>
    <t>Cancellation of the 2020 annual stress tests for the eight major UK banks and building societies</t>
  </si>
  <si>
    <t>https://www.bankofengland.co.uk/news/2020/march/boe-announces-supervisory-and-prudential-policy-measures-to-address-the-challenges-of-covid-19</t>
  </si>
  <si>
    <t>Coronavirus Job Retention Scheme:
- "temporary scheme open to all UK employers for at least three months starting from 1 March 2020"
- Employers receive "80% of furloughed employees’ (employees on a leave of absence) usual monthly wage costs, up to £2,500 a month," "Fees, commission and bonuses should not be included."
- "Furloughed employees must have been on your PAYE payroll on 28 February 2020, and can be on any type of contract"
- "employees who were made redundant since 28 February 2020, if they are rehired by their employer" are covered 
- "If your employee has more than one employer they can be furloughed for each job. Each job is separate, and the cap applies to each employer individually."
- "A furloughed employee can take part in volunteer work or training, as long as it does not provide services to or generate revenue for, or on behalf of your organisation."
- "Wages of furloughed employees will be subject to Income Tax and National Insurance as usual"
- Employers can also claim the "associated Employer National Insurance contributions and minimum automatic enrolment employer pension contributions on" the subsidized wage</t>
  </si>
  <si>
    <t>https://www.gov.uk/guidance/claim-for-wage-costs-through-the-coronavirus-job-retention-scheme
https://www.gov.uk/government/news/chancellor-announces-workers-support-package</t>
  </si>
  <si>
    <t>The Open Market Trading Desk (the Desk) at the Federal Reserve Bank of New York will conduct additional overnight repurchase agreement (repo) operations for same-day settlement for the remainder of the current monthly operational schedule</t>
  </si>
  <si>
    <t>https://www.newyorkfed.org/markets/opolicy/operating_policy_200320a</t>
  </si>
  <si>
    <t>Through the MMLF, the Federal Reserve Bank of Boston will now be able to make loans available to eligible financial institutions secured by certain high-quality assets purchased from single state and other tax-exempt municipal money market mutual funds</t>
  </si>
  <si>
    <t>https://www.federalreserve.gov/newsevents/pressreleases/monetary20200320b.htm</t>
  </si>
  <si>
    <t>Increase the frequency of 7-day maturity operations for standing U.S. dollar liquidity swap line arrangements, with Bank of Canada, Bank of England, Bank of Japan, European Central Bank, Swiss National Bank from weekly to daily</t>
  </si>
  <si>
    <t>https://www.federalreserve.gov/newsevents/pressreleases/monetary20200320a.htm</t>
  </si>
  <si>
    <t>Granted temporary, targeted no-action relief to (Commodity Pool Operators) CPOs from certain reporting requirements and Insured Depository Institution Permitting Certain Commodity Swaps to be Excluded in the Major Swap Participant Registration Threshold Calculation</t>
  </si>
  <si>
    <t>https://www.cftc.gov/PressRoom/PressReleases/8136-20</t>
  </si>
  <si>
    <t>US Senate</t>
  </si>
  <si>
    <t>Proposed amendment to the Federal Reserve Act that would allow the Fed to purchase municipal bonds in "unusual and exigent circumstances"</t>
  </si>
  <si>
    <t>https://www.bloomberg.com/news/articles/2020-03-20/fed-could-snap-up-municipal-debt-under-new-senate-proposal</t>
  </si>
  <si>
    <t xml:space="preserve">The U.S. will extend the tax-filing deadline by three months--from April 15 to July 15, 2020--to allow "all taxpayers and business...to file and make payments without interest or penalties." </t>
  </si>
  <si>
    <t>https://www.wsj.com/articles/u-s-extends-individual-tax-filing-deadline-to-july-15-11584713903?mod=hp_lead_pos3</t>
  </si>
  <si>
    <t>Reduced reserve requirements for financial entities that offered special lines of credit to micro, small and medium-sized enterprises (MiPyMEs). The maximum annual interest rate for these credit lines was 24%. Before extending these special lines of credit, financial entities were required to divest themselves of central bank paper (LELIQ). The combined divestiture of LELIQ holdings and release of reserve requirements could generate credit volumes more than 50% of current bank financing. The Central Bank also temporarily added 60 days to each category of debtor in arrears.</t>
  </si>
  <si>
    <t>https://www.bcra.gob.ar/Noticias/Coronavirus-BCRa-medidas-directorio.asp</t>
  </si>
  <si>
    <t>Establishment of temporary U.S. dollar liquidity arrangements (swap lines) with the Federal Reserve for a maximum of $60 billion</t>
  </si>
  <si>
    <t>https://www.rba.gov.au/media-releases/2020/mr-20-09.html</t>
  </si>
  <si>
    <t>Reduction in the cash rate target to 0.25%</t>
  </si>
  <si>
    <t>https://www.rba.gov.au/media-releases/2020/mr-20-08.html</t>
  </si>
  <si>
    <t>Target for the yield on 3-year Australian Government bonds of around 0.25%, achieved through government bond purchases in the secondary market</t>
  </si>
  <si>
    <t>https://www.rba.gov.au/mkt-operations/announcements/rba-purchases-of-government-securities.html</t>
  </si>
  <si>
    <t xml:space="preserve">Establish Term Funding Facility (TFF), a three-year funding facility to authorised deposit-taking institutions (ADIs) at a fixed rate of 0.25 </t>
  </si>
  <si>
    <t>https://www.rba.gov.au/mkt-operations/announcements/term-funding-facility-to-support-lending-to-australian-businesses.html</t>
  </si>
  <si>
    <t xml:space="preserve">Exchange settlement balances at the Reserve Bank will be remunerated at 10 basis points, rather than zero </t>
  </si>
  <si>
    <t>Provided banks are able to demonstrate they can continue to meet their various minimum capital requirements, APRA would not be concerned if they were not meeting the additional benchmarks announced in 2017 during the period of disruption caused by COVID-19</t>
  </si>
  <si>
    <t>https://www.apra.gov.au/news-and-publications/apra-adjusts-bank-capital-expectations</t>
  </si>
  <si>
    <t>https://www.federalreserve.gov/newsevents/pressreleases/monetary20200319b.htm</t>
  </si>
  <si>
    <t>Providing companies with annual gross sales of up to R $ 10 million now have a credit line with resources of R $ 1 billion from the Workers' Assistance Fund (FAT), aimed at financing working capital. The financing terms will be up to 48 months</t>
  </si>
  <si>
    <t>https://www.gov.br/economia/pt-br/assuntos/noticias/2020/marco/linha-de-credito-vai-apoiar-micro-e-pequenas-empresas-durante-pandemia-do-coronavirus</t>
  </si>
  <si>
    <t>Simplified protocols and created remote acceess for social security benefits</t>
  </si>
  <si>
    <t>https://www.gov.br/economia/pt-br/assuntos/noticias/2020/marco/inss-vai-acelerar-concessao-de-beneficios-com-fortalecimento-do-atendimento-virtual</t>
  </si>
  <si>
    <t>Established the anti-unemployment program, funded from the Worker Support Fund (FAT), where people who receive up to two minimum wages and have reduced wages and working hours will have access to an advance of 25% of what they would be entitled to monthly, if they applied for unemployment insurance</t>
  </si>
  <si>
    <t>The operational details of the first Banker's Acceptance Purchase Facility Operation have been adjusted based on market condition</t>
  </si>
  <si>
    <t>https://www.bankofcanada.ca/2020/03/revised-operational-details-for-the-first-bankers-acceptance-purchase-facility-operation/</t>
  </si>
  <si>
    <t>Launch of its new liquidity facility, the Standing Term Liquidity Facility (STLF), effective March 30, 2020,the Bank can provide loans to eligible financial institutions in need of temporary liquidity support and where the Bank has no concerns about their financial soundness</t>
  </si>
  <si>
    <t>https://www.bankofcanada.ca/2020/03/bank-canada-launches-standing-term-liquidity-facility/</t>
  </si>
  <si>
    <t>Workers experiencing temporary suspension of duties in the company and payment of wages will receive income from the unemployment insurance according to the rules of use in force and employers will maintain the obligation to pay the pension and health contributions of the worker</t>
  </si>
  <si>
    <t>https://www.economia.gob.cl/2020/03/19/presidente-presenta-plan-economico-de-emergencia-por-us11-750-millones-para-proteger-el-empleo-y-a-las-pymes-necesitamos-unidad.htm</t>
  </si>
  <si>
    <t>Reduction of the working day by up to 50%, allowing the unemployment insurance solidarity fund to supplement the worker's income so that it does not fall below 75% of your income</t>
  </si>
  <si>
    <t>Suspension of monthly provisional payments (PPM) of corporate income tax for the next 3 months</t>
  </si>
  <si>
    <t>Postponement of VAT payment for the next 3 months for all companies with sales below UF 350,000, making it possible to pay in 6 or 12 monthly installments at zero real interest rate</t>
  </si>
  <si>
    <t>SME companies will receive their refund in April and of the payment of income tax for SMEs will be postponed until July 2020</t>
  </si>
  <si>
    <t>Postponement of April tax payments for companies with sales below 350,000 UF and for people with properties with a tax assessment of less than $ 133 million</t>
  </si>
  <si>
    <t>Transitory reduction of stamp and stamp tax to 0% for all credit operations during the next 6 months</t>
  </si>
  <si>
    <t>Relief measures for the treatment of tax debts with the General Treasury of the Republic focused on SMEs and people with lower incomes</t>
  </si>
  <si>
    <t>All the expenses of the companies associated with facing the health contingency will be accepted as a tax expense.</t>
  </si>
  <si>
    <t>For SMEs there will be an acceleration of payments to State providers: at the beginning of April, all invoices issued to the State and pending payment will be paid in cash</t>
  </si>
  <si>
    <t>New capitalization of the State Bank for US $ 500 million: These resources will be used mainly to provide financing to individuals and SMEs</t>
  </si>
  <si>
    <t>Established the Income Support Bonus, equivalent to the Family Subsidy bonus, benefiting 2 million people without formal work. This measure will have a total cost of US $ 130 million</t>
  </si>
  <si>
    <t>Creation of a solidarity fund of US $ 100 million destined to address social emergencies due to the drop in sales of the local micro-commerce</t>
  </si>
  <si>
    <t>The Bank launched a $4 billion bank-bond purchasing program. The first amount offered was $500 million on March 20, 2020. The Bank only purchased bonds according to the following criteria:
-denominated in Chilean pesos (using the Unidad de Fomento, a separate Chilean unit-of-account)
-residual term of up to 5 years
-maximum amount of purchaseable bonds is equal to 20% of the outstanding proportion of bank bonds less than 5 years old
Bond spreads will be calculated by using the Average Chamber Swap rate.</t>
  </si>
  <si>
    <t>https://www.bcentral.cl/en/content/-/details/banco-central-de-chile-informa-condiciones-del-programa-de-compra-de-bonos-bancarios-anunciado-en-la-reunion-especial-de-politica-monetaria</t>
  </si>
  <si>
    <t>Establishment of temporary U.S. dollar liquidity arrangements (swap lines) with the Federal Reserve for a maximum of $30 billion</t>
  </si>
  <si>
    <t>http://www.nationalbanken.dk/en/pressroom/Pages/2020/03/DNN202005405.aspx</t>
  </si>
  <si>
    <t>Interest rate on certificates of deposit increased by 0.15 percentage point</t>
  </si>
  <si>
    <t>http://www.nationalbanken.dk/en/pressroom/Pages/2020/03/DNN202005410.aspx</t>
  </si>
  <si>
    <t>Expand the extraordinary lending facility with 3-month variable interest rate loans against collateral to increase the access of monetary policy counterparts to longer-term funding</t>
  </si>
  <si>
    <t>http://www.nationalbanken.dk/en/Pages/Default.aspx</t>
  </si>
  <si>
    <t>New liquidity guarantee created in EKF (Denmark's Export Credit) and will pave the way for new loans of DKK 1.25 billion for the benefit of SMEs</t>
  </si>
  <si>
    <t>https://em.dk/nyhedsarkiv/2020/marts/regeringen-og-alle-folketingets-partier-er-enige-om-omfattende-hjaelpepakke-til-dansk-oekonomi/</t>
  </si>
  <si>
    <t>Framework for government-guaranteed loan schemes for large as well as SMEs is increased, large companies - the guarantee framework is raised to a total of 25 billion, SMEs - a total guarantee framework of DKK 17.5 billion is set aside</t>
  </si>
  <si>
    <t>Strengthen the Travel Guarantee Fund with a state guarantee of DKK 1.5 billion</t>
  </si>
  <si>
    <t>Suspend the latest increase in the systemic risk buffer in the Faroe Islands, temporarily reduced from 3% to 2%</t>
  </si>
  <si>
    <t>https://em.dk/nyhedsarkiv/2020/marts/covid-19-reduktion-af-den-systemiske-buffer-paa-faeroeerne/</t>
  </si>
  <si>
    <t>Cancelation of investigations regarding credit customer suppliers</t>
  </si>
  <si>
    <t>https://www.cbe.org.eg/en/Pages/HighlightsPages/Circular-dated-19-March-2020-regarding-cancelation-of-field-investigation-on-credit-clients'-suppliers.aspx</t>
  </si>
  <si>
    <t>Reduction in the interest rates associated with industrial private sector initiative targeted at the real estate, industrial ,and tourism sectors</t>
  </si>
  <si>
    <t>https://www.cbe.org.eg/en/Pages/HighlightsPages/Circular-dated-19-March-2020-regarding-amending-the-interest-rate-of-some-of-the-CBE-initiatives--.aspx</t>
  </si>
  <si>
    <t>Adopted a Temporary Framework to enable Member States to provide State guarantees to ensure banks keep providing loans to the customers who need them</t>
  </si>
  <si>
    <t>https://ec.europa.eu/commission/presscorner/detail/en/IP_20_496</t>
  </si>
  <si>
    <t>Adopted a Temporary Framework to enable Member States to grant loans with favourable interest rates to companies and build on banks' existing lending capacities, and use them as a channel for support to businesses</t>
  </si>
  <si>
    <t>Expects competent authorities not to prioritise their supervisory actions towards entities subject to Securities Finance Transactions (SFT) reporting obligations as of 13 April 2020 and until 13 July 2020</t>
  </si>
  <si>
    <t>https://www.esma.europa.eu/press-news/esma-news/esma-sets-out-approach-sftr-implementation</t>
  </si>
  <si>
    <t>Expects TRs to be registered sufficiently ahead of the next phase of the reporting regime, 13 July 2020, for credit institutions, investment firms, CCPs and CSDs and relevant third-country entities</t>
  </si>
  <si>
    <t>Adopted a Temporary Framework to enable Member States to use the full flexibility foreseen under State aid rules to support the economy in the context of the COVID-19 outbreak</t>
  </si>
  <si>
    <t>https://ec.europa.eu/commission/presscorner/detail/en/ip_20_496</t>
  </si>
  <si>
    <t>Decided to create a strategic rescEU stockpile of medical equipment such as ventilators and protective masks to help EU countries in the context of the COVID-19 pandemic with an initial budget of €50 million</t>
  </si>
  <si>
    <t>https://ec.europa.eu/commission/presscorner/detail/en/ip_20_476</t>
  </si>
  <si>
    <t>Allocated EUR 6.5 million to regional devlopment authorities for the voluntary development of provinces (EUR 5 million) and the implementation of bridge agreements (EUR 1.5 million).</t>
  </si>
  <si>
    <t>https://tem.fi/artikkeli/-/asset_publisher/maakuntien-omaehtoiseen-kehittamiseen-ja-siltasopimusten-toimeenpanoon-6-5-miljoonaa-euroa</t>
  </si>
  <si>
    <t xml:space="preserve">French Ministry of the Economy and Finance </t>
  </si>
  <si>
    <t>Implementing an exceptional guarantee scheme to support bank financing for businesses, up to EUR300 billion</t>
  </si>
  <si>
    <t>Exempt the systemic risk buffer (SyRB) for commercial real estate project exposures by the end of 2020;</t>
  </si>
  <si>
    <t>https://www.mnb.hu/sajtoszoba/sajtokozlemenyek/2020-evi-sajtokozlemenyek/az-mnb-szamos-intezkedest-hozott-a-bankok-mukodesenek-tamogatasara</t>
  </si>
  <si>
    <t>Reviews of banks' internal capital adequacy calculations ("ICAAP reviews") will be suspended until September 30, 2020, currently in effect. maintaining the capital adequacy ratio ("TSCR rate") as required by the MNB, while the institutions may request that the ICAAP review be conducted if they can allocate appropriate resources</t>
  </si>
  <si>
    <t>Shall refrain from using its supervisory toolbox in the event of a potential breach of the Pillar II capital offer ("P2G")</t>
  </si>
  <si>
    <t>Compliance with the target level of the minimum level of own funds and write-down and convertible liabilities for 2020 ("MREL requirement") shall be postponed by 6 months</t>
  </si>
  <si>
    <t>On-site inspections of financial organizations will be postponed for 2 months and only the most necessary of the on-site inspections will be launched</t>
  </si>
  <si>
    <t>On-site phases of the internal liquidity adequacy assessment process ("ILAAP reviews") will be abolished by December 31, with the MNB confirming regular liquidity monitoring</t>
  </si>
  <si>
    <t>Temporarily waives valuation and notarial deeds, which must be replaced after disbursement, for ongoing retail mortgage transactions</t>
  </si>
  <si>
    <t>BI extends the SBN (government bond) repo tenor to 12 months and providing daily auctions to loosen rupiah liquidity in the banking industry, effective from 20th March 2020.</t>
  </si>
  <si>
    <t>https://www.bi.go.id/en/ruang-media/siaran-pers/Pages/SP_222220.aspx</t>
  </si>
  <si>
    <t>BI increases the frequency of FX swap auctions for 1, 3, 6 and 12-month tenors from three times per week to daily auctions in order to ensure adequate liquidity.</t>
  </si>
  <si>
    <t>BI expedites the enforcement of domestic vostro rupiah accounts for foreign investors as underlying transactions for Domestic Non-Deliverable Forwards (DNDF), thus increasing hedging alternatives against rupiah holdings in Indonesia.</t>
  </si>
  <si>
    <t>Lower the BI 7-day Reverse Repo Rate by 25 bps to 4,50%, Deposit Facility (DF) rates lowered 25 bps to 3,75% and Lending Facility (LF) rates lowered 25 bps to 5,25%</t>
  </si>
  <si>
    <t>Government relief to invidivuals - 100 percent of workers with a maximum income of Rp200 million (the amount of value borne is Rp.8.6 trillion) in the manufacturing sector. Exemption from import PPh-22 in 19 certain sectors, reductions for 19 secotrs, and VAT refunds for 19 sectors</t>
  </si>
  <si>
    <t>http://infopublik.id/kategori/nasional-ekonomi-bisnis/443621/dampak-covid-19-pemerintah-berikan-dukungan-stimulus-fiskal</t>
  </si>
  <si>
    <t>re - focusing budgeting for the health sector and social assistance of IDR 5-10 trillion Transfer to Regions (TKD) in the context of overcoming Covid-19 with an estimated budget of Rp17.17 trillion. Rp 8.6 Trillion general funds, Rp 8.5 trillion for COVID health maintenance, and Rp 8.5 trillion for sectors affected by COVID - increase in "basic needs package" of RP 50,000 per month for six months</t>
  </si>
  <si>
    <t xml:space="preserve">Strategic Banking Corporation of Ireland </t>
  </si>
  <si>
    <t>Initial package for business including €200 million in liquidity funding. Companies can receive up to €800,000 in repayable advances, and eligible companies have experienced or expect to experience at least a 15% decline in turnover (compared to revenue before the coronavirus outbreak in Ireland).</t>
  </si>
  <si>
    <t>https://sbci.gov.ie/schemes/covid-19-loan-application</t>
  </si>
  <si>
    <t>Banking &amp; Payments Federation Ireland</t>
  </si>
  <si>
    <t>banks, retail credit and credit servicing firms will introduce three-month payment breaks on mortgages, personal loans and business loans for some business and personal customers affected by COVID-19</t>
  </si>
  <si>
    <t>https://www.centralbank.ie/consumer-hub/covid-19/consumers?utm_medium=website&amp;utm_source=CBI-footer&amp;utm_content=43917</t>
  </si>
  <si>
    <t>Statutory Reserve Requirement (SRR) Ratio lowered by 100 basis points from 3.00% to 2.00% effective 20 March 2020</t>
  </si>
  <si>
    <t>https://www.bnm.gov.my/index.php?ch=en_press&amp;pg=en_press&amp;ac=5014&amp;lang=en</t>
  </si>
  <si>
    <t>Principal Dealer is now able to recognise MGS and MGII of up to RM1 billion as part of the SRR compliance, which is available until 31 March 2021</t>
  </si>
  <si>
    <t>https://www.rbnz.govt.nz/news/2020/03/the-reserve-bank-is-committed-to-ensuring-smooth-market-functioning</t>
  </si>
  <si>
    <t>Providing regulatory relief to market participants to give them an additional two months to provide their audited financial statements</t>
  </si>
  <si>
    <t>New Zealand's Exchange, Financial Markets Authority</t>
  </si>
  <si>
    <t>Announced a lift in equity capital raising capacity to help NZX listed companies weather the impacts of COVID-19, along with measures to allow greater flexibility in the timeframes for financial reporting</t>
  </si>
  <si>
    <t>https://www.nzx.com/announcements/350268</t>
  </si>
  <si>
    <t>https://www.norges-bank.no/en/news-events/news-publications/Press-releases/2020/2020-03-19-3-press-release/</t>
  </si>
  <si>
    <t>Offer additional extraordinary F-loans with a maturity of one week, one month, three months, six months and twelve months</t>
  </si>
  <si>
    <t>https://www.norges-bank.no/en/news-events/news-publications/Press-releases/2020/2020-03-19-2-press-release/</t>
  </si>
  <si>
    <t>8 billion Omani rials ($20 billion) in extra liquidity to banks as part of measures aimed at supporting the economy.</t>
  </si>
  <si>
    <t>https://www.nasdaq.com/articles/oman-to-review-budget-every-three-months-amid-coronavirus-fears-low-oil-prices-2020-03-19</t>
  </si>
  <si>
    <t>Soles discount window facility interest rate changes. For overnight deposits, it is now 0.25% annually. For direct security/currency repo and rediscount operations, it is now 1.80% annually.</t>
  </si>
  <si>
    <t>https://www.bcrp.gob.pe/eng-docs/Monetary-Policy/Informative-Notes/2020/informative-note-19-march-2020.pdf</t>
  </si>
  <si>
    <t>100 bp reduction of the reference rate from 225bp to 125bp</t>
  </si>
  <si>
    <t>Cut the interest rate on the BSP’s overnight reverse repurchase (RRP) facility by 50 basis points (bps) to 3.25 percent, interest rates on the overnight lending and deposit facilities were reduced to 3.75 percent and 2.75 percent</t>
  </si>
  <si>
    <t>http://www.bsp.gov.ph/publications/media.asp?id=5322</t>
  </si>
  <si>
    <t>Temporary relaxation of BSP regulations on compliance reporting by banks, calculation of penalties on required reserves, and single borrower limits</t>
  </si>
  <si>
    <t>Bureau of Internal Revenue</t>
  </si>
  <si>
    <t>Extended the deadline for the filing of the 2019 annual Income Tax Returns (ITRs) by a month to May 15, 2020</t>
  </si>
  <si>
    <t>https://www.dof.gov.ph/bir-extends-tax-filing-deadline-to-may-15-urges-taxpayers-to-file-early-to-support-fight-vs-covid-19/</t>
  </si>
  <si>
    <t>State-run credit guarantee institutions will newly make available100% guarantee products for up to KRW50 million for each business entity to more than 60,000 small-scale businesses</t>
  </si>
  <si>
    <t>http://www.fsc.go.kr/downManager?bbsid=BBS0048&amp;no=150397</t>
  </si>
  <si>
    <t>A total of 12 trillion won to be spent on emergency funding for business operation and low interest rate loans (1.5%, lower than ordinary rates by an average of 2.3% points)</t>
  </si>
  <si>
    <t>http://english.moef.go.kr/pc/selectTbPressCenterDtl.do?boardCd=N0001&amp;seq=4862</t>
  </si>
  <si>
    <t>Special guarantees on SME and small business loans: A total of 5.5 trillion won worth of guarantees to be provided through Korea Technology Finance Corporation, Korea Credit Guarantee Fund and local credit guarantee foundations</t>
  </si>
  <si>
    <t>100 percent loan guarantee worth 3 trillion won for small merchants</t>
  </si>
  <si>
    <t>Bond Market Stabilization Funds to provide liquidity to corporations</t>
  </si>
  <si>
    <t>Equity market stabilization fund: A temporary fund jointly invested by the financial sector, designed to be invested in equity index products</t>
  </si>
  <si>
    <t>All financial institutions and microfinance institutions will offer a six-month deferment on interest payments for products with maturity date of September 30 or thereafter.</t>
  </si>
  <si>
    <t>A minimum of six-month extension on existing loans and guarantees will be provided by all banking and non-banking sectors, including savings banks, insurance companies and credit card companies. The extension will also be applied to deferred payment products and guaranteed loans.</t>
  </si>
  <si>
    <t>Decided to hold today a repo fine-tuning auction in the amount of 500 billion rubles</t>
  </si>
  <si>
    <t>https://cbr.ru/eng/press/event/?id=6530</t>
  </si>
  <si>
    <t>Hold a fine-tuning deposit auction in the amount of 500 billion rubles today</t>
  </si>
  <si>
    <t xml:space="preserve">Bank of Russia will start selling foreign currency in the domestic market purchased from the National Wealth Fund (NWF) as part of the deal to acquire Sberbank shares. The Bank of Russia calculated the amount of additional sales based on full replacement of the shortfall of foreign currency supply in the domestic FX market due to the decline in proceeds from the export of oil, oil products and natural gas if the price of Urals crude falls below $25/barrel. The Bank of Russia will apply this foreign currency sales mechanism in the domestic market until 30 September 2020. The Bank of Russia will announce the FX sale mechanism to be applied after 30 September 2020 in a separate notice.
</t>
  </si>
  <si>
    <t>https://cbr.ru/eng/press/event/?id=6533</t>
  </si>
  <si>
    <t>Bank of Russia decides "not to perform foreign currency purchases in the domestic market under the fiscal rule for the next 30 days.  This decision is aimed at increasing the predictability of monetary authorities' actions and lowering volatility in financial markets amid significant shifts in the global oil market."</t>
  </si>
  <si>
    <t>https://cbr.ru/eng/press/event/?id=6491</t>
  </si>
  <si>
    <t>https://www.mas.gov.sg/news/media-releases/2020/mas-announces-swap-facility-with-the-us-federal-reserve</t>
  </si>
  <si>
    <t>Cut the repo rate by 100 basis points to 5.25%</t>
  </si>
  <si>
    <t>https://www.resbank.co.za/Lists/News%20and%20Publications/Attachments/9790/March%202020%20MPC%20statement.pdf</t>
  </si>
  <si>
    <t>Suspend the purchase of Sri Lanka International Sovereign Bonds by licensed banks in Sri Lanka</t>
  </si>
  <si>
    <t>https://www.cbsl.gov.lk/en/news/the-central-bank-of-sri-lanka-introduces-urgent-measures-to-ease-the-pressure-on-the-exchange-rate-and-prevent-financial-market-panic-due-to-the-covid-19-pandemic</t>
  </si>
  <si>
    <t>Authorised Dealers of foreign exchange are allowed to issue foreign currency notes as travel allowance only up to a maximum of USD 5,000</t>
  </si>
  <si>
    <t>Imports on a wide variety of vehicles and "non-essential goods" are banned</t>
  </si>
  <si>
    <t>Support for short-time work schemes in which the central government will cover three quarters of the cost of staff reducing their working hours, while employers and employees share the remaining quarter</t>
  </si>
  <si>
    <t>https://www.government.se/press-releases/2020/03/short-term-layoffs--strengthened-support-in-2020-for-short-time-work-schemes/</t>
  </si>
  <si>
    <t>Offer loans in US dollars against collateral, framework amount is USD 60 billion for the period 19 March 2020 up to and including 18 September 2020 with an initial auction of USD 10 billion will take place next week</t>
  </si>
  <si>
    <t>https://www.riksbank.se/en-gb/press-and-published/notices-and-press-releases/press-releases/2020/additional-measures-to-mitigate-the-effects-of-the-corona-pandemic-on-the-swedish-economy/</t>
  </si>
  <si>
    <t>Remove limit rules for covered bonds to enable counterparties to use significantly more covered bonds for credit at the Riksbank</t>
  </si>
  <si>
    <t>Intends to include purchases of securities issued by non-financial companies including commercial paper</t>
  </si>
  <si>
    <t>https://www.riksbank.se/en-gb/press-and-published/notices-and-press-releases/press-releases/2020/central-banks-have-entered-into-swap-agreements-in-us-dollars-with-the-federal-reserve/</t>
  </si>
  <si>
    <t>Raising the exemption threshold from 25 to 30 as of 1 April 2020, reducing the negative interest burden on the banking system</t>
  </si>
  <si>
    <t>https://www.snb.ch/en/mmr/reference/pre_20200319_2/source/pre_20200319_2.en.pdf</t>
  </si>
  <si>
    <t>Effective March 20, 2020, the Bank will have reduced interest rates by 25 basis points to the following levels:
-discount rate: 1.125%
-rate on accommodations with collateral: 1.50%
-rate on accommodations without collateral: 3.375%</t>
  </si>
  <si>
    <t>https://www.cbc.gov.tw/en/cp-448-106421-c1b88-2.html</t>
  </si>
  <si>
    <t>Under the Special Accommodation Facility, the Bank will provide banks with additional funds worth NT$200 billion at a rate of one percentage point lower than the policy rate on accomodations with collateral (0.50%), in order to support credit extensions to SMEs affected by the virus. The interest rate charged on loans to SMEs under this facility will be capped at the rate on special accommodations plus one percentage point (1.50%).</t>
  </si>
  <si>
    <t>"Acceptance of deferred credit card payments with an extension of up to a maximum of 90 days without collecting interest and penalty fees" at state-owned bank, Bank of Taiwan</t>
  </si>
  <si>
    <t>https://www.mof.gov.tw/Eng/singlehtml/f48d641f159a4866b1d31c0916fbcc71?cntId=57ba9ba9f894464fb9d9e6febd28850b</t>
  </si>
  <si>
    <t>National Financial Stabilization Fund allowed to intervene in markets. "The stabilization fund has utilizable funds of NT$500 billion, NT$200 billion of which consists of stock held by the National Treasury"</t>
  </si>
  <si>
    <r>
      <t xml:space="preserve">https://www.mof.gov.tw/Eng/singlehtml/6727?cntId=633f436ebc1e4ebba3fc791eac808fa2
</t>
    </r>
    <r>
      <rPr>
        <sz val="10"/>
        <color rgb="FF000000"/>
        <rFont val="Arial"/>
      </rPr>
      <t>https://focustaiwan.tw/business/202003190026</t>
    </r>
  </si>
  <si>
    <t>Year long, NT$200 billion (US$6.6 billion) credit program for SMEs. Interest rate set at 1.00%-1.50%
"borrowing costs at 1 percent for special loans of up to NT$2 million and no more than 1.5 percent for loans of up to NT$6 million"</t>
  </si>
  <si>
    <t>https://www.cbc.gov.tw/tw/cp-302-106454-cee09-1.html
https://www.taipeitimes.com/News/biz/archives/2020/03/25/2003733300</t>
  </si>
  <si>
    <t>Grant of £10,000 to be provided to all small businesses who are eligible for the Small Business Rate Relief Scheme and a grant of £25,000 to be provided to companies in the hospitality, tourism and retail sectors with a rateable value from £15,000 up to £51,000. The program began receiving applications on April 20, 2020.</t>
  </si>
  <si>
    <t>https://www.economy-ni.gov.uk/news/covid-19-business-support-grant-schemes</t>
  </si>
  <si>
    <t>Monetary Policy Committee voted to cut Bank rate by 15 basis points to 0.1%</t>
  </si>
  <si>
    <t>https://www.bankofengland.co.uk/monetary-policy-summary-and-minutes/2020/monetary-policy-summary-for-the-special-monetary-policy-committee-meeting-on-19-march-2020</t>
  </si>
  <si>
    <t>Increase its holdings of UK government and sterling non-financial investment-grade corporate bonds by £200 billion.</t>
  </si>
  <si>
    <t>US bank regulators revised the definition of eligible retained income for banks and BHCs in order to get rid of the cliff effect on dividend restrictions when they breach capital buffers.</t>
  </si>
  <si>
    <t>https://www.fdic.gov/news/news/financial/2020/fil20021.html</t>
  </si>
  <si>
    <t>Establishment of temporary U.S. dollar liquidity arrangements (swap lines) with Reserve Bank of Australia, Banco Central do Brasil, Danmarks Nationalbank, Bank of Korea, Banco de Mexico, Norges Bank, Reserve Bank of New Zealand, Monetary Authority of Singapore, Sveriges Riksbank</t>
  </si>
  <si>
    <t>FDIC proposed a rule to formalize how FDIC reviews applications by new industrial loan company (ILCs) that are subsidiaries of parent companies that are not subject to supervision by the Federal Reserve. The proposal includes a written agreement between the ILC parent and the FDIC that permits the FDIC to enforce supervisory and regulatory requirements.</t>
  </si>
  <si>
    <t>https://www.davispolk.com/files/2020-03-19_fdic_proposes_supervision_of_ilc_holding_companies.pdf</t>
  </si>
  <si>
    <t>To incentivize banks to use their capital buffers as intended in adverse conditions, the agencies jointly issued an interim final rule that revises the defintion of "eligible retained income" to the greater of:
- a banking organization's net income for the four preceding calendar quarters, net of any distributions and associated tax effects not already reflected in net income
- the average of a banking organization's net income over the preceding four quarters
The rule applies to all depository institutions, bank holding companies, and savings and loan holding companies subject to the agencies' capital rule.</t>
  </si>
  <si>
    <t xml:space="preserve">Until 2020-08-31, 10% discount on "trading services on the base market, derivative market; Securities depository services." </t>
  </si>
  <si>
    <r>
      <t xml:space="preserve">https://www.mof.gov.vn/webcenter/portal/tttc/r/o/ttsk/ttsk_chitiet?dDocName=MOFUCM174297&amp;_afrLoop=61539284400923669#!%40%40%3F_afrLoop%3D61539284400923669%26dDocName%3DMOFUCM174297%26_adf.ctrl-state%3Dl7h96vk3s_257
</t>
    </r>
    <r>
      <rPr>
        <sz val="10"/>
        <color rgb="FF000000"/>
        <rFont val="Arial"/>
      </rPr>
      <t>https://www.mof.gov.vn/webcenter/portal/tttc/r/o/ttsk/ttsk_chitiet?dDocName=MOFUCM174237&amp;_afrLoop=61539291455825654#!%40%40%3F_afrLoop%3D61539291455825654%26dDocName%3DMOFUCM174237%26_adf.ctrl-state%3Dl7h96vk3s_333</t>
    </r>
  </si>
  <si>
    <t xml:space="preserve">Until 2020-08-31, 15% -20% discount for "position management service" and "margin asset management service on derivatives market."
</t>
  </si>
  <si>
    <r>
      <t xml:space="preserve">https://www.mof.gov.vn/webcenter/portal/tttc/r/o/ttsk/ttsk_chitiet?dDocName=MOFUCM174297&amp;_afrLoop=61539284400923669#!%40%40%3F_afrLoop%3D61539284400923669%26dDocName%3DMOFUCM174297%26_adf.ctrl-state%3Dl7h96vk3s_257
</t>
    </r>
    <r>
      <rPr>
        <sz val="10"/>
        <color rgb="FF000000"/>
        <rFont val="Arial"/>
      </rPr>
      <t>https://www.mof.gov.vn/webcenter/portal/tttc/r/o/ttsk/ttsk_chitiet?dDocName=MOFUCM174237&amp;_afrLoop=61539291455825654#!%40%40%3F_afrLoop%3D61539291455825654%26dDocName%3DMOFUCM174237%26_adf.ctrl-state%3Dl7h96vk3s_333</t>
    </r>
  </si>
  <si>
    <t>Until 2020-08-31, 30% -50% discount for "securities listing management service of guaranteed warrants; rights exercise service; securities transfer services; Auction services, competitive offers."</t>
  </si>
  <si>
    <r>
      <t xml:space="preserve">https://www.mof.gov.vn/webcenter/portal/tttc/r/o/ttsk/ttsk_chitiet?dDocName=MOFUCM174297&amp;_afrLoop=61539284400923669#!%40%40%3F_afrLoop%3D61539284400923669%26dDocName%3DMOFUCM174297%26_adf.ctrl-state%3Dl7h96vk3s_257
</t>
    </r>
    <r>
      <rPr>
        <sz val="10"/>
        <color rgb="FF000000"/>
        <rFont val="Arial"/>
      </rPr>
      <t>https://www.mof.gov.vn/webcenter/portal/tttc/r/o/ttsk/ttsk_chitiet?dDocName=MOFUCM174237&amp;_afrLoop=61539291455825654#!%40%40%3F_afrLoop%3D61539291455825654%26dDocName%3DMOFUCM174237%26_adf.ctrl-state%3Dl7h96vk3s_333</t>
    </r>
  </si>
  <si>
    <t>Until 2020-08-31, fees suspended for "listing service; securities registration; first-time online connection service; securities borrowing and lending services via VSD; registration of member derivatives trading; Registered members clearing."</t>
  </si>
  <si>
    <r>
      <t xml:space="preserve">https://www.mof.gov.vn/webcenter/portal/tttc/r/o/ttsk/ttsk_chitiet?dDocName=MOFUCM174297&amp;_afrLoop=61539284400923669#!%40%40%3F_afrLoop%3D61539284400923669%26dDocName%3DMOFUCM174297%26_adf.ctrl-state%3Dl7h96vk3s_257
</t>
    </r>
    <r>
      <rPr>
        <sz val="10"/>
        <color rgb="FF000000"/>
        <rFont val="Arial"/>
      </rPr>
      <t>https://www.mof.gov.vn/webcenter/portal/tttc/r/o/ttsk/ttsk_chitiet?dDocName=MOFUCM174237&amp;_afrLoop=61539291455825654#!%40%40%3F_afrLoop%3D61539291455825654%26dDocName%3DMOFUCM174237%26_adf.ctrl-state%3Dl7h96vk3s_333</t>
    </r>
  </si>
  <si>
    <t>Banned short-selling on the Vienna stock exchange for a month to shield the equities market from volatility</t>
  </si>
  <si>
    <t>https://www.fma.gv.at/fma-erlaesst-per-verordnung-ein-verbot-fuer-leerverkaeufe-in-bestimmten-finanzinstrumenten-die-an-der-wiener-boerse-notieren/</t>
  </si>
  <si>
    <t>Allocated EUR 15 billion emergency aid for hard-hit sectors</t>
  </si>
  <si>
    <t>https://www.bmf.gv.at/presse/pressemeldungen/2020/maerz/Bluemel-Tun-was-notwendig-ist-um-zu-helfen.html</t>
  </si>
  <si>
    <t>Allocated EUR 10 billion for tax deferrals</t>
  </si>
  <si>
    <t>Allocated EUR 9 billion for guarantees and liabilities</t>
  </si>
  <si>
    <t>Postponement of tax filing for corporate tax and non-resident corporate tax returns, introduction of VAT declarations, payment of VAT and withholding tax, and payment of personal and corporate tax</t>
  </si>
  <si>
    <t>https://finances.belgium.be/fr/Actualites/18-03-2020-coronavirus-mesures-soutien-supplementaires</t>
  </si>
  <si>
    <t>Postpones its non-essential / less urgent on-site control actions and only maintains the actions necessary to safeguard the interests of the state</t>
  </si>
  <si>
    <t>https://finances.belgium.be/fr/Actualites/coronavirus-report-des-controles-sur-place-non-essentiels</t>
  </si>
  <si>
    <t>Lower the Selic rate to 3.75%</t>
  </si>
  <si>
    <t>https://www.bcb.gov.br/en/pressdetail/2317/nota</t>
  </si>
  <si>
    <t>Approved the zeroing of the Import Tax rate for 50 medical and hospital products necessary to fight the pandemic caused by Covid-19</t>
  </si>
  <si>
    <t>https://www.gov.br/economia/pt-br/assuntos/noticias/2020/marco/camex-zera-imposto-de-importacao-de-50-produtos-para-combate-ao-coronavirus</t>
  </si>
  <si>
    <t>Authorized the Attorney General of the National Treasury (PGFN), based on Provisional Measure nº 899/2019 (MP of the Legal Taxpayer), to adopt a set of measures to suspend collection acts and facilitate renegotiation</t>
  </si>
  <si>
    <t>https://www.gov.br/economia/pt-br/assuntos/noticias/2020/marco/pgfn-suspendera-atos-de-cobranca-e-facilitara-renegociacao-de-dividas-em-decorrencia-da-pandemia-do-novo-coronavirus-covid-19</t>
  </si>
  <si>
    <t>Announced emergency assistance for informal and low-income workers, with installments of R $ 200 per person, for three months, to meet essential needs, which represents R $ 15 billion (R $ 5 billion per month)</t>
  </si>
  <si>
    <t>https://www.gov.br/economia/pt-br/assuntos/noticias/2020/marco/equipe-economica-reforca-em-mais-r-22-bilhoes-plano-de-combate-aos-efeitos-do-coronavirus</t>
  </si>
  <si>
    <t>Allocated R $ 11.8 billion to directly fight the pandemic including R $ 2.3 billion grenerated from the postponement of the completion of the IBGE Census to 2021</t>
  </si>
  <si>
    <t>Announcing the following operations for this week and next week: a switch buyback operation on Thursday, March 19th in the 10-year sector, a switch buyback operation on Monday, March 23rd in the 5-year sector, as announced in the Quarterly Bond Schedule, a switch buyback operation will take place on Wednesday, March 25th in the 30-year sector</t>
  </si>
  <si>
    <t>https://www.bankofcanada.ca/2020/03/operational-details-upcoming-expansion-bank-canada-bond-buyback/</t>
  </si>
  <si>
    <t>Further expansion of eligible collateral for Term Repo operations, eligible securities for these operations will include the full range of collateral eligible for the Standing Liquidity Facility (SLF), as well as own-name covered bonds, Term ABS and ABCP, but will exclude the non-mortgage loan portfolio, Special Deposit Accounts held at the Bank and USD securities and Term Repo operations will occur at least weekly as long as necessary</t>
  </si>
  <si>
    <t>https://www.bankofcanada.ca/2020/03/bank-of-canada-announces-temporary-expansion-to-the-list-of-eligible-securities-for-its-term-repo-operations-and-changes-to-upcoming-operations/</t>
  </si>
  <si>
    <t>Will allow Large Value Transfer System (LVTS) participants to temporarily assign 100 per cent of their non-mortgage loan portfolio (NMLP) as pledged collateral for the SLF</t>
  </si>
  <si>
    <t>https://www.bankofcanada.ca/2020/03/additional-temporary-changes-bank-canada-standing-liquidity-facility/</t>
  </si>
  <si>
    <t>Increasing the target for the minimum daily level of settlement balances to $2 billion, from its current level of $1 billion</t>
  </si>
  <si>
    <t>The Board of the Central Bank of Chile expanded the list of currencies acceptable as foreign exchange reserves. Between March 18 and September 8, 2020, the Bank will include euros, Japanese yen, and Chilean pesos. Previously, the Bank only accepted United States dollars.</t>
  </si>
  <si>
    <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t>
  </si>
  <si>
    <t>The Board of the Central Bank of Chile expanded the provision of FX Swaps to US $400 million per day within 30 days for Thursday, March 19 and Friday, March 20.</t>
  </si>
  <si>
    <t>Set of entities that have access to the auctions and the liquidity window with public debt of the Banco de la República is expanded, by including the pension and severance companies in their own position and their managed funds</t>
  </si>
  <si>
    <t>https://www.banrep.gov.co/es/banco-republica-refuerza-medidas-para-asegurar-liquidez-economia-pesos-y-dolares</t>
  </si>
  <si>
    <t>Authorize insurance companies to participate in repos auctions with public debt securities (and at the window) and with private debt</t>
  </si>
  <si>
    <t>Extend access to managed funds through trust companies, brokerage firms, and investment management companies to repos auctions and to the counter with public debt securities</t>
  </si>
  <si>
    <t>Term of liquidity operations (REPOS) with private debt securities is extended to 90 days and the term of liquidity operations (REPOS) with public debt securities is extended to 60 days</t>
  </si>
  <si>
    <t>Total quota of liquidity operations (REPOS) with public and private debt securities is increased from $ 20 trillion to $ 23.5 trillion</t>
  </si>
  <si>
    <t>Swaps of dollars (FX Swaps) will be auctioned for US $ 400 million  to a broad group of entities that includes not only traditional foreign exchange market intermediaries, but also pension and severance companies in their own position and their managed funds</t>
  </si>
  <si>
    <t>Finance Minister Nicolai Wammen</t>
  </si>
  <si>
    <t>Government will launch an aid package worth 40 billion kroner ($6 billion), aimed at companies hurt by the coronavirus. Firms with 10 or fewer employees can request up to 23,000 kroner a month if they have lost 30% of their revenue.</t>
  </si>
  <si>
    <t>https://www.bloomberg.com/news/articles/2020-03-18/denmark-s-government-plans-6-billion-aid-package-for-companies</t>
  </si>
  <si>
    <t>New temporary asset purchase programme, the Pandemic Emergency Purchase Programme (PEPP), of private and public sector securities</t>
  </si>
  <si>
    <t>https://www.ecb.europa.eu/press/pr/date/2020/html/ecb.pr200318_1~3949d6f266.en.html</t>
  </si>
  <si>
    <t>Expand the range of eligible assets under the corporate sector purchase programme (CSPP) to non-financial commercial paper, making all commercial papers of sufficient credit quality eligible for purchase under CSPP</t>
  </si>
  <si>
    <t>Ease the collateral standards by adjusting the main risk parameters of the collateral framework, expanding the scope of Additional Credit Claims (ACC) to include claims related to the financing of the corporate sector</t>
  </si>
  <si>
    <t>Proposed a temporary reduction in the interest rate on late tax payments from 7% to 4%. The reduced reate would be applied retroactively to taxes due after the beginning of March. The government also sought to ease payment arrangements so that companies could take more time to pay.</t>
  </si>
  <si>
    <t>https://vm.fi/artikkeli/-/asset_publisher/yritykset-saavat-helpotuksia-verojen-maksujarjestelyihin</t>
  </si>
  <si>
    <t>Haut Conseil de stabilité financière</t>
  </si>
  <si>
    <t>Fully release the counter-cyclical bank capital buffer, which was at 0.25%, to remain at 0% until further notice</t>
  </si>
  <si>
    <t>https://www.economie.gouv.fr/files/files/directions_services/hcsf/HCSF_20200318_Communique_de_presse_de_seance.pdf</t>
  </si>
  <si>
    <t>Autorité des marchés financiers (AMF)</t>
  </si>
  <si>
    <t>ESMA agreed to prohibit short-selling on all French trading venues (Euronext Paris, Euronext Growth Paris, Euronext Access Paris) for a period of one month--until the end of the trading session on 16 April 2020.</t>
  </si>
  <si>
    <t>https://www.esma.europa.eu/press-news/esma-news/esma-issues-positive-opinion-short-selling-ban-french-amf</t>
  </si>
  <si>
    <t>Deutsche Bundesbank</t>
  </si>
  <si>
    <t>Lower the countercyclical capital buffer from 0.25% to 0% as of 1 April 2020</t>
  </si>
  <si>
    <t>https://www.bundesbank.de/en/tasks/topics/statement-on-the-countercyclical-capital-buffer-by-the-german-financial-stability-committee-828822</t>
  </si>
  <si>
    <t>Finance Minister Christos Staikouras</t>
  </si>
  <si>
    <t>Greece announced a support package worth €1.8 billion, which includes wage support and other forms fo business funding for companies impacted by COVID 19. The package offers:
-loan guarantees to small and medium-sized businesses for working capital
-liquidity for banks to make new loans and loan installments due within the next three months
-one-time payments worth €800 for workers facing temporary layoffs
-banks will give five-month loan-repayment holidays for companies that are have met their current obligations</t>
  </si>
  <si>
    <t>https://www.ft.com/content/5919c6fb-1f5f-315d-8353-94f04afcf340</t>
  </si>
  <si>
    <t>Postponing payment of debts certified by VAT returns (payable in March), the payment of any kind of certified debt to the Tax Service or the Audit Centers, and payment of installments of partial payment of established debts are suspended for 4 months, that is, until July 31 for March debt, with no interest and surcharges for businesses in the sectors most affected by the emergence and spread of coronavirus</t>
  </si>
  <si>
    <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</si>
  <si>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Implementing an extended financing framework, in the form of a repayable advance, with an extended repayment period and grace period for all businesses severely affected by the emergence and spread of coronavirus, totaling € 1 billion</t>
  </si>
  <si>
    <t>All employees for which their contract of employment is temporarily suspended due to the suspension of the operation of a state-mandated company will receive compensation in the beginning of April from the state budget of 800 euro with their payment of March tax liabilities being suspended for 4 months</t>
  </si>
  <si>
    <t>For self-employed and individual businesses operating in sectors with a sharp decline in economic activity due to the emergence and spread of coronavirus, all tax liabilities, payable in March, are deferred for 4 months</t>
  </si>
  <si>
    <t>In addition to € 2 billion provided by the Greek government, € 1.8 billion will be allocated through the European Special Investment Fund to the fund created last week to counter the effects of the spread of coronavirus</t>
  </si>
  <si>
    <t>Reduced the VAT from 24% to 6% for products such as masks and gloves, antiseptic solutions, wipes and other preparations, soap and other hygiene preparations, and ethyl alcohol, if used as a raw material by industry for the production of antiseptics.</t>
  </si>
  <si>
    <t>Companies which are compulsorily ceasing their business due to the spread of the coronavirus will pay 60% of the rent on the commercial property for the months of March and April and will suspend payments of owners tax liabilities and payment of installments for partial payment of certified debts, for 4 months</t>
  </si>
  <si>
    <t>Decided that the 2020 single property tax (ENFIA) will be based on the previous regime and the new objective will apply for next year</t>
  </si>
  <si>
    <t>Independent Public Revenue Office will proceed with immediate repayment of all outstanding liabilities to citizens and businesses</t>
  </si>
  <si>
    <t>Banks are suspending, until September, bankruptcy payments for coherent businesses the facility relates to legal entities belonging to sectors directly affected by the current crisis</t>
  </si>
  <si>
    <t>Imposed a moratorium on repayment of corporate and household loans by the end of the year</t>
  </si>
  <si>
    <r>
      <t xml:space="preserve">https://www.mnb.hu/sajtoszoba/sajtokozlemenyek/2020-evi-sajtokozlemenyek/a-moratorium-lejarta-utan-nem-emelkedhet-az-adosok-torlesztoreszlete
</t>
    </r>
    <r>
      <rPr>
        <sz val="10"/>
        <color rgb="FF000000"/>
        <rFont val="Arial"/>
      </rPr>
      <t>https://www.kormany.hu/en/the-prime-minister/news/we-are-suspending-principal-and-interest-payment-liabilities-on-loans</t>
    </r>
  </si>
  <si>
    <t>Short-term business loans have been extended until 30 June</t>
  </si>
  <si>
    <t>https://www.kormany.hu/en/the-prime-minister/news/we-are-suspending-principal-and-interest-payment-liabilities-on-loans</t>
  </si>
  <si>
    <t>Annual percentage rate (APR) of new consumer loans has been maximised at the central bank prime rate plus 5 per cent</t>
  </si>
  <si>
    <t>In sectors struggling with grave difficulties such as tourism, catering, the entertainment industry, sports, cultural services and passenger transportation – meaning taxi services – the contribution payment liabilities of employers in their entirety are cancelled for a period extending to 30 June</t>
  </si>
  <si>
    <t>Contributions of employees are being reduced significantly; they will not be required to pay pension contributions and the health insurance contribution will be reduced to the statutory minimum</t>
  </si>
  <si>
    <t>Calls on banks to apply a moratorium on repayments to retail clients, in view of the emergency situation. Should domestic banks fail to provide a moratorium, the MNB will request the Government to make such a provision itself</t>
  </si>
  <si>
    <t>https://www.mnb.hu/sajtoszoba/sajtokozlemenyek/2020-evi-sajtokozlemenyek/a-magyar-nemzeti-bank-azonnali-lepeseket-tesz-a-lakossag-megsegitesere</t>
  </si>
  <si>
    <t>Lower the Bank’s interest rates by 0.50% to 1.75%</t>
  </si>
  <si>
    <t>https://www.cb.is/publications/news/news/2020/03/18/Statements-of-Monetary-Policy-Committee-and-Financial-Stability-Committee/</t>
  </si>
  <si>
    <t>Reduce the countercyclical capital buffer on financial institutions from 2% to 0%</t>
  </si>
  <si>
    <t>Conduct open market operations in the form of purchase of an aggregate amount of ₹ 10,000 crores of Government securities through a multi-security auction</t>
  </si>
  <si>
    <t>https://www.rbi.org.in/Scripts/BS_PressReleaseDisplay.aspx?prid=49534</t>
  </si>
  <si>
    <t>reallocated Rp 27 trillion (US$1.8 billion) to fund the healthcare system; eallocate up to Rp 10 trillion from the portion of the state budget that was set for ministries and institutions, as well as Rp 17.2 trillion in funds earmarked for regional administrations.</t>
  </si>
  <si>
    <t>https://www.thejakartapost.com/life/2019/10/16/how-5g-will-transform-health-care.html</t>
  </si>
  <si>
    <t>The Counter Cyclical Capital Buffer (CCyB) will be reduced from 1% to 0% no later than 2 April 2020</t>
  </si>
  <si>
    <t>https://www.centralbank.ie/news/article/press-release-statement-central-bank-of-ireland-18-march-2020</t>
  </si>
  <si>
    <t>Minister for Finance and Public Expenditure &amp; Reform Paschal Donahoe</t>
  </si>
  <si>
    <t>Banking and Payments Federation Ireland (BPFI) suggested: 
-flexible arrangements, including payment breaks (up to 3 months) for mortgages and other loans
-support buy-to-let bank customers with tenants affected by COVID 19, offer payment breaks of up to 3 months
-broad support for SME customers, a deferal of up to 3-months on loan repayments for businesses
-tailored supports, including extensions of credit lines, risk guarantees, and trade finance</t>
  </si>
  <si>
    <t>https://www.gov.ie/en/news/878d4d-wednesdminister-donohoe-outlines-further-measures-to-support-individ/</t>
  </si>
  <si>
    <t>Creation of a health emergency fund, with which the government can request up to 181 billion pesos of additional assistance from Congress.</t>
  </si>
  <si>
    <t>http://www5.diputados.gob.mx/index.php/esl/Comunicacion/Boletines/2020/Marzo/18/3509-Aprueban-crear-el-Fondo-para-la-Prevencion-y-Atencion-de-Emergencias</t>
  </si>
  <si>
    <t>Deferred the start date of the increased capital requirements for banks by 12 months as well as other regulatory initiatives</t>
  </si>
  <si>
    <t>https://www.rbnz.govt.nz/news/2020/03/regulatory-relief-to-provide-headroom-for-customer-focus-and-risk-management</t>
  </si>
  <si>
    <t>increase efforts “in boosting local manufacturing and import substitution by another 1 trillion naira across all critical sectors of the economy,”</t>
  </si>
  <si>
    <t>https://www.bloomberg.com/news/articles/2020-03-18/nigeria-central-bank-covid-19-stimulus-to-reach-2-7-billion</t>
  </si>
  <si>
    <t>100-billion naira loan to health authorities</t>
  </si>
  <si>
    <t>Temporarily revise Norges Bank guidelines for pledging securities for loans</t>
  </si>
  <si>
    <t>https://www.norges-bank.no/en/news-events/news-publications/Press-releases/2020/2020-03-18-2-press-release/</t>
  </si>
  <si>
    <t>Increase daily sales of foreign exchange on behalf of the government from NOK 500 million to NOK 1,600 million</t>
  </si>
  <si>
    <t>https://www.norges-bank.no/en/news-events/news-publications/Press-releases/2020/2020-03-18-press-release/</t>
  </si>
  <si>
    <t>Reduce Repo rates by 75bps to .5%, reducing rate on discounting of government treasury bills by 100bps to 1%, reducing rate of foreign currency swaps by 50bps, and rediscounting of commercial paper</t>
  </si>
  <si>
    <t>https://cbo.gov.om/pages/viewCircular.aspx?file=/sites/assets/Documents/Global/Circulars/2020/BSD-CB-2020-001PolicyMeasures.pdf&amp;Title=BSD/CB/2020/001%20-%20Policy%20Measures%20to%20Support%20the%20Banks/FLCs%20in%20the%20Context%20of%20the%20Prevailing%20Economic%20Condition</t>
  </si>
  <si>
    <t>Lower capital conservation buffer by 50% from 2.5% to 1.25%</t>
  </si>
  <si>
    <t>Increase lending/financing ratio from 87.5% to 92.5% and utilize additional scope to increase lending, especially to the healthcare sector</t>
  </si>
  <si>
    <t>Accept requests for loan payment deferments for affected borrowers, especially SMEs for 6 months</t>
  </si>
  <si>
    <t>Defer risk classifications for loans to government projects for 6 months</t>
  </si>
  <si>
    <t>Ask banks to consider fee reductions</t>
  </si>
  <si>
    <t>Raise the forex futures trading limit by 25 percent, making it 50 percent for local banks and 250 percent for foreign bank branches</t>
  </si>
  <si>
    <t>http://english.moef.go.kr/pc/selectTbPressCenterDtl.do?boardCd=N0001&amp;seq=4859</t>
  </si>
  <si>
    <t>SAMA has decided to increase the purchase limit of contactless payment enabled cards from SAR 100 to SAR 300 for a single transaction (cumulative amount of these contactless transactions allowed stays at SAR 300.</t>
  </si>
  <si>
    <t>http://www.sama.gov.sa/en-US/News/Pages/news-521.aspx</t>
  </si>
  <si>
    <t>Comisión Nacional del Mercado de Valores (CNMV)</t>
  </si>
  <si>
    <t>ESMA agreed to prohibit short-selling on all Spanish trading venues (BOLSA DE MADRID, S.A., BOLSA DE BARCELONA, S.A., BOLSA DE VALENCIA, S.A., BOLSA DE BILBAO, S.A. and Mercado Alternativo Bursátil, S.A.) for a period of one month--until the close of the trading session on 17 April 2020.</t>
  </si>
  <si>
    <t>President Erdogan</t>
  </si>
  <si>
    <t>President Erdogan announced an economic relief package worth100 billion lira ($15.40 billion), which will be used to:
-defer tax and insurance premium payments by six months for selected sectors
-offer "necessary support" to Turkish Airlines
-decrease the required downpayment for home purchases up to 500,000 lira form 20% to 10%
-defer primary debt and interest payments by three months for companies whose cash flows have deteriorated from the outbreak
-double the Credit Guarantee Fund to 50 billion liras
-decrease the value-added tax on domestic air travel from 8% to 1%
-increase minimum payout for pensioners to 1,500 liras per month</t>
  </si>
  <si>
    <t>https://www.bloomberg.com/news/articles/2020-03-18/turkey-announces-15-4-billion-plan-to-counter-virus-outbreak</t>
  </si>
  <si>
    <t>NBU Launches Long-Term Refinancing Loans to Support Bank Lending and Liquidity</t>
  </si>
  <si>
    <t>https://bank.gov.ua/news/all/natsionalniy-bank-zaprovadjuye-dovgostrokove-refinansuvannya-dlya-pidtrimki-kredituvannya-ta-likvidnosti-bankiv</t>
  </si>
  <si>
    <t>Announced that Fannie Mae and Freddie Mac (the Enterprises) will offer multifamily property owners mortgage forbearance with the condition that they suspend all evictions for renters unable to pay rent due to the impact of coronaviru</t>
  </si>
  <si>
    <t>https://www.fhfa.gov/Media/PublicAffairs/Pages/FHFA-Moves-to-Provide-Eviction-Suspension-Relief-for-Renters-in-Multifamily-Properties.aspx</t>
  </si>
  <si>
    <t>Directed Fannie Mae and Freddie Mac (the Enterprises) to suspend foreclosures and evictions for at least 60 days due to the coronavirus national emergency</t>
  </si>
  <si>
    <t>https://www.fhfa.gov/Media/PublicAffairs/Pages/FHFA-Suspends-Foreclosures-and-Evictions-for-Enterprise-Backed-Mortgages.aspx</t>
  </si>
  <si>
    <t>Freddie Mac</t>
  </si>
  <si>
    <t>Mortgage relief options for borrowers impacted by COVID-19</t>
  </si>
  <si>
    <t>https://freddiemac.gcs-web.com/news-releases/news-release-details/freddie-mac-announces-enhanced-relief-borrowers-impacted-covid?_ga=2.163012730.75620981.1584711920-1358204776.1584711920</t>
  </si>
  <si>
    <t>Fannie Mae</t>
  </si>
  <si>
    <t>Mortgage assistance and relief options to those impacted by COVID-19</t>
  </si>
  <si>
    <t>https://www.fanniemae.com/portal/media/corporate-news/2020/covid-homeowner-assistance-options-7000.html</t>
  </si>
  <si>
    <t>Establishment of a Money Market Mutual Fund Liquidity Facility, or MMLF. The Federal Reserve Bank of Boston will make loans available to eligible financial institutions secured by high-quality assets purchased by the financial institution from money market mutual funds</t>
  </si>
  <si>
    <t>https://www.federalreserve.gov/newsevents/pressreleases/monetary20200318a.htm</t>
  </si>
  <si>
    <t>Janet Yellen, Ben Bernanke</t>
  </si>
  <si>
    <t>- Reviving the TAF or other facilities that could provide cash to a wider range of lenders than the discount window, against various forms of collateral
- Low-cost financing facility for banks to support lending to households and small businesses adversely affected by the crisis (Similar to BoE funding for lending scheme)
- Restart the Term Asset-Backed Lending Facility
- Ask Congress for the authority to buy limited amounts of investment-grade corporate debt</t>
  </si>
  <si>
    <t>https://www.ft.com/content/01f267a2-686c-11ea-a3c9-1fe6fedcca75</t>
  </si>
  <si>
    <t>Treasury Department asked Congress to temporarily ease restrictions on its Exchange Stabilization Fund, so that it can create guarantee programs for the money-market mutual fund industry. The program would last until the President ends the US State of Emergency.</t>
  </si>
  <si>
    <t>https://www.wsj.com/articles/treasury-department-asking-congress-for-permission-to-backstop-money-markets-11584546598?mod=breakingnews</t>
  </si>
  <si>
    <t>Appropriate an additional $50 billion to the ESF and authorize use of those funds for secured lending to U.S. passenger and cargo air carriers</t>
  </si>
  <si>
    <t>https://subscriber.politicopro.com/f/?id=00000170-ee5f-ded4-ad7e-ffffa4550000</t>
  </si>
  <si>
    <t>Temporarily exempting banks from section 23A of the Federal Reserve Act (12 U.S.C 371c) and Regulation W (12 CFR part 223) for certain asset purchases by the bank from its affiliated broker-dealers to ease liquidity pressures around broker-dealers</t>
  </si>
  <si>
    <t>https://www.federalreserve.gov/supervisionreg/legalinterpretations/federalreserveact2020.htm</t>
  </si>
  <si>
    <t>Refinancing rate is cut down from 6.0% to 5.0%; rediscounting rate reduced from 4.0% to 3.5%; the overnight rate in the inter-bank electronic payments and the rate of loans to finance short balances in the clearing transactions between the SBV and the commercial banks is lowered from 7.0% to 6.0%</t>
  </si>
  <si>
    <t>https://www.sbv.gov.vn/webcenter/portal/en/home/sbv/news/news_chitiet?leftWidth=20%25&amp;showFooter=false&amp;showHeader=false&amp;dDocName=SBV407519&amp;rightWidth=0%25&amp;centerWidth=80%25&amp;_afrLoop=1338880703061539#%40%3F_afrLoop%3D1338880703061539%26centerWidth%3D80%2525%26dDocName%3DSBV407519%26leftWidth%3D20%2525%26rightWidth%3D0%2525%26showFooter%3Dfalse%26showHeader%3Dfalse%26_adf.ctrl-state%3Dzf34bn8y9_651</t>
  </si>
  <si>
    <t>Exempted the payment of employment contributions to sectors criticaly affected by the coronavirus pandemic. Expanded the Productive Recovery Program (REPRO) to guarantee the employent of those who work in companies affected by the health emergency. Reinforced unemployment insurance.</t>
  </si>
  <si>
    <t>https://www.argentina.gob.ar/noticias/los-ministros-de-economia-y-de-desarrollo-productivo-anunciaron-un-paquete-de-medidas-para</t>
  </si>
  <si>
    <t>Implemented Universal Child Allowance (AUH) and Universal Pregnancy Allowance (AUE) payments, worth ARS 3,103 per month for each child. Postponed ASNES debt payments for AUH recipients and retirees during April and May 2020. Offered a one-time payment of ARS 3,000 to those who receive a single-retirement or minimum-pension payment.</t>
  </si>
  <si>
    <t>Increased budget for public investment in road works, economic infrastructure, construction and renovation of houses, schools, kindergartens, and tourism by ARS 100 billion.</t>
  </si>
  <si>
    <t>Opened mandatory credit lines through the Central Bank (ARS 320 billion), loans from the state-owned bank BNA (ARS 25 billion). Allocated ARS 5 billion to guarantee teleworking and ARS 2.8 billion to develop infrastructure in industrial parks.</t>
  </si>
  <si>
    <t>Belgian and Luxembourg authorities have now decided that as of Saturday 14 March 2020, the presence of a frontier worker at his home (in particular for teleworking) will not be taken into account in the calculation of the 24-hour period in relations to the Belgian-Luxembourg Double Taxation Convention</t>
  </si>
  <si>
    <t>https://finances.belgium.be/fr/Actualites/convention-belgo-luxembourgeoise-pr%C3%A9ventive-de-la-double-imposition-mesure-exceptionnelle</t>
  </si>
  <si>
    <t>Release of R $ 5 billion by the Income Generation Program (Proger), maintained with resources from the Workers' Support Fund (FAT). The amount will be passed on to public banks so that they grant loans aimed at working capital of micro and small companies</t>
  </si>
  <si>
    <t>https://www.gov.br/economia/pt-br/assuntos/noticias/2020/marco/governo-anuncia-medidas-para-reduzir-efeitos-do-coronavirus-nas-micro-e-pequenas-empresas</t>
  </si>
  <si>
    <t>Interest rate on the payroll loan for retirees and pensioners of the National Social Security Institute (INSS) will rise from the current 2.08% to 1.80%</t>
  </si>
  <si>
    <t>https://www.gov.br/economia/pt-br/assuntos/noticias/2020/marco/taxa-de-juros-do-consignado-e-reduzida-a-1-80-para-facilitar-acesso-ao-credito</t>
  </si>
  <si>
    <t>Rate for the credit card will be reduced from 3% to 2.70 %</t>
  </si>
  <si>
    <t>First BAPF operation will be conducted on Monday, March 23, 2020, the Bank will purchase up to $10 billion of one-month Bankers’ Acceptances with a reserve rate of the overnight index swap (OIS) rate plus 20 basis points (bps)</t>
  </si>
  <si>
    <t>https://www.bankofcanada.ca/2020/03/operational-details-on-the-bank-of-canadas-bankers-acceptance-purchase-facility/</t>
  </si>
  <si>
    <t>Cuts in China's Required Reserve Ratio (RRR)</t>
  </si>
  <si>
    <t>http://www.pbc.gov.cn/en/3688110/3688172/3990507/index.html</t>
  </si>
  <si>
    <t>General Directorate of Public Credit and National Treasury (DGCPTN) reduced the goal of the Auction Program for the validity of 2020 by $ 1.5 billion, the new total auction amount will be $ 23 billion, of which $ 6.3 billion has been placed to date. Auctions of both Short-Term TES Treasury Securities and Long Term TES Treasury Securities in Pesos and UVR are suspended for the remainder of March</t>
  </si>
  <si>
    <t>https://www.minhacienda.gov.co/webcenter/portal/SaladePrensa/pages_DetalleNoticia?documentId=WCC_CLUSTER-126604</t>
  </si>
  <si>
    <t>A cost rate of 0% will be applied to the Temporary Securities Transfer Operations that are carried out by Market Makers in the first market window (3:30 pm to 4:00 pm) . The maximum amount to carry out these operations remains at $ 2 billion. The quota is extended to simultaneous and / or passive Simultaneous Operations up to an amount of $ 3.5 trillion, which represents more than 50% of the average daily volume of this market on transactional platforms</t>
  </si>
  <si>
    <t>Margin between points of purchase and sale is increased to meet the requirement of mandatory quotation, of Market Makers, from 20 to 80 basis points until April 3</t>
  </si>
  <si>
    <t>Loosening regulations regarding digital board of directors meetings, in particular the number of individuals required to be present and number of times an individual is able to call in</t>
  </si>
  <si>
    <t>https://www.cbe.org.eg/en/Pages/HighlightsPages/Circular-dated-17-March-2020-regarding-the-participation-in-BOD-meetings-via-video-or-teleconference-during-2020.aspx</t>
  </si>
  <si>
    <t>Autorité des Marchés Financiers (AMF)</t>
  </si>
  <si>
    <t>AMF prohibited the short-sale of 92 shares until the end of the trading day on March 17, 2020.</t>
  </si>
  <si>
    <t>https://www.amf-france.org/en/news-publications/news-releases/amf-news-releases/amf-announces-temporary-short-selling-ban-certain-shares-until-end-trading-day-march-17</t>
  </si>
  <si>
    <t>https://www.amf-france.org/en/press-room/press-department-contacts</t>
  </si>
  <si>
    <t>President Emmanuel Macron</t>
  </si>
  <si>
    <t>France will guarantee up to 300 billion euros ($335 billion) of bank loans to companies</t>
  </si>
  <si>
    <t>https://www.bloomberg.com/news/articles/2020-03-16/france-to-put-all-reforms-on-hold-to-focus-on-virus-macron-says</t>
  </si>
  <si>
    <t>http://www.consob.it/web/consob-and-its-activities/contacts</t>
  </si>
  <si>
    <t>Established a one-off subsidy will be provided under the Anti-epidemic Fund to assist the transport trades in coping with operating pressures in the current economic environmen</t>
  </si>
  <si>
    <t>https://www.news.gov.hk/eng/2020/03/20200317/20200317_183228_296.html?type=category&amp;name=covid19&amp;tl=t</t>
  </si>
  <si>
    <t>Commissione Nazionale per le Società e la Borsa (CONSOB)</t>
  </si>
  <si>
    <t>EMSA agreed to prohibit short-selling on the Italian MTA regulated market for a period of three months--until the end of the trading session on 18 June 2020.</t>
  </si>
  <si>
    <t>https://www.esma.europa.eu/press-news/esma-news/esma-issues-positive-opinion-short-selling-ban-italian-consob-1</t>
  </si>
  <si>
    <t>Enhancement for 1.5 billion of the Central Guarantee Fund for SMEs</t>
  </si>
  <si>
    <t>http://www.mef.gov.it/covid-19/Sostegno-alla-liquidita-delle-famiglie-e-delle-imprese-tramite-il-sistema-bancario/</t>
  </si>
  <si>
    <t>De Nederlandsche Bank</t>
  </si>
  <si>
    <t>Systemic buffers are reduced from the current 3% of global risk-weighted exposures to 2.5% for ING, 2% for Rabobank and 1.5% for ABN Amro</t>
  </si>
  <si>
    <t>https://www.dnb.nl/nieuws/nieuwsoverzicht-en-archief/persberichten-2020/dnb387870.jsp</t>
  </si>
  <si>
    <t>Introduction of a lower limit for the risk weighting of mortgage loans has been postponed</t>
  </si>
  <si>
    <t>Ministry of Economic Affairs and Climate Policy</t>
  </si>
  <si>
    <t>Guarantee Corporate Financing scheme (GO scheme) guarantee ceiling be increased from €400 million to €1.5 billion</t>
  </si>
  <si>
    <t>https://www.government.nl/ministries/ministry-of-finance/news/2020/03/19/coronavirus-dutch-government-adopts-package-of-new-measures-designed-to-save-jobs-and-the-economy</t>
  </si>
  <si>
    <t>Ministry of Agriculture, Nature and Food Quality</t>
  </si>
  <si>
    <t>Temporarily underwrite working capital granted to farms and horticultural companies as part of the Guarantee SME Loans scheme for small and medium-sized farms</t>
  </si>
  <si>
    <t>Ministry of Social Affairs and Employment</t>
  </si>
  <si>
    <t>Affected entrepreneurs can more easily apply for a deferment of tax. The Tax Authorities will then immediately stop the collections. This applies to income, corporate, wage and turnover taxes (VAT). Any default penalties for late payment do not have to be paid.</t>
  </si>
  <si>
    <t>temporary, relaxed arrangement to support independent entrepreneurs, including self-employed persons, so that they can continue their business. The scheme is implemented by municipalities. Self-employed persons can receive additional income support for maintenance for a period of three months through an accelerated procedure. does not need to be repaid</t>
  </si>
  <si>
    <t>Temporary Emergency Measure Bridging for Work Retention(NOW) entrepreneur who expects a loss of turnover (at least 20%) can apply to the UWV for a salary contribution for a period of three months (maximum 90% of the wage bill, depending on the loss of turnover). UWV will provide an advance of 80% of the requested contribution</t>
  </si>
  <si>
    <t>$12.1 Billion package including Initial $500 million boost for health (see link to the Minister of Health's media release below)
 $5.1 billion in wage subsidies for affected businesses in all sectors and regions
 $126 million in COVID-19 leave and self-isolation support
 $2.8 billion income support package for our most vulnerable, including a permanent $25 per week benefit increase and a doubling of the Winter Energy Payment for 2020
 $100 million redeployment package
 $2.8 billion in business tax changes to free up cashflow, including a provisional tax threshold lift, the reinstatement of building depreciation and writing off interest on the late payment of tax
 $600 million initial aviation support package</t>
  </si>
  <si>
    <t>https://treasury.govt.nz/news-and-events/news/covid-19-economic-package-updated</t>
  </si>
  <si>
    <t>Sale of S 400 million in one-year repos at 3.10%</t>
  </si>
  <si>
    <t>https://www.bcrp.gob.pe/docs/Transparencia/Notas-Informativas/2020/nota-informativa-2020-03-17.pdf</t>
  </si>
  <si>
    <t>Established a P180-million emergency employment program under the Tulong Panghanapbuhay sa Ating Disadvantaged/Displaced Workers (TUPAD) for some 18,000 informal sector workers</t>
  </si>
  <si>
    <t>https://www.dole.gov.ph/news/statement-of-secretary-silvestre-h-bello-iii-on-assistance-to-workers-amid-covid-19/</t>
  </si>
  <si>
    <t>Established a P1.3-billion COVID Adjustment Measures Program (CAMP) to benefit about 250,000 workers</t>
  </si>
  <si>
    <t xml:space="preserve">Prohibition on utilties cutting of water, gas, electric, and telecoms services for "users with vulnerable consumer status, severe vulnerability or at risk of social exclusion defined in articles 3 and 4 of Royal Decree Law 897/2017." Electricity subsidies that are targeted at vulnerable populations are automatically renewed until the end of September 2020. </t>
  </si>
  <si>
    <r>
      <t xml:space="preserve">https://www.miteco.gob.es/es/prensa/ultimas-noticias/el-gobierno-proh%C3%ADbe-el-corte-de-suministro-de-agua-electricidad-y-gas-natural-a-consumidores-vulnerables-durante-un-mes-prorrogable/tcm:30-508171
</t>
    </r>
    <r>
      <rPr>
        <sz val="10"/>
        <color rgb="FF000000"/>
        <rFont val="Arial"/>
      </rPr>
      <t>https://www.lamoncloa.gob.es/consejodeministros/referencias/Paginas/2020/refc20200317.aspx#CoroVi</t>
    </r>
  </si>
  <si>
    <t>"suspends the revision of the maximum sale prices to the public for bottled liquefied petroleum gases, such as butane cylinders, and the Natural Gas Tariff of Last Resort (TUR), to prevent them from rising. Current prices will be maintained for the next six months."</t>
  </si>
  <si>
    <t>https://www.miteco.gob.es/es/prensa/ultimas-noticias/el-gobierno-proh%C3%ADbe-el-corte-de-suministro-de-agua-electricidad-y-gas-natural-a-consumidores-vulnerables-durante-un-mes-prorrogable/tcm:30-508171</t>
  </si>
  <si>
    <t>Moratorium on mortgage payments. Eligible borrowers: mortgage debtors in a situation of special vulnerability who see their income decrease</t>
  </si>
  <si>
    <t>https://www.lamoncloa.gob.es/consejodeministros/referencias/Paginas/2020/refc20200317.aspx#CoroVi</t>
  </si>
  <si>
    <t xml:space="preserve">Credit guarantee for 100.000 millon euros of lending. The first tranche, which will underwrite 20,000 million euros of lending, will go 50% to guarantee loans to freelancers and SMEs.
"Companies and freelancers affected by the economic effects of COVID-19 may request these guarantees, provided that the applicants were not in default on December 31, 2019 and in bankruptcy procedure on March 17, 2020. The guarantees will be retroactive. and may be requested for operations formalized after the entry into force of Royal Decree-Law 8/2020, which occurred on March 18."
Related loans will have a 5 year term. The government will charge financial institutions participating between 20 and 120 basic points.
Program lapses on 2020-09-30
</t>
  </si>
  <si>
    <t>https://www.lamoncloa.gob.es/consejodeministros/referencias/Paginas/2020/refc20200317.aspx#CoroVi
https://www.lamoncloa.gob.es/consejodeministros/referencias/Paginas/2020/refc20200324.aspx
https://www.boe.es/buscar/act.php?id=BOE-A-2020-3824</t>
  </si>
  <si>
    <t xml:space="preserve">Reserve requirement change: Licensed Commercial Banks now required to "maintain reserves against deposit liabilities denominated in Sri
Lankan Rupees" at 4.00% of their deposit liabilities </t>
  </si>
  <si>
    <t>https://www.cbsl.gov.lk/sites/default/files/cbslweb_documents/laws/cdg/DOD_Operating_Instructions_No_35_01_005_0007_15_e.pdf</t>
  </si>
  <si>
    <t>Airlines in 2020 be given the opportunity to obtain credit guarantees worth a maximum of SEK 5 billion, of which SEK 1.5 billion is directed to SAS</t>
  </si>
  <si>
    <t>https://www.regeringen.se/pressmeddelanden/2020/03/statliga-kreditgarantier-till-flygforetag-och-utokad-kreditgarantiram-for-exportkreditnamnden-for-att-dampa-effekterna-av-coronaviruset/</t>
  </si>
  <si>
    <t>The Export Credit Committee's credit guarantee framework be extended to support Swedish export companies and shipping</t>
  </si>
  <si>
    <t>Considers the loss of income associated with COVID-19 to qualify as special grounds that allow the bank and borrower to reach an agreement to reduce or suspend amortisation payments for a limited period of time</t>
  </si>
  <si>
    <t>https://www.fi.se/en/published/press-releases/2020/loss-of-income-due-to-corona-virus-disease-a-cause-for-exemption-from-amortisation/</t>
  </si>
  <si>
    <t>Conventional (multi-price) swap auctions with maturities of one, three and six months, which are currently available against US dollars, may also be held against euros and gold</t>
  </si>
  <si>
    <t>https://www.tcmb.gov.tr/wps/wcm/connect/EN/TCMB+EN/Main+Menu/Announcements/Press+Releases/2020/ANO2020-16</t>
  </si>
  <si>
    <t>FX reserve requirement ratios will be reduced by 500 basis points in all liability types and all maturity brackets for banks that meet real credit growth conditions within the context of the reserve requirement practice</t>
  </si>
  <si>
    <t>Turkish lira liquidity will be provided via repo auctions with maturities up to 91 days with an interest rate 150 basis points lower than the one-week repo rate</t>
  </si>
  <si>
    <t xml:space="preserve">Turkish lira currency swap auctions with a maturity of 1 year based on quantity auction method will be conducted. With these swap auctions, related banks will be provided with Turkish lira liquidity against US dollars, euros and gold </t>
  </si>
  <si>
    <t>Reduce the policy rate (one-week repo auction rate) from 10.75 percent to 9.75 percent</t>
  </si>
  <si>
    <t>https://www.tcmb.gov.tr/wps/wcm/connect/EN/TCMB+EN/Main+Menu/Announcements/Press+Releases/2020/ANO2020-15</t>
  </si>
  <si>
    <t>New guidance for banks that includes:
Temporarily reduced fees for remote/cashless services at banks</t>
  </si>
  <si>
    <t>https://bank.gov.ua/news/all/banki-mayut-zabezpechiti-bezperebiyne-nadannya-finposlug-vsim-kategoriyam-kliyentiv--rekomendatsiyi-natsionalnogo-banku</t>
  </si>
  <si>
    <t>Ukrainian Parliament</t>
  </si>
  <si>
    <t>March 1, 2020, to April 30, 2020 tax holiday for land taxes (including land tax and land lease payment) on land used for business or on non-residential real estate</t>
  </si>
  <si>
    <t>https://www.dlapiper.com/en/uk/insights/publications/2020/03/ukraine-takes-measures-towards-covid-19/</t>
  </si>
  <si>
    <t>Personal income tax return filings delayed until July 1, 2020. Payment deadline delayed until October 1, 2020.</t>
  </si>
  <si>
    <t>Holiday on fines/interest on fines for most types of tax violations "committed in the period from March 1, 2020, to May 31, 2020"</t>
  </si>
  <si>
    <t>Holiday on fines/interest on fines for not paying social contributions between March 1, 2020, to April 30, 2020</t>
  </si>
  <si>
    <t>Forclosure and secured debt collection ban until the end of National Quarantine (which as of 2020-03-17 was to end on 2020-04-03)</t>
  </si>
  <si>
    <t>Suspension of evictions of citizens from their housing and foreclosure of such housing to cover debts for utilities. This is to last until the end of National Quarantine (which as of 2020-03-17 was to end on 2020-04-03)</t>
  </si>
  <si>
    <t>Utility payment holiday. All utility late payments are waived  This is to last until the end of National Quarantine (which as of 2020-03-17 was to end on 2020-04-03)</t>
  </si>
  <si>
    <t>Price controls on essential goods like "medicines, medical supplies and socially significant goods (e.g. bread, grains, meat, dairy products, etc.)"</t>
  </si>
  <si>
    <t xml:space="preserve">FCA temporarily prohibited the short-sale of 129 financial instruments. </t>
  </si>
  <si>
    <t>https://www.fca.org.uk/news/news-stories/temporary-prohibition-short-selling-0</t>
  </si>
  <si>
    <t>https://www.fca.org.uk/contact</t>
  </si>
  <si>
    <t>Establishment of a Covid Corporate Financing Facility, which will provide funding to businesses by purchasing commercial paper of up to one-year maturity, issued by firms making a material contribution to the UK economy</t>
  </si>
  <si>
    <t>https://www.bankofengland.co.uk/news/2020/march/hmt-and-boe-launch-a-covid-corporate-financing-facility</t>
  </si>
  <si>
    <t>U.K. Chancellor of the Exchequer Rishi Sunak</t>
  </si>
  <si>
    <t>330 billion pounds of guaranteed loans -- equivalent to 15% of U.K. GDP -- for businesses that need cash to pay rent or suppliers</t>
  </si>
  <si>
    <t>https://www.bloomberg.com/news/articles/2020-03-17/u-k-tells-citizens-not-to-travel-anywhere-in-world-for-30-days</t>
  </si>
  <si>
    <t>A three-month mortgage payment holiday for borrowers affected by the virus</t>
  </si>
  <si>
    <t>FCA encouraged primary market issuers to disclose their operational responses to COVID-19, continued to accept requests for listing suspension, emphasized the importance of meeting notification requirements under market abuse regulation (MAR), suggested that issuers speak with FCA and auditors about delays in corporate reporting, supported the rights for shareholders to participate in virtual meetings, and reviewed documentation for corporate transactions.</t>
  </si>
  <si>
    <t>https://www.fca.org.uk/publications/newsletters/primary-market-bulletin-issue-no-27-coronavirus-update</t>
  </si>
  <si>
    <t>Kevin Warsh, a former member of the Federal Reserve Board, a distinguished visiting fellow in economics at Stanford University’s Hoover Institution</t>
  </si>
  <si>
    <t>Government-Backed Credit Facility open to all businesses and households</t>
  </si>
  <si>
    <t>https://www.wsj.com/articles/let-the-fed-administer-an-antiviral-shot-11584314083</t>
  </si>
  <si>
    <t>Fed is planning to reinstate the Commerical Paper Funding Faciility</t>
  </si>
  <si>
    <t>https://www.reuters.com/article/health-coronavirus-commercialpaper/fed-to-reinstate-commercial-paper-funding-facility-sources-idUSL1N2BA0NQ</t>
  </si>
  <si>
    <t>Treasury Secretary Steven Mnuchin</t>
  </si>
  <si>
    <t>Secretary Mnuchin proposed an $850 billion economic stimulus package, including support for small businesses and sectors affected severely by the coronavirus. The Trump administration sought to offer emergency loans through the Small Business Administration and considered delaying quarterly tax payments for small firms. Other possible measures include payroll tax cuts and refundable tax credits for individuals.</t>
  </si>
  <si>
    <t>https://www.wsj.com/articles/trump-administration-seeking-850-billion-stimulus-package-11584448802</t>
  </si>
  <si>
    <t>Federal Reserve Board established CPF2020, a special purpose vehicle (SPV), to purchase three-month U.S. dollar-denominated commercial paper through the New York Fed's primary dealers. The New York Fed will lend to the SPV with recourse. The U.S. Treasury Department will provide $10 billion of credit protection to the New York Fed for the CPF2020. CPF2020 is set to end on March 17, 2020, but may continue if the Board extends the facility.</t>
  </si>
  <si>
    <t>https://www.federalreserve.gov/newsevents/pressreleases/monetary20200317a.htm</t>
  </si>
  <si>
    <t>Open Market Trading Desk (the Desk) at the Federal Reserve Bank of New York will conduct additional overnight repurchase agreement (repo) operations for same-day settlement each afternoon for the remainder of this week</t>
  </si>
  <si>
    <t>https://www.newyorkfed.org/markets/opolicy/operating_policy_200317a</t>
  </si>
  <si>
    <t>Establishment of a Primary Dealer Credit Facility (PDCF), offering overnight and term funding with maturities up to 90 days to primary dealers against a broad range collateral such as investment grade debt securities and equity securities</t>
  </si>
  <si>
    <t>https://www.federalreserve.gov/newsevents/pressreleases/monetary20200317b.htm</t>
  </si>
  <si>
    <t xml:space="preserve">Granted temporary, targeted no-action relief regarding recording of oral communications related to voice trading and other telephonic communications as well as time-stamping requirements to futures commission merchants and introducing brokers, swap dealers, retail foreign exchange dealers, floor brokers, members of designated contract markets and swap execution facilities </t>
  </si>
  <si>
    <t>https://www.cftc.gov/PressRoom/PressReleases/8132-20</t>
  </si>
  <si>
    <t xml:space="preserve">Granted temporary, targeted no-action relief regarding certain audit trail requirements to members of designated contract markets and swap execution facilities </t>
  </si>
  <si>
    <t>https://www.cftc.gov/PressRoom/PressReleases/8133-20</t>
  </si>
  <si>
    <t>Temporarily exempting banks from section 23A of the Federal Reserve Act (12 U.S.C 371c) and Regulation W (12 CFR part 223) for certain asset purchases by the bank from its affiliated money market mutual funds to ease liquidity pressures around money market mutual funds</t>
  </si>
  <si>
    <t>International Development Association, International Bank for Reconstruction and Development, International Finance Corporation</t>
  </si>
  <si>
    <t>Increased original package to $14 billion of fast-track financing to assist companies and countries in their efforts to prevent, detect and respond to the rapid spread of COVID-19</t>
  </si>
  <si>
    <t>https://www.worldbank.org/en/news/press-release/2020/03/17/world-bank-group-increases-covid-19-response-to-14-billion-to-help-sustain-economies-protect-jobs</t>
  </si>
  <si>
    <t>RBA will conduct one-month and three-month repurchase operations until further notice, and six-month operations on a weekly basis "as long as market conditions warrant"</t>
  </si>
  <si>
    <t>https://www.cfr.gov.au/news/2020/mr-20-01.html</t>
  </si>
  <si>
    <t>Issued directions under the ASIC Market Integrity Rules to a number of large equity market participants, requiring those participants to limit the number of trades executed each day until further notice</t>
  </si>
  <si>
    <t>https://asic.gov.au/about-asic/news-centre/find-a-media-release/2020-releases/20-062mr-asic-takes-steps-to-ensure-equity-market-resiliency/</t>
  </si>
  <si>
    <t>Provide the economy with 2 billion euros in credit guarantees through the control bank</t>
  </si>
  <si>
    <t>https://www.bmf.gv.at/presse/pressemeldungen/2020/maerz/bargeldversorgung-gesichert.html</t>
  </si>
  <si>
    <t>Financial Services and Markets Authority (FSMA)</t>
  </si>
  <si>
    <t>FSMA prohibited the short-sale of 18 securities--with one additional security pending Autorité des Marchés Financiers (AMF) approval--on the Euronext Brussels market on until the end of the trading day on March 17, 2020. This prohibition does not apply to market-making activity.</t>
  </si>
  <si>
    <t>https://www.fsma.be/en/news/short-selling</t>
  </si>
  <si>
    <t>https://www.fsma.be/en/contact</t>
  </si>
  <si>
    <t>Allocating R $ 60 billion will go to the maintenance of jobs, with the government postponing, for three months, the period that companies have to pay Severance Pay Fund (FGTS) and also the part referring to the portion of the Union in Simples Nacional. During this three-month period, contributions due to System S will be reduced by 50%</t>
  </si>
  <si>
    <t>https://www.gov.br/economia/pt-br/assuntos/noticias/2020/marco/ministerio-da-economia-anuncia-medidas-para-diminuir-o-impacto-do-coronavirus-no-pais</t>
  </si>
  <si>
    <t>Allocated R $ 83.4 billion regarding the second installment of the 13th salary for the month of May, to be paid to retirees and pensioners of the National Social Security Institute (INSS)</t>
  </si>
  <si>
    <t>Allocate the balance of the DPVAT fund to the Unified Health System (more than R $ 4.5 billion) to directly fight the coronavirus pandemic, will reduce the import tariffs for products of medical use to zero in addition to the temporary exemption from IPI for domestically produced or imported goods, which are necessary to combat Covid-19</t>
  </si>
  <si>
    <t>Broaden eligible collateral for its term repo facility to include the full range of collateral eligible under the Standing Liquidity Facility, with the exception of the non-mortgage loan portfolio</t>
  </si>
  <si>
    <t>https://www.bankofcanada.ca/2020/03/market-notice-2020-03-16/</t>
  </si>
  <si>
    <t>Stands ready, as a proactive measure, to provide support to the Canada Mortgage Bond (CMB) market so that this important funding market continues to function well, including purchases of CMBs in the secondary market</t>
  </si>
  <si>
    <t>Will purchase CMBs in the secondary market through a competitive tender process, as a starting point the Bank will target purchases of up to $500 million per week. Operations will be conducted twice weekly and will continue for as long as market conditions warrant</t>
  </si>
  <si>
    <t>https://www.bankofcanada.ca/2020/03/operational-details-bank-canada-purchase-canada-mortgage/</t>
  </si>
  <si>
    <t>Allow Large Value Transfer System (LVTS) participants to temporarily assign an additional 20 percent of their NMLP, brings the total allowable amount to 40 percent of their total pledged collateral</t>
  </si>
  <si>
    <t>https://www.bankofcanada.ca/2020/03/temporary-changes-bank-canada-standing-liquidity-facility/</t>
  </si>
  <si>
    <t>Increasing the target for the minimum daily level of settlement balances to $1,000 million, from its current level of $250 million.</t>
  </si>
  <si>
    <t>Canada Mortgage and Housing Corporation’(CMHC)</t>
  </si>
  <si>
    <t>Insured Mortgage Purchase Program (IMPP) "Government will purchase up to $50 billion of insured mortgage pools"</t>
  </si>
  <si>
    <t>https://www.cmhc-schl.gc.ca/en/media-newsroom/news-releases/2020/cmhc-releases-additional-details-impp-purchase-offering</t>
  </si>
  <si>
    <t xml:space="preserve">"eligibility criteria for portfolio insurance are being temporarily relaxed to help mortgage lenders access the IMPP"
The following categories are now eligible for mortgage insurance:
-Low loan-to-value mortgages with a maximum amortization term up to 30 years commencing from when the loan was funded.
-Low loan-to-value mortgages whose purpose includes the purchase of a property, subsequent renewal of such a loan, or refinancing.
</t>
  </si>
  <si>
    <t>https://www.canada.ca/en/department-finance/news/2020/03/government-of-canada-announces-additional-measures-to-support-continued-lending-to-canadian-consumers-and-businesses.html</t>
  </si>
  <si>
    <t>Injects RMB100 billion via Medium-Term Lending Facility</t>
  </si>
  <si>
    <t>http://www.pbc.gov.cn/en/3688110/3688181/3989689/index.html</t>
  </si>
  <si>
    <t>Increased the liquidity auction quotas from $ 17 trillion to $ 20 trillion, the $ 3 trillion increase will go toward expanding the auction quota for private title-backed REPOSs, which will go from $ 5 trillion to $ 8 trillion today</t>
  </si>
  <si>
    <t>https://www.banrep.gov.co/es/banco-republica-amplia-el-cupo-repos-con-titulos-deuda-privada</t>
  </si>
  <si>
    <t>Raised target government bond issuance to DKK 125 billion in 2020 to pay for the government's recent COVID-19 initiatives. Nationalbank also reduced the fee on the securities lending facility to 10 basis points (20 basisi points for same-day settlement).</t>
  </si>
  <si>
    <t>http://www.nationalbanken.dk/en/governmentdebt/publications/Documents/Update%20to%20the%20central%20government%20borrowing%20strategy%202020.pdf</t>
  </si>
  <si>
    <t>Cut the Central Bank of Egypt’s (CBE) overnight deposit rate, overnight lending rate, and the rate of the main operation by 300 basis points to 9.25 percent, 10.25 percent, and 9.75 percent. The discount rate was cut by 300 basis points to 9.75 percent</t>
  </si>
  <si>
    <t>https://www.cbe.org.eg/en/Pages/HighlightsPages/Unscheduled-MPC-meeting-on-16-March-2020.aspx</t>
  </si>
  <si>
    <t>Banks defer all payments for institutional and individual customers (includes consumer and real estate loans for personal housing), for a period of 6 months without additional returns or fines being applied to late payment</t>
  </si>
  <si>
    <t>https://www.cbe.org.eg/en/Pages/HighlightsPages/Circular-dated-16-March-2020-following-up-the-precautionary-measures-to-counter-the-effects-of-COVID-19-Virus.aspx</t>
  </si>
  <si>
    <t>Dedicated guarantee schemes to banks based on existing programmes for immediate deployment, mobilising up to EUR 20 billion of financing</t>
  </si>
  <si>
    <t>https://www.eib.org/en/press/all/2020-086-eib-group-will-rapidly-mobilise-eur-40-billion-to-fight-crisis-caused-by-covid-19</t>
  </si>
  <si>
    <t>Dedicated liquidity lines to banks to ensure additional working capital support for SMEs and mid-caps of EUR 10 billion</t>
  </si>
  <si>
    <t>Dedicated asset-backed securities (ABS) purchasing programmes to allow banks to transfer risk on portfolios of SME loans, mobilising another EUR 10 billion of support</t>
  </si>
  <si>
    <t>EMSA required net-short position holders to report positions at least 0.1% of issued share capital to the relevant national competent authority (NCA). This applies ot shares traded on a European Union (EU) regulated market.</t>
  </si>
  <si>
    <t>https://www.esma.europa.eu/press-news/esma-news/esma-requires-net-short-position-holders-report-positions-01-and-above</t>
  </si>
  <si>
    <t>Offered up to €80 million of financial support to CureVac, a higly innovative vaccine developer from Tübingen, Germany, to scale up development and production of a vaccine against the Coronavirus in Europe</t>
  </si>
  <si>
    <t>https://ec.europa.eu/commission/presscorner/detail/en/ip_20_474</t>
  </si>
  <si>
    <t>Directed the State Pension fund to increase investments in commercial papers of Finnish companies. Drafted a financial package of EUR 5 billion to ease corporate financial conditions. Prepared to double the domestic financing of small and medium-sized enterprises (SMEs) from EUR 2 billion to EUR 4.2 billion.</t>
  </si>
  <si>
    <t>https://vm.fi/artikkeli/-/asset_publisher/poikkeusolojen-ratkaisuja</t>
  </si>
  <si>
    <t>Bundesministeriums der Justiz und für Verbraucherschutz</t>
  </si>
  <si>
    <t>Until 30.09.2020 obligation to file for bankruptcy for affected companies has been suspended</t>
  </si>
  <si>
    <t>https://www.bmjv.de/SharedDocs/Zitate/DE/2020/031620_Insolvenzantragspflicht.html</t>
  </si>
  <si>
    <t xml:space="preserve">Countercyclical capital buffer (CCyB) for Hong Kong reduced from 2.0% to 1.0% </t>
  </si>
  <si>
    <t>https://www.hkma.gov.hk/eng/news-and-media/press-releases/2020/03/20200316-5/</t>
  </si>
  <si>
    <t xml:space="preserve"> Base Rate was adjusted downward to 0.86%</t>
  </si>
  <si>
    <t>https://www.hkma.gov.hk/eng/news-and-media/press-releases/2020/03/20200316-3/</t>
  </si>
  <si>
    <t>Hong Kong Trade Development Council</t>
  </si>
  <si>
    <t>Launch the Retail Sector Subsidy Scheme under the Anti-epidemic Fund, where eligible retail store will receive a one-off subsidy of $80,000</t>
  </si>
  <si>
    <t>https://www.news.gov.hk/eng/2020/03/20200316/20200316_135728_249.html?type=category&amp;name=covid19&amp;tl=t</t>
  </si>
  <si>
    <t>Launched the One-off Recycling Industry Anti-epidemic Scheme, which aims to help the recycling industry cope with the current economic situation and operational difficulties brought by the COVID-19 epidemic.</t>
  </si>
  <si>
    <t>https://www.news.gov.hk/eng/2020/03/20200316/20200316_173027_818.html?type=category&amp;name=covid19&amp;tl=t</t>
  </si>
  <si>
    <t>Calls on banks to apply a moratorium on repayments to companies in view of the extraordinary situation. Should domestic banks fail to provide a moratorium, the MNB will request the Government to make such a provision itself</t>
  </si>
  <si>
    <t>https://www.mnb.hu/sajtoszoba/sajtokozlemenyek/2020-evi-sajtokozlemenyek/a-magyar-nemzeti-bank-azonnali-lepeseket-tesz-az-uzleti-szektor-megsegitesere</t>
  </si>
  <si>
    <t>Announced a moratorium on repayment of loans under the Growth Credit Program (NHP) and allow banks to restructure NHP loans available to small and medium-sized enterprises and to reschedule repayments</t>
  </si>
  <si>
    <t>Expanded acceptable collateral to corporate loans to support lending to the corporate sector</t>
  </si>
  <si>
    <t>Decided to provide FX swaps on a daily basis, with daily FX swaps on Monday, 1, 3, 6 and 12 months in order to strengthen the banking system's liquidity and support liquidity management</t>
  </si>
  <si>
    <t>https://www.mnb.hu/sajtoszoba/sajtokozlemenyek/2020-evi-sajtokozlemenyek/likviditaserosito-intezkedesekrol-dontott-a-jegybank-rendszeres-swaptender-es-fedezetbovites</t>
  </si>
  <si>
    <t>6-month US Dollar sell/buy swap auction</t>
  </si>
  <si>
    <t>https://www.rbi.org.in/Scripts/BS_PressReleaseDisplay.aspx?prid=49525</t>
  </si>
  <si>
    <t>Long Term Repo Operations (LTROs) for up to a total amount of ₹ 1,00,000 crore at the policy repo rate</t>
  </si>
  <si>
    <t>rbi.org.in/Scripts/BS_PressReleaseDisplay.aspx?prid=49524</t>
  </si>
  <si>
    <t>Provision of access to credit for SME businesses through a State guaranteed loan fund, facilitation of loans and increase of access to credit, and relief of credit restrictions to credit limit for the real estate sector</t>
  </si>
  <si>
    <t>https://www.gov.il/en/departments/news/press_16032020_b</t>
  </si>
  <si>
    <t>CONSOB banned the short-selling of 20 Italian shares for an entire trading day.</t>
  </si>
  <si>
    <t>http://www.consob.it/documents/46180/46181/press_release_20200316.pdf/fc96bf05-447e-4219-aad6-ea5c7426c190</t>
  </si>
  <si>
    <t>EUR 25 Billion Package - EUR 3.2 Billion hire medical and nursing personnel to reinforce the units of the military health care services, and to involve the private hospitals. Rules have been introduced to allow, if necessary, the requisition of private facilities and properties in order to enhance medical facilities and health care networks across the country.
 The Government has also streamlined the purchasing procedures for medical protection equipment. This allowed, among other results, the timely acquisition of 5000 assisted ventilation equipment and millions protective masks. Delivery of such devices is currently in progress and will be completed within 45 days.</t>
  </si>
  <si>
    <t>http://www.mef.gov.it/en/inevidenza/Protect-health-support-the-economy-preserve-employment-levels-and-incomes-00001/</t>
  </si>
  <si>
    <t>EUR 25 Billion Package - 10.3 billion euros to strengthen social safety net, in particular temporary unemployment benefits for employees in every productive sector, including businesses with less than five employees. The purpose is to keep people in employment and avoid firings due to a temporary crisis. This measure is complemented with an allowance of 600 euro for the month of March for self-employed workers - also Families may apply for a suspension of their mortgage repayment if business shutdowns caused by the pandemic threaten their livelihoods.
 Parents may claim up to 600 euro to pay for babysitting. Alternatively, they can apply for an extended parental leave of 12 days at 50% of their salary. In March and April, paid leave granted to people who look after a disabled family member is extended to 12 days per month instead of three days.
 Hiring of additional 1000 doctors.
 Additional resources to pay overtime work to police and security personnel.</t>
  </si>
  <si>
    <t>EUR 25 Billion Package - EUR 5.1 Billion - to provide up to 350 billion euro of liquidity to help businesses and households in particular SMEs and MidCaps; , SME guarantees and credit enhancements</t>
  </si>
  <si>
    <t>EUR 25 Billion Package - EUR 1.6 billion Suspending tax payments and providing tax incentives for workers and businesses</t>
  </si>
  <si>
    <t>Bank of Japan will conduct auctions for the U.S. dollar funds supplying operations for the term of one-week and three-month on the following dates</t>
  </si>
  <si>
    <t>https://www.boj.or.jp/en/announcements/release_2020/rel200316d.pdf</t>
  </si>
  <si>
    <t>Committed to purchase 3.2 trillion yen in Commercial Paper and 4.2 trillion yen in Corporate Bonds</t>
  </si>
  <si>
    <t xml:space="preserve">https://www.boj.or.jp/en/announcements/release_2020/k200316b.pdf </t>
  </si>
  <si>
    <t>Committed to purchase up to Yen 12 trillion in ETFs and Yen 180 billion in J-REITs</t>
  </si>
  <si>
    <t>Introduce the Special Funds-Supplying Operations, which allows the Bank to provide loans up to the value of corporate debt pledged as the standing pool of eligible collateral at 0% interest</t>
  </si>
  <si>
    <t>https://www.boj.or.jp/en/announcements/release_2020/rel200316e.pdf</t>
  </si>
  <si>
    <t>Official Cash Rate (OCR) reduced from 1.0% to 0.25% for the next 12 months</t>
  </si>
  <si>
    <t>https://www.rbnz.govt.nz/news/2020/03/ocr-reduced-to-025-percent-for-next-12-months</t>
  </si>
  <si>
    <t>Partially to assist cash markets, RBNZ changed prices of standing facilities and ESAS accounts</t>
  </si>
  <si>
    <t>https://www.rbnz.govt.nz/news/2020/03/financial-system-sound-and-reserve-bank-providing-additional-support</t>
  </si>
  <si>
    <t>Delayed the increase of capital requirements for banks by 12 months, to 1 July 2021</t>
  </si>
  <si>
    <t>Interest rates on CBN intervention facilities are reduced from 9% to 5% per annum for one year, effective March 1, 2020.</t>
  </si>
  <si>
    <t>https://www.cbn.gov.ng/Out/2020/FPRD/CBN%20POLICY%20MEASURES%20IN%20RESPONSE%20TO%20COVID-19%20OUTBREAK%20AND%20SPILLOVERS.pdf</t>
  </si>
  <si>
    <t>CBN established a new credit facility worth N50 billion through the NIRSAL Microfinance Bank for households and small- and medium-sized enterprises (SMEs) affected by COVID-19. Participants include hoteliers, airline service providers, healthcare merchants, etc.</t>
  </si>
  <si>
    <t>CBN opened intervention facilities to pharmaceutical companies that intend to expand or open drug manufacturing plants in Nigeria, and to hospitals and healthcare practitioners who intend to expand or build health facilities to first-class centers.</t>
  </si>
  <si>
    <t>All CBN intervention facility recipients were granted a one-year moratorium on all principal repayments, effective March 1, 2020. Intervention loans already under moratirium were granted an additonal year of moratorium. Financial institutions were directed to provide new amortization schedules for all beneficiaries.</t>
  </si>
  <si>
    <t>CBN granted all Deposit Money Banks leave to restructure the tenor and loan terms for businesses and households affected by COVID-19. CBN agreed to work with DMBs to ensure that forebearance is targeted, transparent, and temporary.</t>
  </si>
  <si>
    <t>CBN agreed to support industry funding levels to maintain Deposit Money Banks' ability to directly extend credit to individuals, households, and businesses. CBN also considered incentives to extend longer-tenure credit facilities.</t>
  </si>
  <si>
    <t>SBS authorizes financial institutions to make modifications to credit contracts so that debtors can meet their payments without logging the action as a refinancing.</t>
  </si>
  <si>
    <t>https://www.sbs.gob.pe/comunicado/detallecomunicado/idcomunicado/1015</t>
  </si>
  <si>
    <t>SBS suspends deadlines for responding to claims occurred at the national level. This encompasses the presentation of claims notices, coverage requests, claims adjustment and settlement processes, and communications on claims rejection.</t>
  </si>
  <si>
    <t>https://www.sbs.gob.pe/Portals/0/jer/COVID19/OM_11159.pdf</t>
  </si>
  <si>
    <t>New power for insurance companies. They now have the power to offset premiums pending payment by the contractor and / or insured against compensation due to the insured or beneficiary of the insurance.</t>
  </si>
  <si>
    <t>Sale of S 500 million in 6-month repos at 2.80%</t>
  </si>
  <si>
    <t>https://www.bcrp.gob.pe/docs/Transparencia/Notas-Informativas/2020/nota-informativa-2020-03-16-1.pdf</t>
  </si>
  <si>
    <t>Increased the value of foreign exchange forwards/swaps that require additional reserve requirements and the limits on such forwards/swaps</t>
  </si>
  <si>
    <t>https://www.bcrp.gob.pe/docs/Transparencia/Notas-Informativas/2020/nota-informativa-2020-03-15-1.pdf</t>
  </si>
  <si>
    <t>BSP enacted regulatory relief measures to supervised institutions that extend loans and credits to customers affected by COVID-19:
- exclusion of past due loan ratio of loans to affected borrowers for a period of one year
- staggered booking of provision for probable losses over a period of five years, subject to BSP approval
BSP refrained from penalizing banks that delayed submission of their supervisory reports and/or their legal reserve deficiencies, with the latter subject to BSP approval.</t>
  </si>
  <si>
    <t>http://www.bsp.gov.ph/publications/media.asp?id=5315</t>
  </si>
  <si>
    <t>BSP assured the public that the banking industry and its essential services (deposit-taking, ATM withdrawals, check clearing, other activities) would continue.</t>
  </si>
  <si>
    <t>http://www.bsp.gov.ph/publications/media.asp?id=5311</t>
  </si>
  <si>
    <t>Banks that intend to use or have used the BSP rediscounting (standing credit) facility are entitled to:
- a 60-day grace period on settlement of outstanding rediscounting obligations with the BSP, without penalty charges
- restructuring of rediscounted loans of end-user borrowers affected by COVID-19
- relaxed eligibility criteria</t>
  </si>
  <si>
    <t>The Philippine Stock Exchange, Inc</t>
  </si>
  <si>
    <t>No trading at The Philippine Stock Exchange, Inc. and no clearing and settlement at the Securities Clearing Corporation of the Philippines starting March 17, 2020 until further notice</t>
  </si>
  <si>
    <t>https://www.pse.com.ph/resource/memos/2020/CN_2020-0021.pdf</t>
  </si>
  <si>
    <t>Loan program of the Government Service Insurance System (GSIS) intended for affected government employees and retirees;
 -Mobilization of funds from government-owned or -controlled corporations (GOCCs) to assist airlines and the rest of the tourism industry;
 -Programs of the largest government banks to help address the impact of the health emergency, 
 - The grant of temporary and rediscounting relief measures for financial institutions, as approved by the Monetary Board (MB)</t>
  </si>
  <si>
    <t>https://www.dof.gov.ph/govt-economic-team-rolls-out-p27-1-b-package-vs-covid-19-pandemic/</t>
  </si>
  <si>
    <t>P1 billion allotted by the Department of Trade and Industry (DTI) for its Pondo sa Pagbabago at Pag-Asenso (P3) Microfinancing special loan package of the Small Business Corp. (SBC) for affected micro entrepreneurs/micro, small and medium enterprises (MSMEs).</t>
  </si>
  <si>
    <t>P2.8 billion for the Survival and Recovery (SURE) Aid Program of the Department of Agriculture-Agricultural Credit Policy Council (DA-ACPC), which provides loans of up to P25,000 each at zero interest for smallholder farmers and fisherfolk affected by calamity and disasters. This initiative includes a one-year moratorium without interest on payments of outstanding loan obligations of small farmers and fisherfolk (SFF) borrowers under the ACPC Credit Program amounting to P2.03 billion</t>
  </si>
  <si>
    <t>P14 billion from the Tourism Infrastructure and Enterprise Zone Authority (TIEZA) to support the tourism industry</t>
  </si>
  <si>
    <t>Technical Education and Skills Development Authority (TESDA)’s Scholarship Programs amounting to P3 billion will support affected and temporarily displaced workers through upskilling and reskilling.</t>
  </si>
  <si>
    <t>Mobilization of an existing P1.2 billion in the Social Security System (SSS) to cover unemployment benefits for dislocated workers</t>
  </si>
  <si>
    <t>P2.0 billion representing the initial budget set aside by the Department of Labor and Employment (DOLE) for social protection programs for vulnerable workers, to be used for wage subsidy/financial support to COVID affected establishments and workers;</t>
  </si>
  <si>
    <t>mobilization of an additional P3.1 billion to contribute directly to efforts to stop the spread of COVID-19, including the acquisition of test kits. The funds came from the Philippine Amusement and Gaming Corp. (Pagcor), Philippine Charity Sweepstakes Office (PCSO) and the Asian Development Bank (ADB)</t>
  </si>
  <si>
    <t>Lowered the interest rate on Bank Intermediated Lending Support Facility form 0.50-0.75% to 0.25%, effective Tuesday 17 March 2020
Expanded list of collateral for open market operations, included debentures issued by banking institutions</t>
  </si>
  <si>
    <t>https://www.bok.or.kr/eng/bbs/E0000634/view.do?nttId=10057026&amp;menuNo=400069</t>
  </si>
  <si>
    <t>Lowered Base Rate by 50 basis points, from 1.25% to 0.75%, effective March 17, 2020</t>
  </si>
  <si>
    <t>Cut the Repo rate by 75 basis points from 1.75% to 1.00 % and the Reverse Repo rate by 75 basis points from 1.25% to 0.50%</t>
  </si>
  <si>
    <t>http://www.sama.gov.sa/en-US/News/Pages/news-518.aspx</t>
  </si>
  <si>
    <t xml:space="preserve">Financial institutions to encourage their customers to "conduct financial transactions through digital channels to ensure their safety, and to activate call centers to receive customer requests and enquiries while constantly monitoring the performance of digital channels." Banks are to "monitor ATMs to ensure availability of cash in order to achieve the targeted operation rates." 
SAMA orders banks to "enable customers to increase POS purchase limits through reliable channels, and make all money transfers made in Saudi riyals between banks operating in the Kingdom" via Saudi Arabia's RTS payments system, SARIE, free of charge for personal and business banking customers.
</t>
  </si>
  <si>
    <t>http://www.sama.gov.sa/en-US/News/Pages/news-520.aspx</t>
  </si>
  <si>
    <t>Comisión Nacional Del Mercado de Valores</t>
  </si>
  <si>
    <t>CNMV banned the creation or increase of net-short positions on securities and financial instruments belonging to Spanish trading venues (Stock Exchanges and Mercado Alternativo Bursátil) for one month</t>
  </si>
  <si>
    <t>https://www.cnmv.es/portal/verDoc.axd?t={5baf609e-ed4e-4dad-a697-80c55548e181}</t>
  </si>
  <si>
    <t>Reduced the Standing Deposit Facility Rate (SDFR) and the Standing Lending Facility Rate (SLFR) of the Central Bank by 25 bps to 6.25% and 7.25%</t>
  </si>
  <si>
    <t>https://www.cbsl.gov.lk/sites/default/files/cbslweb_documents/press/pr/Press%20Release%20-%20Central%20Bank%20Eases%20Monetary%20Policy%20Further.pdf</t>
  </si>
  <si>
    <t>Reduced the Statutory Reserve Ratio (SRR) on all rupee deposit liabilities of licensed commercial banks (LCBs) by 1.00 percentage point to 4.00%</t>
  </si>
  <si>
    <t>Will temporarily allow banks to fall below the liquidity coverage ratio (LCR) for individual currencies and total currencies</t>
  </si>
  <si>
    <t>https://www.fi.se/en/published/press-releases/2020/fi-on-liquidity-coverage-ratios-lcr-for-swedish-banks/</t>
  </si>
  <si>
    <t>Increase purchases of securities by up to SEK 300 billion this year</t>
  </si>
  <si>
    <t>https://www.riksbank.se/en-gb/press-and-published/notices-and-press-releases/press-releases/2020/the-riksbank-to-increase-asset-purchases-and-take-measures-to-facilitate-credit-supply/</t>
  </si>
  <si>
    <t>Reduce the lending rate for overnight loans to banks from 0.75 to 0.20 percentage points above the repo rate.</t>
  </si>
  <si>
    <t>Offer banks to borrow an unlimited amount of money on a weekly basis against collateral at three months’ maturity</t>
  </si>
  <si>
    <t>Increase flexibility with regard to the collateral banks can use when they borrow money from the Riksbank</t>
  </si>
  <si>
    <t>Cut the interest rate applicable to the 1-week Certificates of Deposit (CDs) by 75bps and reduce rates applicable to the Interim Margin Lending Facility (IMFL) and the Collateralized Murabaha Facility (CMF) by 50 basis points</t>
  </si>
  <si>
    <t>https://centralbank.ae/sites/default/files/2020-03/CBUAE%20lowers%20interest%20rates%20by%2075%20basis%20points.pdf</t>
  </si>
  <si>
    <t xml:space="preserve">Weekly 7-day, 84-day US dollar repo operation </t>
  </si>
  <si>
    <t>https://www.bankofengland.co.uk/markets/market-notices/2020/consolidated-market-notice-for-usd-repo-operations-march-2020</t>
  </si>
  <si>
    <t>Issued updated guidance for auditors which may be facing practical difficulties in carrying out audits as a result of the COVID-19 pandemic</t>
  </si>
  <si>
    <t>https://www.frc.org.uk/news/march-2020-(1)/frc-guidance-for-auditors-arising-from-the-coronav</t>
  </si>
  <si>
    <t>Financial institutions are to reschedule principal and/or interest that satisfies the following:
- The debt was arising from lending activities, financial leasing
- The obligation to repay the principals and/or interest is at some point between January 23, 2020 and the following day after 3 months from the official date the PM declares to be the end of the Covid-19 epidemic
-Such debts are related to "Customers who are unable to pay the debts and/or interest in due time because of decreases in revenues and incomes caused by the impacts of Covid-19 epidemic"</t>
  </si>
  <si>
    <t>https://www.sbv.gov.vn/webcenter/ShowProperty?nodeId=/UCMServer/SBV407493//idcPrimaryFile&amp;revision=latestreleased</t>
  </si>
  <si>
    <t>Financial instituions offering fee waivers/payment waivers/restructurings are to keep provisioning for NPLs. There looks to be some adjustments they can make, but "the adjustment principles shall not be applied to the debt groups with higher risk levels."</t>
  </si>
  <si>
    <t>Enhanced US Dollar swap lines with the Federal Reserve</t>
  </si>
  <si>
    <t>https://www.bankofcanada.ca/2020/03/provision-global-us-dollar-liquidity/</t>
  </si>
  <si>
    <t>Offered wage compensation to businesses who faced hardship from the COVID-19 pandemic. The compensation was set to cover salaried employees up to DKK 23,000 per month, and non-salaried employees up to DKK 26,000. The program was scheduled to last from March 9, 2020 to June 9, 2020.</t>
  </si>
  <si>
    <t>https://www.fm.dk/nyheder/pressemeddelelser/2020/03/trepartsaftale-skal-hjaelpe-loenmodtagere</t>
  </si>
  <si>
    <t>Proposed two temporary wage compensation schemes: one for corporate fixed expenses and another for self-employed persions.</t>
  </si>
  <si>
    <t>https://www.fm.dk/nyheder/pressemeddelelser/2020/03/regeringen-praesenterer-stoettepakke-til-dansk-erhvervsliv</t>
  </si>
  <si>
    <t>Banks immediately provide the necessary credit limits to offset the financing of imports of commodities to ensure that the requests of importing companies are met, in particular food commodities to cover market needs</t>
  </si>
  <si>
    <t>https://www.cbe.org.eg/en/Pages/HighlightsPages/Circular-dated-15-March-2020-regarding-the-precautionary-measures-to-counter-the-effects-of-COVID-19-Virus.aspx</t>
  </si>
  <si>
    <t>Have banks provide the necessary credit limits to finance working capital, especially the payment of workers salaries for Corporations</t>
  </si>
  <si>
    <t>Requesting banks study and follow-up of sectors most affected by the spread of the virus and develop plans to support the companies operating there.</t>
  </si>
  <si>
    <t>Deferring the credit entitlements of medium, small and micro companies for a period of 6 months, as well as additional returns and fines on late payment.</t>
  </si>
  <si>
    <t>Develop plans to increase the credit limits with external banks, in order to ensure continued provision of funding for foreign trade operations</t>
  </si>
  <si>
    <t>Canceling fees and commissions applied to point of sale fees and withdrawing from automated teller and wallets for 6 months</t>
  </si>
  <si>
    <t>Increase the daily limits for dealing with debit and credit cards and urging customers to carry out bank transactions through electronic channels or cards instead of cash transactions</t>
  </si>
  <si>
    <t>https://www.ecb.europa.eu/press/pr/date/2020/html/ecb.pr200315~1fab6a9f1f.en.html</t>
  </si>
  <si>
    <t>Finlands Bank</t>
  </si>
  <si>
    <t>Restarted its domestic commercial paper purchases. The size of the programme was initially EUR 500 million, and the ceiling was increased to EUR 1 billion on March 19, 2020. The program applied to companies that have issued commercial paper. It was set to begin on March 17, 2020.</t>
  </si>
  <si>
    <t>https://www.suomenpankki.fi/en/media-and-publications/releases/2020/the-bank-of-finland-decided-on-new-measures-to-safeguard-funding-for-businesses-and-households-during-the-corona-virus-pandemic/</t>
  </si>
  <si>
    <t>Open market operations and purchasing in the secondary market government bonds of various types and maturities to ensure the smooth functioning of the government bond market</t>
  </si>
  <si>
    <t>https://www.boi.org.il/en/NewsAndPublications/PressReleases/Pages/15-03-2020.aspx</t>
  </si>
  <si>
    <t>Repo transactions to financial institutions with government bonds as collateral</t>
  </si>
  <si>
    <t>US$/NIS swaps with a one-week maturity with the domestic banking sector</t>
  </si>
  <si>
    <t>https://www.boi.org.il/en/NewsAndPublications/PressReleases/Pages/16-3-2020.aspx</t>
  </si>
  <si>
    <t>Transport Minister Paola De Micheli</t>
  </si>
  <si>
    <t>The Italian government is planning to naitonalize the airline Alitalia as part of an air transport intervention worth €500 million ($555 million).</t>
  </si>
  <si>
    <t>https://www.reuters.com/article/us-italy-alitalia/italy-to-take-full-control-of-alitalia-as-virus-hits-sale-plan-report-idUSKBN2120PH</t>
  </si>
  <si>
    <t>https://www.boj.or.jp/en/announcements/release_2020/rel200316c.pdf</t>
  </si>
  <si>
    <t>Extended guarantee for small and medium-sized (SME) enterprises (BMKB)</t>
  </si>
  <si>
    <t>https://www.rijksoverheid.nl/actueel/nieuws/2020/03/15/coronavirus-verruiming-bmkb-regeling-voor-ondernemers-versneld-opengesteld</t>
  </si>
  <si>
    <t>State guarantee of NOK 50 billion targeted at bank loans to SMEs suffering losses as a result of the corona virus</t>
  </si>
  <si>
    <t>https://www.regjeringen.no/en/aktuelt/nok-100-billion-worth-of-guarantees-and-loans-in-crisis-support-for-businesses/id2693668/</t>
  </si>
  <si>
    <t>Reinstate the Government Bond Fund to increased liquidity and access to capital in the Norwegian bond market</t>
  </si>
  <si>
    <t>Expanding state guarantee support to Russian legal entities for companies affected by the deterioration of the situation due to the spread of coronavirus infection</t>
  </si>
  <si>
    <t>https://www.minfin.ru/ru/press-center/?id_4=37005-minfin_rossii_rasshirit_vozmozhnosti_primeneniya_gosgarantii</t>
  </si>
  <si>
    <t>https://www.snb.ch/en/mmr/reference/pre_20200315/source/pre_20200315.en.pdf</t>
  </si>
  <si>
    <t>https://www.bankofengland.co.uk/news/2020/march/coordinated-central-bank-action-to-enhance-the-provision-of-global-us-dollar-liquidity</t>
  </si>
  <si>
    <t xml:space="preserve">Enhanced US Dollar swap lines to Bank of Canada, Bank of England, Bank of Japan, European Central Bank, Swiss National Bank </t>
  </si>
  <si>
    <t>https://www.federalreserve.gov/newsevents/pressreleases/monetary20200315c.htm</t>
  </si>
  <si>
    <t>Decreased interest rate target range from 1.00%-1.25% to 0.00%-0.25%</t>
  </si>
  <si>
    <t>https://www.federalreserve.gov/newsevents/pressreleases/monetary20200315a.htm</t>
  </si>
  <si>
    <t>Committed to purchase up to $500 billion in Treasuries</t>
  </si>
  <si>
    <t>Committed to purchase up to $200 billion in Mortgage Backed Securities</t>
  </si>
  <si>
    <t>Issued the following Forward Guidance, "The Committee expects to maintain this target range until it is confident that the economy has weathered recent events and is on track to achieve its...goals"</t>
  </si>
  <si>
    <t>Reduced Reserve Requirements to 0%</t>
  </si>
  <si>
    <t>https://www.federalreserve.gov/newsevents/pressreleases/monetary20200315b.htm</t>
  </si>
  <si>
    <t>Encouraged banks "to use their capital and liquidity buffers to lend and undertake other supportive actions in a safe and sound manner."</t>
  </si>
  <si>
    <t>Encouraged banks "to utilize intraday credit extended by Reserve Banks, on both a collateralized and uncollateralized basis"</t>
  </si>
  <si>
    <t>Decreased Primary Credit Rate of the Discount Window from 1.75% to 0.25%</t>
  </si>
  <si>
    <t>Allocation of a $ 6.5 billion financial package to assist developing countries against the COVID-19 pandemic</t>
  </si>
  <si>
    <t>https://www.adb.org/ka/news/adb-announces-6-5-billion-initial-response-covid-19-pandemic#</t>
  </si>
  <si>
    <t>Reallocated $1.4 million from a health project in Mongolia to procure essential medical equipment for early detection, emergency care, and management of severe respiratory diseases in wake of the novel coronavirus (COVID-19) pandemic. Also approved a $225,000 small-scale technical assistance to strengthen Mongolia’s national capacity for infection prevention and control</t>
  </si>
  <si>
    <t>https://www.adb.org/news/adb-provides-14-million-strengthen-mongolias-covid-19-preparedness</t>
  </si>
  <si>
    <t>Approved a $3 million grant to support the Philippine government’s response to the novel coronavirus (COVID-19) pandemic, including the purchase of emergency medical supplies and the delivery of effective health care services</t>
  </si>
  <si>
    <t>https://www.adb.org/news/adb-fast-tracks-3-million-grant-help-philippines-fight-covid-19</t>
  </si>
  <si>
    <t>Taxable persons who suffer from a loss of income due to the SARS-CoV virus can submit an application to reduce income or make corporate tax prepayments for the calendar year, without additional interest</t>
  </si>
  <si>
    <t>https://www.bmf.gv.at/presse/pressemeldungen/2020/maerz/sonderregelungen-coronavirus.html</t>
  </si>
  <si>
    <t>Taxpayer can request from his tax office the date of paymenta levy postpone (deferral) or their payment in installments, without additional interest or fees</t>
  </si>
  <si>
    <t>Allocated EUR 4 billion for emergency aid</t>
  </si>
  <si>
    <t>https://www.bmf.gv.at/presse/pressemeldungen/2020/maerz/massnahmen-coronavirus.html</t>
  </si>
  <si>
    <t>Established a Funding for Lending Program, providing concessional finance of about SAR 13.2 billion for SMEs by granting loans from banks and finance companies to the SME sector</t>
  </si>
  <si>
    <t>http://www.sama.gov.sa/en-US/News/Pages/news-514.aspx</t>
  </si>
  <si>
    <t>Established a Loan Guarantee Program, depositing an amount of SAR 6 billion for banks and insurance companies to enable insurance entities (banks and insurance companies) to relieve SMEs from the finance costs of KAFALA Program for the purpose of minimizing finance costs for entities eligible to utilize from those guarantees</t>
  </si>
  <si>
    <t>Under the Deferred Payments Program, SAMA deposits "about SAR 30 billion for banks and financing companies to delay the payment of the dues of the financial sector" from SMEs for six months</t>
  </si>
  <si>
    <t>Targeted Economic Support Scheme provides AED 50 billion from the CBUAE funds through collateralized loans at zero cost to all banks operating in the UAE</t>
  </si>
  <si>
    <t>https://centralbank.ae/sites/default/files/2020-03/CBUAE%20announces%20a%20comprehensive%20AED%20100%20billion%20Targeted%20Economic%20Support%20Scheme%20to%20contain%20the%20repercussions%20of%20the%20pandemic%20COVID-19.pdf</t>
  </si>
  <si>
    <t>Banks will be allowed to tap into a maximum of 60 percent of the capital conservation buffer, banks designated as systemically important by the CBUAE will be able to use 100% of their additional capital buffer for systemic importance, reducing the amount of capital banks have to hold for their loans to SMEs by 15 to 25%, increase the loan-to-value (LTV) ratios applicable to mortgage loans for first-time home buyers by 5%, revise the existing limit which sets maximum exposure that banks can have to the real estate sector, limit fees banks charge to their SME customers, stipulate that banks cannot require larger minimum account balance that AED 10,000, and mandate all banks to open accounts for SME customers within a maximum timeframe of two days</t>
  </si>
  <si>
    <t>Allocated a $600,000 grant from the Health System Enhancement Project to the Government of Sri Lanka to finance preventive and response efforts to fight a potential novel coronavirus (COVID-19) outbreak in the country</t>
  </si>
  <si>
    <t>https://www.adb.org/news/adb-provides-assistance-combat-covid-19-sri-lanka</t>
  </si>
  <si>
    <t>Belgian and France authorities have now decided that as of Saturday 14 March 2020, the presence of a frontier worker at his home (in particular for teleworking) will not be taken into account in the calculation of the 24-hour period in relations to the Belgian-Franco Double Taxation Convention</t>
  </si>
  <si>
    <t>https://finances.belgium.be/fr/Actualites/%ef%83%98belgique-france-r%C3%A9gime-travailleurs-frontaliers-%E2%80%93-coronavirus-covid-19</t>
  </si>
  <si>
    <t>Lowered its target for the overnight rate by 50 basis points to ¾ percent</t>
  </si>
  <si>
    <t>https://www.bankofcanada.ca/2020/03/bank-of-canada-lowers-overnight-rate-target-to-%c2%be-percent/</t>
  </si>
  <si>
    <t>Lowering the Domestic Stability Buffer requirement for domestic systemically important banks by 1.25% of risk weighted assets</t>
  </si>
  <si>
    <t>https://www.canada.ca/en/department-finance/news/2020/03/canada-outlines-measures-to-support-the-economy-and-the-financial-sector.html</t>
  </si>
  <si>
    <t>Creation of a Bankers’ Acceptance Purchase Facility that will support funding market for small- and medium-size businesses</t>
  </si>
  <si>
    <t>Suspending all consultations on regulatory matters, including on the proposed new Benchmark Rate for the minimum qualifying rate for uninsured mortgages until conditions stabilize.</t>
  </si>
  <si>
    <t>Business Credit Availability Program (BCAP)
"Export Development Canada (EDC) and the Business Development Bank of Canada (BDC) will provide more than [CAN]$65 billion in direct lending and other types of financial support at market rates to businesses with viable business models whose access to financing would otherwise be restricted"</t>
  </si>
  <si>
    <t>https://www.canada.ca/en/department-finance/programs/financial-sector-policy/business-credit-availability-program.html</t>
  </si>
  <si>
    <t>Exemption of import and export goods, that is, port construction fees for exporting foreign and imported goods and 50% reduction of the ship oil pollution damage compensation fund</t>
  </si>
  <si>
    <t>http://szs.mof.gov.cn/zt/mlqd_8464/2013yljfcs/202003/t20200316_3483272.htm</t>
  </si>
  <si>
    <t>Establishement of the EUR37 Billion Coronavirus Response Investment Initiative, EUR1 billion will be redirected from the EU budget as a guarantee to the European Investment Fund to incentivise banks to provide liquidity to SMEs and midcaps</t>
  </si>
  <si>
    <t>https://ec.europa.eu/commission/presscorner/detail/en/ip_20_459</t>
  </si>
  <si>
    <t>Redirected EUR1 billion from the EU budget as a guarantee to the European Investment Fund to incentivise banks to provide liquidity to SMEs and midcaps</t>
  </si>
  <si>
    <t>Established the Coronavirus Response Investment Initiative, which will direct EUR 37 billion under Cohesion policy to the fight against the Coronavirus crisis</t>
  </si>
  <si>
    <t>Extending the scope of the EU Solidarity Fund to include a public health crisis, in view of mobilising it if needed for the hardest hit Member States. Up to EUR 800 million is available in 2020</t>
  </si>
  <si>
    <t>Employers whose Urssaf (Social Security payments) due date occurs on the 15th of the month may postpone all or part of the payment of their employee and employer contributions for the deadline of March 15, 2020 for 3 months and individuals may restructure their payments as well</t>
  </si>
  <si>
    <t>https://www.economie.gouv.fr/mesures-exceptionnelles-urssaf-et-services-impots-entreprises</t>
  </si>
  <si>
    <t>For companies (or chartered accountants who act for clients in this situation), it is possible to request from the corporate tax department the postponement without penalty of the payment of their next due dates for direct taxes and self-employed are able to restructure their payments as well</t>
  </si>
  <si>
    <t>Reduced hours compensation benefit (Kurzarbeitergeld) more flexible, expanding eligibility through a reduction of the minimum ratio of the employees in a company affected by shorter working hours to 10%, partial or complete waiver of the need to build up a negative balance in working hours, reduced hours compensation benefit will also be available to temporary/agency workers, and complete reimbursement of social security contributions by the Federal Labour Office</t>
  </si>
  <si>
    <t>https://www.bundesfinanzministerium.de/Content/EN/Standardartikel/Topics/Public-Finances/Articles/2020-03-17-corona-protective-shield.html
https://www.bundesfinanzministerium.de/Content/DE/Standardartikel/Themen/Schlaglichter/Corona-Schutzschild/2020-03-19-Beschaeftigung-fuer-alle.html</t>
  </si>
  <si>
    <t>Easier to grant tax deferrals. Revenue authorities will be able to defer taxes if their collection would lead to significant hardship</t>
  </si>
  <si>
    <t>https://www.bundesfinanzministerium.de/Content/EN/Standardartikel/Topics/Public-Finances/Articles/2020-03-17-corona-protective-shield.html
https://www.bundesfinanzministerium.de/Content/DE/Standardartikel/Themen/Schlaglichter/Corona-Schutzschild/2020-03-19-steuerliche-Massnahmen.html</t>
  </si>
  <si>
    <t>Easier to adapt tax prepayments, as soon as it becomes clear that a taxpayer’s income in the current year is expected to be lower than in the previous year, tax prepayments will be reduced</t>
  </si>
  <si>
    <t>Enforcement measures (e.g. attachment of bank accounts) and late-payment penalties will be waived until 31 December 2020 if the debtor of a pending tax payment is directly affected by the coronavirus</t>
  </si>
  <si>
    <t>Conditions for the KfW-Unternehmerkredit (business loan for existing companies) and the ERP-Gründerkredit-Universell (start-up loan for companies that are less than 5 years old) will be loosened by raising the level of risk assumptions (indemnity) for operating loans and extending these instruments to large enterprises with a turnover of up to €2 billion</t>
  </si>
  <si>
    <t>https://www.bundesfinanzministerium.de/Content/EN/Standardartikel/Topics/Public-Finances/Articles/2020-03-17-corona-protective-shield.html
https://www.bundesfinanzministerium.de/Content/DE/Standardartikel/Themen/Schlaglichter/Corona-Schutzschild/2020-03-18-Corona-Hilfsprogramme-fuer-alle.html</t>
  </si>
  <si>
    <t xml:space="preserve"> “KfW Loan for Growth”, the programme aimed at larger companies, the current turnover threshold of €2 billion will be raised to €5 billion.</t>
  </si>
  <si>
    <t>For guarantee banks (Bürgschaftsbanken), the guarantee limit will be doubled, to €2.5 million</t>
  </si>
  <si>
    <t>https://www.bundesfinanzministerium.de/Content/EN/Standardartikel/Topics/Public-Finances/Articles/2020-03-17-corona-protective-shield.html</t>
  </si>
  <si>
    <t>Launch additional special KfW programmes for companies that have temporarily got into serious financial difficulties because of the crisis and therefore do not have easy access to existing support programmes</t>
  </si>
  <si>
    <t>Large guarantee programme (parallel guarantees from the Federation and the Länder), which was previously limited to companies in structurally weak regions, will be opened up to companies in other region</t>
  </si>
  <si>
    <t>Rupee liquidity to the system by a 7-day variable rate repo auction</t>
  </si>
  <si>
    <t>https://www.rbi.org.in/Scripts/BS_PressReleaseDisplay.aspx?prid=49509</t>
  </si>
  <si>
    <t>reducing the number of export restrictions, omitting the requirement to provide a health certificate and V-Legal documents unless required by importing countries; reduce and simplify restrictions for producers who import steel, alloy steel and its derivatives as well as several food commodities</t>
  </si>
  <si>
    <t>https://www.thejakartapost.com/news/2020/03/13/indonesia-to-relax-restrictions-to-speed-up-imports-exports-amid-virus-threat.html</t>
  </si>
  <si>
    <t>Rp 22.9 trillion individual and corporate tax breaks as well as relaxation in loan disbursement and restructuring.</t>
  </si>
  <si>
    <t>Rp 120 trillion (US$8.1 billion) from the state budget to stimulate the economy through tax incentives and subsidies for workers, businesses and families affected by the COVID-19 pandemic</t>
  </si>
  <si>
    <t>Provide ample liquidity using market operations with long maturities such as Funds-supplying operations against pooled collateral and purchases of Japanese government securities (JGSs) with repurchase agreements and outright purchases</t>
  </si>
  <si>
    <t>https://www.boj.or.jp/en/announcements/release_2020/rel200313c.pdf</t>
  </si>
  <si>
    <t>Easing excessive tightening in supply and demand of JGSs in the repo market by increasing number of issues of JGSs offered in the Securities Lending Facility (SLF) and offers of sales of JGSs with repurchase agreements intended to provide the market with JGSs</t>
  </si>
  <si>
    <t>Reduce countercyclical capital buffer from 2.5 to 1.0</t>
  </si>
  <si>
    <t>https://www.norges-bank.no/en/news-events/news-publications/Submissions/2020/2020-03-13/</t>
  </si>
  <si>
    <t>Policy rate reduced by 0.50% to 1%</t>
  </si>
  <si>
    <t>https://www.norges-bank.no/en/news-events/news-publications/Press-releases/2020/2020-03-13-press-release/</t>
  </si>
  <si>
    <t>Impose a ban on stock short-selling in the KOSPI, KOSDAQ andKONEX markets for a period of six months from March 16 to September 15.</t>
  </si>
  <si>
    <t>http://meng.fsc.go.kr/common/pdfjs/web/viewer.html?file=/upload/press1/20200313180836_27b12988.pdf</t>
  </si>
  <si>
    <t>https://cbr.ru/eng/press/event/?id=6504</t>
  </si>
  <si>
    <t>Decided not to apply from 1 March 2020 to 30 September 2020 add-ons to risk weights for foreign currency-denominated loans issued during the stated period to organisations producing pharmaceuticals, medical products and equipment, as well as to the  investment in these organisations’ foreign currency-denominated debt securities</t>
  </si>
  <si>
    <t>https://cbr.ru/eng/press/pr/?file=16032020_112100RISKWEIGHTS_E2020-03.htm</t>
  </si>
  <si>
    <t>"Bank of Russia won't apply add-ons to risk weights for foreign currency-denominated loans issued during the stated period to organisations producing pharmaceuticals, medical products and equipment, as well as to the  investment in these organisations’ foreign currency-denominated debt securities made  from 1 March 2020 to 30 September 2020.</t>
  </si>
  <si>
    <t>"Bank of Russia maintains the limit on its FX swap operations to provide US dollars with the maturity date of ‘today’ at the increased level of 5 billion US dollars"</t>
  </si>
  <si>
    <t>Lower the countercyclical capital buffer requirement for banks from 2.5% to 0%</t>
  </si>
  <si>
    <t>https://www.fi.se/en/published/press-releases/2020/fi-lowers-the-countercyclical-capital-buffer-to-zero/</t>
  </si>
  <si>
    <t>Offering banks up to SEK 500 billion against collateral for onward lending to non-financial companies operating in Sweden</t>
  </si>
  <si>
    <t>https://www.riksbank.se/en-gb/press-and-published/notices-and-press-releases/press-releases/2020/riksbank-lends-up-to-sek-500-billion-to--safeguard-credit-supply/</t>
  </si>
  <si>
    <t>Established government bond purchase program amounting more than 100 billion baht during 13-20 March 2020</t>
  </si>
  <si>
    <t>FCA temporarily prohibited the short-sale of 154 financial instruments.</t>
  </si>
  <si>
    <t>https://www.fca.org.uk/news/news-stories/temporary-prohibition-short-selling</t>
  </si>
  <si>
    <t>President Trump</t>
  </si>
  <si>
    <t>President Trump announced that he would waive interest on all federal student loans, allowing borrowers to temporarily cease payments without facing penalties.</t>
  </si>
  <si>
    <t>https://www.cnbc.com/2020/03/13/mnuchin-may-suspend-student-loan-repayments-amid-coronavirus-outbreak.html</t>
  </si>
  <si>
    <t>Will make available $200 million through its Supply Chain Finance Program for companies manufacturing and distributing medicines and other items needed to combat the novel coronavirus (COVID-19)</t>
  </si>
  <si>
    <t>https://www.adb.org/news/adb-provide-200-million-support-strained-supply-chains-fight-against-covid-19</t>
  </si>
  <si>
    <t>Broaden the scope of the current Government of Canada bond buyback program, extending across all benchmark maturity sectors and will be conducted at least weekly</t>
  </si>
  <si>
    <t>https://www.bankofcanada.ca/2020/03/expansion-bond-buyback-term-repo/</t>
  </si>
  <si>
    <t>Add new Term Repo operations bi-weekly with terms of 6 and 12 months</t>
  </si>
  <si>
    <t>Extending the terms of the REPOs of 30 and 90 days currently in force, incorporating operations in the terms of 7 and 180 days</t>
  </si>
  <si>
    <t>https://www.bcentral.cl/en/content/-/details/el-banco-central-de-chile-informa-la-ampliacion-del-programa-de-gestion-de-liquidez-en-dolares-y-pesos-vigente</t>
  </si>
  <si>
    <t>Extend the terms of the FX Swap of 30 days currently in force, incorporating operations in the terms of 90 and 180 days</t>
  </si>
  <si>
    <t>Establish a new exchange hedging mechanism through financial compliance forward operations (Non-Delivery Forwards - NDF)</t>
  </si>
  <si>
    <t>https://www.banrep.gov.co/es/comunicado-junta-directiva</t>
  </si>
  <si>
    <t>Allow the use of papers of private debt qualified and in the conditions established in the call as admissible titles in the transitory expansion operations</t>
  </si>
  <si>
    <t>Temporary expansion of auctions of the Banco de la República to administrators, stockbroker companies, trust companies and investment management companies (SAI)</t>
  </si>
  <si>
    <t>Expand the liquidity auction quotas, starting tomorrow, to $ 17 trillion, of which $ 12 trillion correspond to repos of public debt and $ 5 trillion of private debt</t>
  </si>
  <si>
    <t>Extraordinary lending facility will be launched that allows monetary policy counterparts to take 1-week loans against collateral with an interest rate of -0.50 per cent</t>
  </si>
  <si>
    <t>https://www.nationalbanken.dk/en/pressroom/Pages/2020/03/DNN202005367.aspx</t>
  </si>
  <si>
    <t>Release the countercyclical capital buffer and cancel the planned increases meant to take effect later</t>
  </si>
  <si>
    <t>Guarantee 70% of the value of any new bank loans given to SMEs who have seen operating profits fall by more than 50% and large companies who can demonstrate a fall in turnover over more than 50 percent</t>
  </si>
  <si>
    <t>https://em.dk/media/13431/faktaark_garantiordninger.pdf</t>
  </si>
  <si>
    <t>Additional longer-term refinancing operations (LTROs)</t>
  </si>
  <si>
    <t>https://www.ecb.europa.eu/press/pr/date/2020/html/ecb.pr200312_2~06c32dabd1.en.html</t>
  </si>
  <si>
    <t>More favourable terms will be applied during the period from June 2020 to June 2021 to all TLTRO III operations outstanding during that same time</t>
  </si>
  <si>
    <t>https://www.ecb.europa.eu/press/pr/date/2020/html/ecb.pr200312_1~39db50b717.en.html</t>
  </si>
  <si>
    <t>Temporary envelope of additional net asset purchases of €120 billion added until the end of the year</t>
  </si>
  <si>
    <t>https://www.ecb.europa.eu/press/pr/date/2020/html/ecb.mp200312~8d3aec3ff2.en.html</t>
  </si>
  <si>
    <t>- Allow banks to operate temporarily below the level of capital defined by the Pillar 2 Guidance (P2G), the capital conservation buffer (CCB) and the liquidity coverage ratio (LCR)
- Banks to partially use capital instruments that do not qualify as Common Equity Tier 1 (CET1) capital
- Discussing individual  bank measures, such as adjusting timetables, processes and deadlines</t>
  </si>
  <si>
    <t>https://www.ecb.europa.eu/press/pr/date/2020/html/ecb.pr200312~45417d8643.en.html</t>
  </si>
  <si>
    <t>Postpone the EU-wide stress test exercise to 2021. For 2020, the EBA will carry out an additional EU-wide transparency exercise in order to provide updated information on banks’ exposures and asset quality to market participants.</t>
  </si>
  <si>
    <t>https://eba.europa.eu/eba-statement-actions-mitigate-impact-covid-19-eu-banking-sector</t>
  </si>
  <si>
    <t>Expansion of Bpifrance guarantees to SMEs impacted by the Coronavirus</t>
  </si>
  <si>
    <t>https://www.bpifrance.fr/A-la-une/Actualites/Coronavirus-Bpifrance-active-des-mesures-exceptionnelles-de-soutien-aux-entreprises-49113</t>
  </si>
  <si>
    <t>6-month US Dollar sell/buy swaps</t>
  </si>
  <si>
    <t>https://www.rbi.org.in/Scripts/BS_PressReleaseDisplay.aspx?prid=49501</t>
  </si>
  <si>
    <t>Offer extraordinary three-month F-loans for as long as is deemed appropriate</t>
  </si>
  <si>
    <t>https://www.norges-bank.no/en/news-events/news-publications/Press-releases/2020/2020-03-12-press-release/</t>
  </si>
  <si>
    <t>Social Security System (SSS) is prepared to pay unemployment benefits to some 30,000 to 60,000 workers projected to lose their jobs as a result of the possible layoffs in, or closures of, private companies hit by the economic fallout from the fast-spreading new coronavirus disease 2019 (COVID-19).</t>
  </si>
  <si>
    <t>https://www.dof.gov.ph/sss-ready-to-pay-unemployment-benefits-of-workers-affected-by-covid-induced-firm-layoffs-closures/</t>
  </si>
  <si>
    <t xml:space="preserve">The Government will allow the self-employed and small and medium-sized companies to defer tax payments for a period of six months, upon request, with a discount on interest rates for the delay. </t>
  </si>
  <si>
    <t>https://www.lamoncloa.gob.es/consejodeministros/referencias/Paginas/2020/refc20200312.aspx#plan</t>
  </si>
  <si>
    <t>Credit line of 400 million euros now available to meet the liquidity needs of companies and self-employed workers in the tourism sector as well as other impacted sectors</t>
  </si>
  <si>
    <t>Loan holidays for companies that have received loans from the General Secretariat for Industry and Small and Medium Enterprises</t>
  </si>
  <si>
    <t>NBU has cut the key policy rate by 100 bp, to 10%, due to the uncertainty arising from COVID-19.</t>
  </si>
  <si>
    <t>https://bank.gov.ua/news/all/rishennya-oblikova-stavka-2020-03-12</t>
  </si>
  <si>
    <t>Announced $1.5 trillion in repo operations</t>
  </si>
  <si>
    <t>https://www.newyorkfed.org/markets/opolicy/operating_policy_200312a</t>
  </si>
  <si>
    <t>Unveiled a comprehensive $2.4 billion health package to protect all Australians, including vulnerable groups such as the elderly, those with chronic conditions and Indigenous communities, from the coronavirus (COVID-19).</t>
  </si>
  <si>
    <t>https://www.pm.gov.au/media/24-billion-health-plan-fight-covid-19</t>
  </si>
  <si>
    <t>Release the full countercyclical buffer for credit risk exposures to the Belgian private non-financial sector</t>
  </si>
  <si>
    <t>https://www.nbb.be/en/articles/national-bank-belgium-releases-full-countercyclical-buffer</t>
  </si>
  <si>
    <t>Lower the Bank’s interest rates by 0.50% to 2.25%</t>
  </si>
  <si>
    <t>https://www.cb.is/publications/news/news/2020/03/11/Statement-of-the-Monetary-Policy-Committee-11-March-2020/</t>
  </si>
  <si>
    <t>Lower deposit institutions’ average reserve requirement from 1% to 0%</t>
  </si>
  <si>
    <t>Six-month loan deferments for "financially vulnerable individuals affected by the COVID-19 outbreak." Two categories of eligible debtors.
 1. Debtors in debt adjustment agreements with the Credit Counseling &amp; Recovery Service or with KAMCO
 2. Recepients of microfinance policy loans that have a diminished income level due to COVID-19.</t>
  </si>
  <si>
    <t>http://www.fsc.go.kr/downManager?bbsid=BBS0048&amp;no=150126</t>
  </si>
  <si>
    <t>Reduced Bank Rate by 50 basis points to 0.25%</t>
  </si>
  <si>
    <t>https://www.bankofengland.co.uk/news/2020/march/boe-measures-to-respond-to-the-economic-shock-from-covid-19</t>
  </si>
  <si>
    <t>New Term Funding scheme with additional incentives for Small and Medium-sized Enterprises (TFSME), financed by the issuance of central bank reserves</t>
  </si>
  <si>
    <t>https://www.bankofengland.co.uk/markets/market-notices/2020/term-funding-scheme-market-notice-mar-2020</t>
  </si>
  <si>
    <t>Reduced the UK countercyclical capital buffer rate to 0% of banks’ exposures to UK borrowers with immediate effect; set expectation that banks should not increase dividends or other distributions</t>
  </si>
  <si>
    <t>Set out its supervisory expectation that banks should not increase dividends or other distributions, such as bonuses, in response to these policy actions</t>
  </si>
  <si>
    <t>Coronavirus Business Interruption Loan Scheme (CBILS)
-  Government guarantees for "loans, overdrafts, invoice finance and asset finance of up to £5 million and for up to six years" for SMEs at accrediated lenders (there are 40 of them)
- Government makes a "Business Interruption Payment to cover the first 12 months of interest payments and any lender-levied fees
- "loans and asset finance facilities" for up to six years
- "overdrafts and invoice finance facilities" for up to three years
- "lender can choose to use the scheme for unsecured lending for facilities of £250,000 and under"
- "Lenders pay a fee to access the scheme."</t>
  </si>
  <si>
    <t>https://www.british-business-bank.co.uk/ourpartners/coronavirus-business-interruption-loan-scheme-cbils-2/
https://www.businesssupport.gov.uk/coronavirus-business-interruption-loan-scheme/</t>
  </si>
  <si>
    <t>Statutory Sick Pay Rebate
-Government will "allow small and medium-sized businesses to reclaim Statutory Sick Pay (SSP) paid for staff sickness absence due to coronavirus"
-"2 weeks’ SSP per eligible employee"</t>
  </si>
  <si>
    <t>https://www.businesssupport.gov.uk/statutory-sick-pay-rebate/</t>
  </si>
  <si>
    <t xml:space="preserve">Extended HMRC "Time to Pay" Scheme
-"All businesses and self-employed people in financial distress, and with outstanding tax liabilities" can receive forbearance on tax payments on a case-by-case basis
-Typically up to 12 months off aid. </t>
  </si>
  <si>
    <t>https://www.businesssupport.gov.uk/support-for-businesses-paying-tax/</t>
  </si>
  <si>
    <t>Proposed a compensation program for organizers who canceled large events due to COVID-19. Temporarily postponed payment deadlines for value-added taxes (VATs), AM-bidrag contributions, and the A-tax.</t>
  </si>
  <si>
    <t>https://em.dk/nyhedsarkiv/2020/marts/covid-19-regeringen-ivaerksaetter-i-dag-en-raekke-initiativer-som-hjaelp-for-dansk-oekonomi/</t>
  </si>
  <si>
    <t>Suspension of VAT payment and payment of certified debt to Tax Service or the Audit Centers, as well as installments of installments for payment of certified debt, payable at the end of March, for 4 months, respectively, in sectors and areas where the business is suspended by government order for more than 10 days</t>
  </si>
  <si>
    <t>https://www.minfin.gr/web/guest/-/topothetese-tou-ypourgou-oikonomikon-k-chrestou-staikoura-gia-ten-prot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2%26p_p_ajax%3D0%26p_p_parallel%3D0</t>
  </si>
  <si>
    <t>Flexibility for businesses, support tourism industry, market Iceland for tourists after crisis, stimulate consumption, support credit availabiity, accelerate infrastructure projects</t>
  </si>
  <si>
    <t>https://www.government.is/news/article/?newsid=a17058af-62d6-11ea-9455-005056bc530c</t>
  </si>
  <si>
    <t>Cassa Depositi e Prestiti Group</t>
  </si>
  <si>
    <t>Extended the ceiling for the financing of banks from 1 to 3 billion euros, which will be disbursed at low rates to SMEs and Mid-caps by financial institutions</t>
  </si>
  <si>
    <t>https://www.i-talicom.it/primo-piano/gruppo-cdp-nuove-misure-a-sostegno-delle-imprese-in-conseguenza-dellemergenza-coronavirus/</t>
  </si>
  <si>
    <t>The Italian government spoke with banks about allowing delays in debt and mortgage repayment. 
Italian bank association ABI identified voluntary steps already taken by most Italian lenders. Borrowers can request to suspend or extend repayment on medium- and long-term loans, which includes mortgages. ABI agreed with main corporate associations to suspend loan repayments and to extend reimbursement deadlines.</t>
  </si>
  <si>
    <t xml:space="preserve">https://www.bloomberg.com/news/articles/2020-03-10/italy-negotiating-with-banks-for-mortgage-relief-in-virus-crisis
</t>
  </si>
  <si>
    <t>http://www.mef.gov.it/en/comunica-con-noi/linea-diretta-cittadini/index.html</t>
  </si>
  <si>
    <t>Financial aid package worth 1 trillion yen ($9.6 billion) for small and medium-sized enterprises as well as self-employed workers. Offering loans to companies impacted by th coronavirus</t>
  </si>
  <si>
    <t>https://asia.nikkei.com/Spotlight/Coronavirus/Japan-passes-nearly-10bn-aid-package-for-coronavirus-hit-businesses</t>
  </si>
  <si>
    <t>Japan announced a package of measures totaling about ¥430 billion to... Extend tax return deadline to April 16, 2020.</t>
  </si>
  <si>
    <t>https://japan.kantei.go.jp/ongoingtopics/_00015.html</t>
  </si>
  <si>
    <t>Japan announced a package of measures totaling about ¥430 billion to... Create a COVID-19 special loan program to provide unsecured financing to micro, small, and medium-sized businesses.</t>
  </si>
  <si>
    <t>Japan announced a package of measures totaling about ¥430 billion to... Expansion of Employment Adjustment Subsidies, particularly with respect to SMEs and large enterprises</t>
  </si>
  <si>
    <t>Japan announced a package of measures totaling about ¥430 billion to... Establish subsidy systems for employees and subcontractors, as well as after school programs, family support center services, and increasing vouchers for baby-sitting services.</t>
  </si>
  <si>
    <t>Japan announced a package of measures totaling about ¥430 billion to... Purchase additional masks to distribute to nursing homes and medical institutions, as well as banning resale of masks. Japan also strengthened its testing and screening procedures and treatment facilities.</t>
  </si>
  <si>
    <t>Short-selling ban on the designated stocks extended from
 one to 10 trading days (2 weeks).</t>
  </si>
  <si>
    <t>http://www.fsc.go.kr/downManager?bbsid=BBS0048&amp;no=150064</t>
  </si>
  <si>
    <t>The government will make KRW 5 billion in additional funds (up to KRW10 million for each merchant) available through a microfinance scheme for small merchants in traditional markets.</t>
  </si>
  <si>
    <t>Bar lowered for a stock being designated an overheating short-selling stock. Designated in KOSPI if it has a price falling rate of 5% or higher and a short-selling trading volume of 3 times above the average (lowered from 6 times). Designated in KOSDAQ if short-selling volume is above 2 times the average (lowered from 5 times). Stocks with price falling rate of 20% or more will be designated as overheated shortselling stocks if the increase in short-selling trading volume is 2 times and 1.5 times the average in the KOSPI and KOSDAQ market, respectively.</t>
  </si>
  <si>
    <t>https://cbr.ru/eng/press/event/?id=6490</t>
  </si>
  <si>
    <t>Increased the limit on its FX swap operations to provide US dollars with the maturity date of ‘today’ to 5 billion US dollars</t>
  </si>
  <si>
    <t>Until 30 September 2020, credit institutions will be given an option not to downgrade the assessment of debt servicing quality irrespective of the financial position of a borrower in such sectors as tourism and transport under loans restructured due to the contraction of the borrower’s revenue owing to the coronavirus infection</t>
  </si>
  <si>
    <t>https://cbr.ru/eng/press/event/?id=6493</t>
  </si>
  <si>
    <t>Until 30 September 2020, credit institutions will be given an option not to downgrade the assessment of the financial position of a borrower in such sectors as tourism and transport for the purpose of the calculation of loss provisions if the changes in the borrower’s financial standing have been caused by the coronavirus infection</t>
  </si>
  <si>
    <t>Until 30 September 2020, a reduced risk ratio of 70% will be introduced for ruble-nominated exposures on organisations producing pharmaceuticals and medical equipment;</t>
  </si>
  <si>
    <t>Until 30 September 2020, add-ons to risk weights on foreign currency loans provided to organisations producing pharmaceuticals and medical equipment will be reduced to zero.</t>
  </si>
  <si>
    <t>Bank of Russia intends to implement the following measures until 30 September 2020:
-credit institutions have the option to not downgrade a borrower's debt-servicing quality under loans restructured due to the contraction of borrower's revenue from the coronavirus
-credit institutions have the option to not downgrade a borrower's finanical position when calculating loss provisions if the borrower has been affected by the coronavirus
-a reduced risk ratio of 70% will be applied to ruble-demoniated exposures on organizations producing pharmaceuticals and medical equipment
-add-ons to risk-weights on foreign-currency loans will be reduced to zero for organizations that produce pharamaceuticals and medical equipment</t>
  </si>
  <si>
    <t>http://www.cbr.ru/eng/Press/event/?id=6493</t>
  </si>
  <si>
    <t>Bank of Russia proposes that money transfers in the Faster Payments System (FPS) should be increased from 600 thousand to 2 million rubles</t>
  </si>
  <si>
    <r>
      <t xml:space="preserve">https://cbr.ru/eng/press/event/?id=6495
</t>
    </r>
    <r>
      <rPr>
        <sz val="10"/>
        <color rgb="FF000000"/>
        <rFont val="Arial"/>
      </rPr>
      <t>https://cbr.ru/StaticHtml/File/41186/200310-45-1.pdf</t>
    </r>
  </si>
  <si>
    <t>The Central bank sells $3 billion in the spot market to arrest the decline in exchange rates</t>
  </si>
  <si>
    <t>https://www.nasdaq.com/articles/brazil-stocks-plunge-10-central-bank-intervenes-in-fx-to-support-real-2020-03-09</t>
  </si>
  <si>
    <t>Government of Ireland</t>
  </si>
  <si>
    <t>2.4 billion euros for illness benefits; including 435 million euros for health department and 200 million euros in liquidity support for businesses</t>
  </si>
  <si>
    <t>https://www.reuters.com/article/us-health-coronavirus-ireland-fiscal/ireland-announces-3-billion-euro-package-to-fight-coronavirus-idUSKBN20W2MH</t>
  </si>
  <si>
    <t>CONSOB banned the short-selling of 85 Italian shares for an entire trading day.</t>
  </si>
  <si>
    <t>http://www.consob.it/documents/46180/46181/PRESS_RELEASE_20200312-2.pdf/96447844-56c4-4831-806a-3b54022655a0</t>
  </si>
  <si>
    <t>Banks will be able to provide loans to small and medium businesses with a cumulative amount of up to NIS 4 billion, at an increased rate of state guarantee, and within 9 working days</t>
  </si>
  <si>
    <t>https://www.gov.il/he/departments/news/press_08032020</t>
  </si>
  <si>
    <t>Lowered remuneration rates applied to required reserves in liras:
- Decreased from 10% to 8% for banks with loan growth that meets regulatory changes from August 2019
- Decreased to zero for banks whose real credit did not grow according to regulatory changes from August 2019</t>
  </si>
  <si>
    <t>https://www.bloomberg.com/news/articles/2020-03-16/the-fed-and-friends-what-central-banks-did-in-past-24-hours</t>
  </si>
  <si>
    <t>Price controls on "goods required in manufacturing" for Q1 and Q2 2020.</t>
  </si>
  <si>
    <t>https://www.vietnam-briefing.com/news/vietnam-issue-incentives-counter-covid-19-impact.html/</t>
  </si>
  <si>
    <t>Companies that encounter financial difficulties stemming from Professional withholding tax, VAT, Personal income tax, and Corporate tax following the spread of the coronavirus can request support measures from the FPS Finances in the form of Payment plan, Exemption from default interest, and Remission of fines for non-payment</t>
  </si>
  <si>
    <t>https://finances.belgium.be/fr/Actualites/mesures-de-soutien-dans-le-cadre-du-coronavirus-covid-19</t>
  </si>
  <si>
    <t>Following the publication of a €10 million call in January, the Commission has secured an additional €37.5 million for urgently needed research on COVID-19 vaccine development, treatment and diagnostics</t>
  </si>
  <si>
    <t>https://ec.europa.eu/commission/presscorner/detail/en/ip_20_386</t>
  </si>
  <si>
    <t>Channelled HK$150 million from the Government’s Anti-epidemic Fund through Home Affairs Bureau to support the arts sector, of which HK$50 million is allocated to HKADC to strengthen its “Support Scheme for Arts &amp; Cultural Sector”, increasing the total budget to HK$55 million to help relieve the financial burden of the arts sector during this difficult period</t>
  </si>
  <si>
    <t>http://www.hkadc.org.hk/?p=29852</t>
  </si>
  <si>
    <t>Jason Furman, Professor of the Practice of Economic Policy at Harvard Kennedy School</t>
  </si>
  <si>
    <t>One time government check:
- $1000 to every adult citizen or tax paying resident
- $500 to every child</t>
  </si>
  <si>
    <t>https://www.wsj.com/articles/the-case-for-a-big-coronavirus-stimulus-11583448500</t>
  </si>
  <si>
    <t>Lowered its target for the overnight rate by 50 basis points to 1 ¼ percent</t>
  </si>
  <si>
    <t>https://www.bankofcanada.ca/2020/03/fad-press-release-2020-03-04/</t>
  </si>
  <si>
    <t>In order to assist the airlines, being providing awards to non-stop and resumed international flights during the epidemic, and tilt to solo flights</t>
  </si>
  <si>
    <t>http://jjs.mof.gov.cn/zhengcefagui/202003/t20200304_3478074.htm</t>
  </si>
  <si>
    <t>Base Rate adjusted downward by 50 basis points to 1.50%, follows the 50-basis point downward shift in the target range for the US federal funds rate on 3 March (US time)</t>
  </si>
  <si>
    <t>https://www.hkma.gov.hk/eng/news-and-media/press-releases/2020/03/20200304-3/</t>
  </si>
  <si>
    <t>Hong Kong Agriculture, Fisheries &amp; Conservation Department</t>
  </si>
  <si>
    <t>Will provide subsidies to owners of fishing vessels or fish collector vessels with Mainland deckhands under the Anti-epidemic Fund, helping the fisheries industry to tackle financial difficulties arising from the COVID-19 outbreak</t>
  </si>
  <si>
    <t>https://www.news.gov.hk/eng/2020/03/20200304/20200304_104853_534.html?type=category&amp;name=covid19&amp;tl=t</t>
  </si>
  <si>
    <t>Hong Kong Food &amp; Environmental Hygiene Department</t>
  </si>
  <si>
    <t xml:space="preserve">Established the Food Licence Holders Subsidy Scheme to provide financial subsidies to eight types of food business licence holders and the Licensed Hawkers Subsidy Scheme to offer a $5,000 subsidy to each eligible licensee of a hawker licence, which remains valid when the application is approved under the Anti-epidemic Fund </t>
  </si>
  <si>
    <t>https://www.news.gov.hk/eng/2020/03/20200304/20200304_174706_010.html?type=category&amp;name=covid19&amp;tl=t</t>
  </si>
  <si>
    <t>Lower interest rates applied to the issuance of its Certificates of Deposits and Repo Rate by 50bps</t>
  </si>
  <si>
    <t>https://centralbank.ae/sites/default/files/2020-03/PressStatement1March.pdf</t>
  </si>
  <si>
    <t>Collection of social insurance fees has been suspended.</t>
  </si>
  <si>
    <t>Five month tax payment deadline extension (with late fees/interest waived) on "Value Added Tax, Personal Income Tax and land rental fee"</t>
  </si>
  <si>
    <t>https://www.rsm.global/vietnam/sites/default/files/media/news/newsbriefs/rsm_newsbrief_-_actions_from_directive_11_-_en.pdf</t>
  </si>
  <si>
    <t>Lower the cash rate by 25 basis points to 0.50 per cent</t>
  </si>
  <si>
    <t>https://www.rba.gov.au/media-releases/2020/mr-20-06.html</t>
  </si>
  <si>
    <t>New arrivals in Hong Kong who are not eligible for the $10,000 cash handout announced in the 2020-21 Budget may receive cash assistance from the Community Care Fund</t>
  </si>
  <si>
    <t>https://www.news.gov.hk/eng/2020/03/20200303/20200303_131728_937.html?type=category&amp;name=covid19&amp;tl=t</t>
  </si>
  <si>
    <t xml:space="preserve">Reduce the Overnight Policy Rate (OPR) by 25 basis points to 2.50 percent </t>
  </si>
  <si>
    <t>https://www.bnm.gov.my/index.php?ch=en_press&amp;pg=en_press&amp;ac=5007&amp;lang=en</t>
  </si>
  <si>
    <t>Cut the REPO rate by 50 basis points from 2.25% to 1.75% and the REVERSE REPO rate by 50 basis points from 1.75% to 1.25%</t>
  </si>
  <si>
    <t>http://www.sama.gov.sa/en-US/News/Pages/News-508.aspx</t>
  </si>
  <si>
    <t>Decreased interest rate target range from 1.50%-1.75% to 1.00%-1.25%</t>
  </si>
  <si>
    <t>https://www.federalreserve.gov/newsevents/pressreleases/monetary20200303a.htm</t>
  </si>
  <si>
    <t>General Department of Taxation</t>
  </si>
  <si>
    <t>Tax departments of provinces and cities extend payment deadlines and waive late fees under certain circumstances</t>
  </si>
  <si>
    <r>
      <t xml:space="preserve">https://www.vietnam-briefing.com/news/vietnam-issue-incentives-counter-covid-19-impact.html/
https://www.crowe.com/vn/news/deferring-tax-payment-and-exemption-of-late-payment-interest
</t>
    </r>
    <r>
      <rPr>
        <sz val="10"/>
        <color rgb="FF000000"/>
        <rFont val="Arial"/>
      </rPr>
      <t>https://drive.google.com/file/d/1-RHHoj4YOi-q2LO2AzFxWxk4mNn9lRXz/view</t>
    </r>
  </si>
  <si>
    <t>Creation of the COVID-19 support package will make available initial crisis resources of up to $12 billion in financing — $8 billion of which is new — on a fast track basis. This comprises up to $2.7 billion new financing from IBRD; $1.3 billion from IDA, complemented by reprioritization of $2 billion of the Bank’s existing portfolio; and $6 billion from IFC, including $2 billion from existing trade facilities</t>
  </si>
  <si>
    <t>https://www.worldbank.org/en/news/press-release/2020/03/03/world-bank-group-announces-up-to-12-billion-immediate-support-for-covid-19-country-response</t>
  </si>
  <si>
    <t>Chinese governments of every level had allocated a total of 108.75 billion yuan ($15.58 billion) in special funds by March 2 to prevent the spread of the coronavirus epidemic</t>
  </si>
  <si>
    <t>Hong Kong Housing Authority</t>
  </si>
  <si>
    <t>Will extend the 50% rent concession for its retail and factory tenants for six months from April 1 to September 30 to align with the Government's relief measures</t>
  </si>
  <si>
    <t>https://www.news.gov.hk/eng/2020/03/20200302/20200302_145151_088.html?type=category&amp;name=covid19&amp;tl=t</t>
  </si>
  <si>
    <t>- Lower the FX reserve requirements for commercial banks from 8% to 4%
- Lower the rupiah reserve requirements by 50bps for banks financing export-import activity in coordination with the Government</t>
  </si>
  <si>
    <t>https://www.bi.go.id/en/ruang-media/siaran-pers/Pages/sp_221520.aspx</t>
  </si>
  <si>
    <t>Expand the range of underlying transactions available to foreign investors</t>
  </si>
  <si>
    <t>Business financial statements for the financial year ending December 31, 2019 can be submitted late if said business's financial statement preparation was affected by COVID-19</t>
  </si>
  <si>
    <t>https://www.crowe.com/vn/news/extend-financial-statement-submit-deadline-for-covid-19-hit-companies</t>
  </si>
  <si>
    <t>The Italian government enabled households in the "Red Area" to request lenders for a suspension of scheduled loan payments for either the full installment or the principal. Small and Medium-sized enterprises (SMEs) in the "Red Area" may request a 12-month suspension of full loan installments due in 2020 for selected subsidized loans from a public entity (Invitalia). The government also temporarily stopped tax payments due, and offered a state guarantee of up to 80% of SME loans for a 12-month period.
On March 10, government ministers suggested they might employ similar measures to the rest of the country.</t>
  </si>
  <si>
    <t>https://www.spglobal.com/ratings/en/research/articles/200313-credit-faq-will-mortgage-payment-suspensions-related-to-covid-19-affect-european-rmbs-11388778</t>
  </si>
  <si>
    <t>Will provide subsidies to live marine fish wholesale traders under the Anti-Epidemic Fund, helping the fisheries industry to tackle financial difficulties arising from the COVID-19 outbreak</t>
  </si>
  <si>
    <t>https://www.news.gov.hk/eng/2020/02/20200229/20200229_212354_374.html?type=category&amp;name=covid19&amp;tl=t</t>
  </si>
  <si>
    <t>Reduction of VAT taxes applied from March 1 to May 31, 2020, for small-scale VAT taxpayers in Hubei Province</t>
  </si>
  <si>
    <t>http://szs.mof.gov.cn/zhengcefabu/202002/t20200228_3475718.htm</t>
  </si>
  <si>
    <t>Hong Kong Ministry of Finance</t>
  </si>
  <si>
    <t>Established the Local Mask Production Subsidy Scheme to direct procurement and using technology to develop recyclable masks, along with set up mask production lines in Hong Kong</t>
  </si>
  <si>
    <t>https://www.news.gov.hk/eng/2020/02/20200228/20200228_160013_539.html</t>
  </si>
  <si>
    <t>Japan Federation of Credit Guarantee Corporations (JFG) will guarantee the full loan amount for such SMEs, under a new framework (No. 4 Safety Nets for Financing Guarantee)</t>
  </si>
  <si>
    <t>https://www.meti.go.jp/english/press/2020/0228_001.html</t>
  </si>
  <si>
    <t>Regulations confirming the ability of lenders to offer up to six months of forbearance/reschedule loans of retail debtors (consumer, mortgage, microenterprise and small business) located in areas declared in state of emergency for up to six months.</t>
  </si>
  <si>
    <t>https://www.sbs.gob.pe/comunicado/detallecomunicado/idcomunicado/1014</t>
  </si>
  <si>
    <t>Increase the funds available for super low or primerate loans at the IBK from KRW1.7 trillion to KRW4.2 trillion</t>
  </si>
  <si>
    <t>http://meng.fsc.go.kr/common/pdfjs/web/viewer.html?file=/upload/press1/20200228160737_f321e327.pdf</t>
  </si>
  <si>
    <t>Increase the funds available for guarantee support at regional credit guarantee funds from KRW16.7 trillion to KRW17.2 trillion</t>
  </si>
  <si>
    <t>Promote consumption by issuing discount coupons to be used for purchasing cultural events and farm products, as well as for tourism expenses and paychecks</t>
  </si>
  <si>
    <t>http://english.moef.go.kr/pc/selectTbPressCenterDtl.do?boardCd=N0001&amp;seq=4849</t>
  </si>
  <si>
    <t>Promote consumption: Give a 70 percent individual consumption tax cut for car purchases, and a 10 percent refund for the purchases of high energy-efficiency home appliances</t>
  </si>
  <si>
    <t>Increase the issuance of local gift certificates this year by 3.5 trillion won to help local economies and traditional markets.</t>
  </si>
  <si>
    <t>Considerably expand the Special Financial Support for Small Merchants from 1.2 trillion won to 4.6 trillion won and SMEs from 0.03 trillion won to 0.63 trillion won.</t>
  </si>
  <si>
    <t>Provide a VAT break for businesses earning 60 million won or less a year</t>
  </si>
  <si>
    <t>Promote the lowering of commercial rents by providing landlords with a 50 percent income tax
 break for the discount in the first half</t>
  </si>
  <si>
    <t>Special Relief Facility (SRF), with an allocation of RM2 billion, to alleviate the short-term cash flow problems faced by SMEs</t>
  </si>
  <si>
    <t>https://www.bnm.gov.my/index.php?ch=en_press&amp;pg=en_press&amp;ac=5000&amp;lang=en</t>
  </si>
  <si>
    <t>Agrofood Facility (AF), with an allocation of RM1 billion, to increase food production for Malaysia and for export purposes</t>
  </si>
  <si>
    <t>SME Automation and Digitalisation Facility (ADF), with an allocation of RM300 million, to incentivise SMEs to automate processes and digitalise operations to improve productivity and efficiency</t>
  </si>
  <si>
    <t>The Malaysian government announced RM 20 billiion “Economic Stimulus Package 2020” to mitigate the economic impact of COVID-19. This plan aims to improve cash flow for businesses, give cash payments to individuals, provide subsidies for human capital development, re-stimulate the tourism industry, increase private consumption and infrastructure development.</t>
  </si>
  <si>
    <t>https://www.nst.com.my/news/nation/2020/02/569732/2020-economic-stimulus-package-full-speech-text-english</t>
  </si>
  <si>
    <t>Decided to increase the ceiling on the Bank Intermediated Lending Support Facility from 25 trillion won to 30 trillion won, to extend financial assistance to business owners and to small or medium-sized enterprises (SMEs) affected by COVID-19.</t>
  </si>
  <si>
    <t>https://www.bok.or.kr/eng/bbs/E0000634/view.do?nttId=10057405&amp;menuNo=400069&amp;pageIndex=5</t>
  </si>
  <si>
    <t>Launched a special-purpose relending program, providing $43.3 billion (RMB 300 billion)— subsequently increased to $114.8 billion (RMB 800 billion)</t>
  </si>
  <si>
    <t>http://www.gov.cn/zhengce/2020-02/26/content_5483881.htm</t>
  </si>
  <si>
    <t>Disbursed an additional $ 15 billion to the budget assigned to the Ministry of Health to address prevention and carry out campaigns to alert against the coronavirus</t>
  </si>
  <si>
    <t>https://www.minhacienda.gov.co/webcenter/portal/SaladePrensa/pages_DetalleNoticia?documentId=WCC_CLUSTER-125273</t>
  </si>
  <si>
    <t>- HKMC Insurance Limited (HKMCI) will introduce special 100% Loan Guarantee under the SME Financing Guarantee Scheme (SFGS)
- Including sectors mostly affected by the coronavirus outbreak such as retail outlets, travel agents, restaurants, cinemas, karaoke establishments and transport operators, etc</t>
  </si>
  <si>
    <t>https://www.hkma.gov.hk/eng/news-and-media/press-releases/2020/02/20200226-3/</t>
  </si>
  <si>
    <t>Announced a HK$10,000 cash handout for all permanent residents over the age of 18</t>
  </si>
  <si>
    <t>https://www.budget.gov.hk/2020/eng/nt.html</t>
  </si>
  <si>
    <t>Announced a salary tax cut of 100 per cent for the 2019-20 year up to a ceiling of HK$20,000 – set to benefit 1.95 million taxpayers and cost HK$18.8 billion</t>
  </si>
  <si>
    <t>Announced that Hong Kong Mortgage Corporation Limited (HKMC) will introduce a pilot scheme for fixed-rate mortgages for 10, 15 and 20 years.  It aims to provide an alternative financing option to homebuyers for mitigating their risks arising from interest rate volatility, thereby enhancing banking stability in the long run</t>
  </si>
  <si>
    <t>https://www.hkma.gov.hk/eng/news-and-media/press-releases/2020/02/20200226-4/</t>
  </si>
  <si>
    <t>Approved an additional $ 2 million in support of developing countries to prevent the spread of the new coronavirus (COVID-19) and strengthen its response</t>
  </si>
  <si>
    <t>https://www.adb.org/ja/news/adb-approves-another-2-million-help-asia-and-pacific-tackle-coronavirus</t>
  </si>
  <si>
    <t>Private sector loan of up to CNY130 million ($18.6 million) to Jointown Pharmaceutical Group Co. Ltd. (Jointown) in the People’s Republic of China (PRC)</t>
  </si>
  <si>
    <t>https://www.adb.org/news/adb-approves-cny130-million-private-sector-loan-support-coronavirus-response-prc</t>
  </si>
  <si>
    <t>Increased lending and discounting quota to RMB500 and lowered interest rate by 25bps</t>
  </si>
  <si>
    <t>https://www.bloomberg.com/news/articles/2020-02-25/china-pledges-cheap-credit-and-tax-cuts-to-aid-small-firms</t>
  </si>
  <si>
    <t>147 billion rupiah of fiscal transfers that had not been earmarked to programmes to support tourism.</t>
  </si>
  <si>
    <t>https://www.reuters.com/article/indonesia-economy/update-1-indonesia-announces-nearly-750-mln-stimulus-in-response-to-coronavirus-idUSL3N2AP2P1</t>
  </si>
  <si>
    <t>Restaurants and hotels will be exempted from some taxes paid to regional governments for six months, with the central government providing 3.3 trillion rupiah cover for the shortfall</t>
  </si>
  <si>
    <t>Airlines and travel agents will be given 443.4 billion rupiah to provide 30% discounts on air fares for some seats for three months. Another 298.5 billion rupiah will be used as an incentive to bring in foreign tourists; state energy company Pertamina and two state airport operators would be ordered to cut jet-fuel prices and airport charges for three months</t>
  </si>
  <si>
    <t>state property financing programme would be expanded by 1.5 trillion rupiah and expected to cover financing for 175,000 homes.</t>
  </si>
  <si>
    <t>4.6 Trillion Rupiah - 30% increase in subsidies for basic needs for 15.2 million poor households for six months to support consumption.</t>
  </si>
  <si>
    <t>NAPAS, Vietnam's inter-bank payment system, is now free for public services and exemption. NAPAS has reduced its fees by 72% for small money transfers (VND 500,000 or less).</t>
  </si>
  <si>
    <t>https://napas.com.vn/tin-tuc/tin-napas/-napas-tiep-tuc-giam-50%25-phi-dich-vu-chuyen-tien-lien-ngan-hang.-1-671.html</t>
  </si>
  <si>
    <t>Creation of the Travel Agents Subsidy Scheme in which eligible travel agent may receive a one-off subsidy of $80,000 and Licensed Guesthouses Subsidy Scheme in which each eligible guesthouse may receive a one-off subsidy of either $50,000 or $80,000, depending on the number of their licensed guestrooms</t>
  </si>
  <si>
    <t>https://www.news.gov.hk/eng/2020/02/20200224/20200224_173329_360.html?type=category&amp;name=covid19&amp;tl=t</t>
  </si>
  <si>
    <t xml:space="preserve">Commerical banks are to "eliminate, cut or delay interest payments on loans to companies facing losses due to the coronavirus outbreak"
</t>
  </si>
  <si>
    <t>https://www.reuters.com/article/health-coronavirus-vietnam-economy/update-1-vietnam-announces-116bln-stimulus-package-to-help-virus-hit-firms-state-media-idUSL4N2AW2X6</t>
  </si>
  <si>
    <t>Decrease reserve requirement ratio on time deposits from 31% to 25%</t>
  </si>
  <si>
    <t>https://www.bcb.gov.br/detalhenoticia/16983/nota</t>
  </si>
  <si>
    <t>BCB increased the share of reserve requirements to be taken into account at HQLA in the Liquidity Coverage Ratio (LCR)</t>
  </si>
  <si>
    <t>Lower the 1-year loan prime rate (LPR) to 4.05% from 4.15% and 5-year LPR to 4.75 from 4.8</t>
  </si>
  <si>
    <t>https://www.bloomberg.com/news/articles/2020-02-19/china-s-loan-rate-set-to-drop-after-central-bank-loosens-policy</t>
  </si>
  <si>
    <t>Hong Kong Education Bureau</t>
  </si>
  <si>
    <t>Announced the provision of additional subsidies to kindergartens paid from the Anti-Epidemic fund, primary and secondary schools to alleviate the burden of schools and parents in paying extra expenses during the fight against the novel coronavirus epidemic and class suspension</t>
  </si>
  <si>
    <t>https://www.news.gov.hk/eng/2020/02/20200220/20200220_114326_464.html?type=category&amp;name=covid19&amp;tl=t</t>
  </si>
  <si>
    <t>Established the Property Management Sector Support Scheme under the Anti-epidemic Fund, providing hardship allowances to cleansing or security workers and  property management company or owners or residents organisations will be given an anti-epidemic cleansing subsidy lump sum of $2,000 per building block</t>
  </si>
  <si>
    <t>https://www.news.gov.hk/eng/2020/02/20200220/20200220_213509_930.html?type=category&amp;name=covid19&amp;tl=t</t>
  </si>
  <si>
    <t>Lower the BI 7-day Reverse Repo Rate by 25 bps to 4,75%, Deposit Facility (DF) rates lowered 25 bps to 4,00% and Lending Facility (LF) rates lowered 25 bps to 5,50%</t>
  </si>
  <si>
    <t>https://www.bi.go.id/en/ruang-media/siaran-pers/Pages/SP_221320.aspx</t>
  </si>
  <si>
    <t>Published guidance for companies on disclosure of risks and other reporting consequences arising from the emergence and spread of Coronavirus (COVID-19)</t>
  </si>
  <si>
    <t>https://www.frc.org.uk/news/february-2020-(1)/frc-advice-to-companies-and-auditors-on-coronaviru</t>
  </si>
  <si>
    <t>Lower medium-term lending facility (MLF) by 10bps to 3.15%</t>
  </si>
  <si>
    <t>http://www.pbc.gov.cn/en/3688110/3688181/3971901/index.html</t>
  </si>
  <si>
    <t>Support to maritime transport (passenger ship) industry: Provide wage support to help retain employment</t>
  </si>
  <si>
    <t>http://english.moef.go.kr/pc/selectTbPressCenterDtl.do?boardCd=N0001&amp;seq=4839</t>
  </si>
  <si>
    <t>Support to maritime transport (passenger ship) industry: Government will make available a total of 60 billion won for emergency business operation and give 100 percent cuts on port charges, including passenger terminal charges.</t>
  </si>
  <si>
    <t>Government is to adopt a government guarantee on aircraft leasing</t>
  </si>
  <si>
    <t>Allow low cost carriers to defer the payment of airport service charges, and postpone
 withdrawing traffic rights and airport slots until the end of 2020</t>
  </si>
  <si>
    <t>Ease requirements for the employment retention support</t>
  </si>
  <si>
    <t>Give property tax cuts to hotels affected and allow duty-free shops to defer their payment of
 business license taxes for up to one year</t>
  </si>
  <si>
    <t>Expand the 1.5-2.25 percent interest rate loans for tourism businesses and give a one year
 postponement of loan repayment</t>
  </si>
  <si>
    <t>Government is to provide small tourism businesses with a total of 50 billion won of credit-based loans with a
 one percent interest rate. Government will increase the business loans for restaurants (currently 10 billion won) and lower the interest rates by 0.5 percentage points to 2-2.25 percent.Provide a 300 billion won worth of support for low cost carriers suffering liquidity shortages.</t>
  </si>
  <si>
    <t>Reduced agricultural credit guarantee-related expenses and encouraged localities to reduce these costs as well</t>
  </si>
  <si>
    <t>http://nys.mof.gov.cn/czpjZhengCeFaBu_2_2/202002/t20200214_3469905.htm</t>
  </si>
  <si>
    <t>Announced the establishment of a $25 billion (later increased to $30 billion) Anti-Epidemic fund to help local residents and businesses tide over the coronavirus situation</t>
  </si>
  <si>
    <t>https://www.news.gov.hk/eng/2020/02/20200214/20200214_193137_172.html?type=category&amp;name=covid19&amp;tl=t</t>
  </si>
  <si>
    <t>Banco de México</t>
  </si>
  <si>
    <t>Lower the target for the overnight interbank interest rate by 25 basis points to 7%</t>
  </si>
  <si>
    <t>https://www.banxico.org.mx/publications-and-press/announcements-of-monetary-policy-decisions/%7B0FC0B364-AD54-E408-0CA8-DD3150215BD0%7D.pdf</t>
  </si>
  <si>
    <t>Government is to expand the accounts receivable insurance to 2.2 trillion won and pay the insurance within 10
 days from the accident</t>
  </si>
  <si>
    <t>http://english.moef.go.kr/pc/selectTbPressCenterDtl.do?boardCd=N0001&amp;seq=4836</t>
  </si>
  <si>
    <t>Government is to provide guarantees worth 105.0 billion won with preferable conditions and loan extensions</t>
  </si>
  <si>
    <t>Government is to provide business operation loans worth 25 billion won with a lower interest rate</t>
  </si>
  <si>
    <t>A mix of measures to facilitate and support financial institutions in issuing financial bonds of all sorts</t>
  </si>
  <si>
    <t>http://www.pbc.gov.cn/en/3688110/3688172/3969153/index.html</t>
  </si>
  <si>
    <t>Approved $ 2 million of new funding to support efforts to combat the spread of the new coronavirus and will complement ongoing regional technical assistance and strengthen response capacities in the People's Republic of China, Cambodia, Lao People's Democratic Republic, Myanmar, Thailand, and Vietnam</t>
  </si>
  <si>
    <t>https://www.adb.org/ru/news/adb-initiates-coronavirus-response</t>
  </si>
  <si>
    <t>Will provide about KRW1.9 trillion in new funds through policy banks to SMEs</t>
  </si>
  <si>
    <t>http://meng.fsc.go.kr/common/pdfjs/web/viewer.html?file=/upload/press1/20200207111037_a182daf6.pdf</t>
  </si>
  <si>
    <t>KRW 230 trillion in new loans and guarantees allocated for SMEs this year will be frontloaded</t>
  </si>
  <si>
    <t>Provide small merchants with low-interest rate loans worth 20 billion won. Provide 55 billion won worth of loans exclusively for merchants in traditional markets.</t>
  </si>
  <si>
    <t>http://english.moef.go.kr/pc/selectTbPressCenterDtl.do?boardCd=N0001&amp;seq=4833</t>
  </si>
  <si>
    <t>Extension on loans and guarantees borrowed from state-owned financial institutions for up to one year, as well as repayment extension for up to one year.</t>
  </si>
  <si>
    <t>Provide small merchants with "guarantees worth 100 billion won with favorable conditions"</t>
  </si>
  <si>
    <t>Exempting materials and activities performed for the prevention and control of coronavirus from various domestic taxes</t>
  </si>
  <si>
    <t>http://szs.mof.gov.cn/zhengcefabu/202002/t20200207_3466788.htm</t>
  </si>
  <si>
    <t>Allowing the deduction of donations of cash and articles to fight the coronavirus from taxable income,</t>
  </si>
  <si>
    <t>http://szs.mof.gov.cn/zhengcefabu/202002/t20200207_3466789.htm</t>
  </si>
  <si>
    <t>Medical workers and epidemic prevention workers participating in epidemic prevention work shall be exempted from personal income tax on temporary work subsidies and bonuses obtained in accordance with the standards prescribed by the government</t>
  </si>
  <si>
    <t>http://szs.mof.gov.cn/zhengcefabu/202002/t20200207_3466790.htm</t>
  </si>
  <si>
    <t>For medical devices that enter the emergency approval process for medical devices and related to the new coronavirus (2019-nCoV), medical device product registration fees are exempted; for the special approval process for drugs, treatment and prevention of new coronavirus (2019-nCoV) are exempted from drug registration fees</t>
  </si>
  <si>
    <t>http://szs.mof.gov.cn/zhengcefabu/202002/t20200207_3466791.htm</t>
  </si>
  <si>
    <t>Lower the Selic rate to 4.25%</t>
  </si>
  <si>
    <t>https://www.bcb.gov.br/en/pressdetail/2311/nota</t>
  </si>
  <si>
    <t>Run a 24 hour customs clearance service for parts and supplies imports from countries other than China, streamline the import procedure, and give customs extension and early returns.</t>
  </si>
  <si>
    <t>http://english.moef.go.kr/pc/selectTbPressCenterDtl.do?boardCd=N0001&amp;seq=4832</t>
  </si>
  <si>
    <t>Discontinue, or suspend the tax audits being carried out</t>
  </si>
  <si>
    <t>Work on early tax returns. Those who have underpaid are given up to one year before penalties are levied against them.</t>
  </si>
  <si>
    <t>Give an income tax extension for up to nine months and VAT extension for the same period to businesses in tourism, including accommodations and dining services.</t>
  </si>
  <si>
    <t>BOT cut the policy rate by 0.25pp from 1.25 to 1.00 % effective immediately</t>
  </si>
  <si>
    <t>https://www.bot.or.th/English/PressandSpeeches/Press/2020/Pages/n0563.aspx</t>
  </si>
  <si>
    <t>Lower 7-day and 14-day Reverse Repo Interest Rate by 10bps to 2.40% and 2.55%</t>
  </si>
  <si>
    <t>http://www.pbc.gov.cn/en/3688110/3688181/3966448/index.html</t>
  </si>
  <si>
    <t xml:space="preserve">Conduct reverse repo operations in the amount of RMB1.2 trillion </t>
  </si>
  <si>
    <t>http://www.pbc.gov.cn/en/3688110/3688172/3966152/index.html</t>
  </si>
  <si>
    <t>Bank Indonesia intensifies triple intervention policy to ensure rupiah exchange rates move in line with the currency's fundamental value and market mechanisms.</t>
  </si>
  <si>
    <t>Provide SMEs with KRW4.5 trillion in loans to boost their investment in facilities. Starting from February 10, the Korea Development Bank, the Industrial Bank of Korea and the Export Import Bank of Korea iwll offer loans at a minimum lending rate of 1.5% for up to 15 years for new facility investments made within this year</t>
  </si>
  <si>
    <t>http://www.fsc.go.kr/downManager?bbsid=BBS0048&amp;no=148836</t>
  </si>
  <si>
    <t>People's Bank of China, Ministry of Finance, China Banking Regulatory Commission, China Securities Regulatory Commission, State Administration of Foreign Exchange</t>
  </si>
  <si>
    <t>Circulated a notice regarding strengthening financial support surrounding the spread of the coronavirus, including maintaining reasonable and sufficient liquidity and increase monetary and credit support, distributing financial resources reasonably and guarantee the people's daily financial services, guaranteeing the security of financial infrastructure and maintain the stable and orderly operation of the financial market, establishing a "green channel" to effectively improve the efficiency of handling foreign exchange and cross-border RMB business, and strengthening the leadership of the party in the financial system and provide a strong political guarantee for winning the epidemic prevention and control</t>
  </si>
  <si>
    <t>http://jrs.mof.gov.cn/zhengcefabu/202002/t20200201_3464819.htm</t>
  </si>
  <si>
    <t>Exempting materials for the prevention and control of coronavirus from various import taxes</t>
  </si>
  <si>
    <t>http://gss.mof.gov.cn/gzdt/zhengcefabu/202002/t20200201_3464830.htm</t>
  </si>
  <si>
    <t>Will provide a discount of 50% of the People's Bank of China's re-loan interest rate for loans under the newly guaranteed key business loans for epidemic prevention and control in 2020 and the People's Bank's special re-loan support to financial institutions</t>
  </si>
  <si>
    <t>http://jrs.mof.gov.cn/zhengcefabu/202002/t20200202_3465014.htm</t>
  </si>
  <si>
    <t>Borrowers suffering from coronavirus can apply for renewal of repayment of loans for personal entrepreneurial guarantee loans that have been issued</t>
  </si>
  <si>
    <t>National Financing Guarantee Fund will halve the re-guarantee fee for government financing guarantee and re-guarantee institutions in areas severely affected by the epidemic</t>
  </si>
  <si>
    <t>Urged financial departments at all levels to promptly disclose key epidemic prevention and control key guarantee enterprises to obtain interest discount support, and urge relevant loan banks to strengthen post-loan management to ensure that special interest loans are used exclusively</t>
  </si>
  <si>
    <t>Launched a special call for expressions of interest to support research on COVID-19 with an initial budget of €10 million mobilised from the special fund for emergency research of the Horizon 2020 programme for research and innovation</t>
  </si>
  <si>
    <t>https://ec.europa.eu/info/funding-tenders/opportunities/portal/screen/opportunities/topic-details/sc1-phe-coronavirus-2020</t>
  </si>
  <si>
    <t>Recommendation to banks and non-banks to "consider offering additional working capital, either cutting or waiving interest rates or fees, easing debt repayment requirements and restructuring debt secured by business operators affected by the new SARS-like virus epidemic"</t>
  </si>
  <si>
    <t>https://www.bangkokpost.com/business/1847059/bank-of-thailand-requests-softer-credit-rules
https://www.bot.or.th/Thai/FIPCS/Documents/FPG/2563/ThaiPDF/25630021.pdf</t>
  </si>
  <si>
    <t>Extended the Lunar New Year holiday to February 2 in order to contain the coronavirus outbreak</t>
  </si>
  <si>
    <t>http://english.www.gov.cn/policies/latestreleases/202001/27/content_WS5e2e34e4c6d019625c603f9b.html</t>
  </si>
  <si>
    <t>Allocated 60.33 billion yuan for basic public health services and grassroots epidemic prevention and control subsidies</t>
  </si>
  <si>
    <t>http://www.gov.cn/xinwen/2020-01/27/content_5472491.htm</t>
  </si>
  <si>
    <t>People’s Bank of China</t>
  </si>
  <si>
    <t>The Central Bank Liquidation Center will temporarily increase, from April 24 to January 30, the upper limit of the single amount of the credit business of the small batch payment system to 500 million yuan</t>
  </si>
  <si>
    <t>http://www.gov.cn/xinwen/2020-01/24/content_5472011.htm</t>
  </si>
  <si>
    <t>Allocated subsidy funds of 1 billion yuan to support Hubei Province to carry out epidemic prevention and control related work</t>
  </si>
  <si>
    <t>http://www.gov.cn/xinwen/2020-01/23/content_5471917.htm</t>
  </si>
  <si>
    <t>Policy Action Types</t>
  </si>
  <si>
    <t>Definition/Examples</t>
  </si>
  <si>
    <t>Government guarantees the financial account balances of a fund or deposit-taking institution</t>
  </si>
  <si>
    <t>Central bank programs to achieve monetary policy goals by purchasing securities and other assets</t>
  </si>
  <si>
    <t>Government credit facilities for nonfinancial businesses</t>
  </si>
  <si>
    <t>Government guarantees of bonds and other debt issued by financial businesses</t>
  </si>
  <si>
    <t>Government emergency programs aimed at restoring liquidity across the financial system, through lending or outright asset purchases</t>
  </si>
  <si>
    <t>Government attempts to increase economic activity by reducing taxes, increasing government spending, or both</t>
  </si>
  <si>
    <t>Monetary policy easing by the central bank</t>
  </si>
  <si>
    <t>Government loan guarantees to nonfinancial businesses</t>
  </si>
  <si>
    <t>Changes in a preannounced countercyclical policy tool to ease financial conditions during a crisis</t>
  </si>
  <si>
    <t>Changes in supervisory rules or guidance that ease capital requirements for financial businesses</t>
  </si>
  <si>
    <t>Changes in supervisory rules or guidance that ease liquidity requirements for financial businesses</t>
  </si>
  <si>
    <t>Changes in supervisory rules or guidance that ease other requirements for financial businesses</t>
  </si>
  <si>
    <t>Changes in market rules that seek to promote financial stability in a crisis</t>
  </si>
  <si>
    <t>Government emergency programs aimed at restoring liquidity in a specific market</t>
  </si>
  <si>
    <t>Central bank statements on direction of monetary policy</t>
  </si>
  <si>
    <t>Central bank lines providing liquidity in its home currency to overseas central banks</t>
  </si>
  <si>
    <t>Region</t>
  </si>
  <si>
    <t>Country</t>
  </si>
  <si>
    <t>Link</t>
  </si>
  <si>
    <t>Organizations (text without hyperlink)</t>
  </si>
  <si>
    <t>Europe</t>
  </si>
  <si>
    <t xml:space="preserve"> </t>
  </si>
  <si>
    <t>Asia</t>
  </si>
  <si>
    <t>Korea</t>
  </si>
  <si>
    <t>Americas</t>
  </si>
  <si>
    <t>United States</t>
  </si>
  <si>
    <t>Africa</t>
  </si>
  <si>
    <t>International</t>
  </si>
  <si>
    <t>Development Bank of Latin America</t>
  </si>
  <si>
    <t>International Organization of Securities Commissions</t>
  </si>
  <si>
    <t>Sum</t>
  </si>
  <si>
    <t>Average</t>
  </si>
  <si>
    <t>Running Total</t>
  </si>
  <si>
    <t>Count</t>
  </si>
  <si>
    <t>Row Labels</t>
  </si>
  <si>
    <t>Grand Total</t>
  </si>
  <si>
    <t>Column Labels</t>
  </si>
  <si>
    <t>Count of Date
(MM/DD/YYYY)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</si>
</sst>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79" x14ac:knownFonts="1">
    <font>
      <sz val="10"/>
      <color rgb="FF000000"/>
      <name val="Arial"/>
    </font>
    <font>
      <sz val="10"/>
      <color theme="1"/>
      <name val="Arial"/>
    </font>
    <font>
      <b/>
      <sz val="18"/>
      <color theme="1"/>
      <name val="Arial"/>
    </font>
    <font>
      <sz val="10"/>
      <name val="Arial"/>
    </font>
    <font>
      <b/>
      <sz val="10"/>
      <color theme="1"/>
      <name val="Arial"/>
    </font>
    <font>
      <u/>
      <sz val="8"/>
      <color rgb="FF0000FF"/>
      <name val="Arial"/>
    </font>
    <font>
      <u/>
      <sz val="10"/>
      <color rgb="FF0000FF"/>
      <name val="Arial"/>
    </font>
    <font>
      <sz val="8"/>
      <color theme="1"/>
      <name val="Arial"/>
    </font>
    <font>
      <b/>
      <u/>
      <sz val="8"/>
      <color rgb="FF0000FF"/>
      <name val="Arial"/>
    </font>
    <font>
      <b/>
      <sz val="10"/>
      <color theme="1"/>
      <name val="Arial"/>
    </font>
    <font>
      <u/>
      <sz val="10"/>
      <color rgb="FF1155CC"/>
      <name val="Arial"/>
    </font>
    <font>
      <u/>
      <sz val="10"/>
      <color rgb="FF1155CC"/>
      <name val="Arial"/>
    </font>
    <font>
      <sz val="10"/>
      <color rgb="FF000000"/>
      <name val="Arial"/>
    </font>
    <font>
      <u/>
      <sz val="10"/>
      <color rgb="FF0000FF"/>
      <name val="Arial"/>
    </font>
    <font>
      <u/>
      <sz val="10"/>
      <color rgb="FF1155CC"/>
      <name val="Arial"/>
    </font>
    <font>
      <u/>
      <sz val="10"/>
      <color rgb="FF0000FF"/>
      <name val="Arial"/>
    </font>
    <font>
      <u/>
      <sz val="10"/>
      <color rgb="FF0000FF"/>
      <name val="Arial"/>
    </font>
    <font>
      <sz val="10"/>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sz val="10"/>
      <color rgb="FF000000"/>
      <name val="Arial"/>
    </font>
    <font>
      <u/>
      <sz val="10"/>
      <color rgb="FF0000FF"/>
      <name val="Arial"/>
    </font>
    <font>
      <u/>
      <sz val="10"/>
      <color rgb="FF1155CC"/>
      <name val="Arial"/>
    </font>
    <font>
      <sz val="10"/>
      <color theme="1"/>
      <name val="Arial"/>
    </font>
    <font>
      <sz val="10"/>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1"/>
      <color rgb="FF0563C1"/>
      <name val="Calibri"/>
    </font>
    <font>
      <u/>
      <sz val="10"/>
      <color rgb="FF1155CC"/>
      <name val="Arial"/>
    </font>
    <font>
      <u/>
      <sz val="10"/>
      <color rgb="FF1155CC"/>
      <name val="Arial"/>
    </font>
    <font>
      <b/>
      <sz val="11"/>
      <color theme="1"/>
      <name val="Arial"/>
    </font>
    <font>
      <b/>
      <sz val="11"/>
      <color rgb="FF000000"/>
      <name val="Arial"/>
    </font>
    <font>
      <sz val="11"/>
      <color theme="1"/>
      <name val="Arial"/>
    </font>
    <font>
      <sz val="11"/>
      <color rgb="FF000000"/>
      <name val="Arial"/>
    </font>
    <font>
      <u/>
      <sz val="11"/>
      <color rgb="FF1155CC"/>
      <name val="Arial"/>
    </font>
    <font>
      <sz val="11"/>
      <name val="Arial"/>
    </font>
    <font>
      <u/>
      <sz val="11"/>
      <color rgb="FF1155CC"/>
      <name val="Arial"/>
    </font>
    <font>
      <u/>
      <sz val="11"/>
      <color rgb="FF1155CC"/>
      <name val="Arial"/>
    </font>
    <font>
      <u/>
      <sz val="11"/>
      <color rgb="FF1155CC"/>
      <name val="Arial"/>
    </font>
    <font>
      <u/>
      <sz val="11"/>
      <color rgb="FF1155CC"/>
      <name val="Arial"/>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b/>
      <u/>
      <sz val="11"/>
      <color rgb="FF0000FF"/>
      <name val="Arial"/>
    </font>
    <font>
      <u/>
      <sz val="11"/>
      <color rgb="FF1155CC"/>
      <name val="Arial"/>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Arial"/>
    </font>
    <font>
      <u/>
      <sz val="11"/>
      <color rgb="FF0000FF"/>
      <name val="Arial"/>
    </font>
    <font>
      <u/>
      <sz val="11"/>
      <color rgb="FF1155CC"/>
      <name val="Arial"/>
    </font>
    <font>
      <u/>
      <sz val="11"/>
      <color rgb="FF1155CC"/>
      <name val="Arial"/>
    </font>
    <font>
      <b/>
      <sz val="10"/>
      <name val="Arial"/>
    </font>
    <font>
      <i/>
      <sz val="10"/>
      <name val="Arial"/>
    </font>
  </fonts>
  <fills count="10">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
      <patternFill patternType="solid">
        <fgColor rgb="FFB7E1CD"/>
        <bgColor rgb="FFB7E1CD"/>
      </patternFill>
    </fill>
    <fill>
      <patternFill patternType="solid">
        <fgColor theme="0"/>
        <bgColor theme="0"/>
      </patternFill>
    </fill>
    <fill>
      <patternFill patternType="solid">
        <fgColor rgb="FFFFFF00"/>
        <bgColor rgb="FFFFFF00"/>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s>
  <cellStyleXfs count="1">
    <xf numFmtId="0" fontId="0" fillId="0" borderId="0"/>
  </cellStyleXfs>
  <cellXfs count="287">
    <xf numFmtId="0" fontId="0" fillId="0" borderId="0" xfId="0" applyFont="1" applyAlignment="1"/>
    <xf numFmtId="0" fontId="1" fillId="2" borderId="0" xfId="0" applyFont="1" applyFill="1" applyAlignment="1">
      <alignment vertical="center" wrapText="1"/>
    </xf>
    <xf numFmtId="0" fontId="4" fillId="2" borderId="3" xfId="0" applyFont="1" applyFill="1" applyBorder="1" applyAlignment="1">
      <alignment vertical="center" wrapText="1"/>
    </xf>
    <xf numFmtId="0" fontId="1" fillId="0" borderId="0" xfId="0" applyFont="1" applyAlignment="1">
      <alignment vertical="center" wrapText="1"/>
    </xf>
    <xf numFmtId="0" fontId="7" fillId="3" borderId="7" xfId="0" applyFont="1" applyFill="1" applyBorder="1" applyAlignment="1">
      <alignment vertical="center" wrapText="1"/>
    </xf>
    <xf numFmtId="14" fontId="7" fillId="4" borderId="7" xfId="0" applyNumberFormat="1" applyFont="1" applyFill="1" applyBorder="1" applyAlignment="1">
      <alignment vertical="center" wrapText="1"/>
    </xf>
    <xf numFmtId="0" fontId="7" fillId="5" borderId="7" xfId="0" applyFont="1" applyFill="1" applyBorder="1" applyAlignment="1">
      <alignment vertical="center" wrapText="1"/>
    </xf>
    <xf numFmtId="0" fontId="8" fillId="0" borderId="7" xfId="0" applyFont="1" applyBorder="1" applyAlignment="1">
      <alignment vertical="center"/>
    </xf>
    <xf numFmtId="0" fontId="9" fillId="6" borderId="7" xfId="0" applyFont="1" applyFill="1" applyBorder="1" applyAlignment="1">
      <alignment horizontal="center" vertical="center" wrapText="1"/>
    </xf>
    <xf numFmtId="14" fontId="9" fillId="6" borderId="7" xfId="0" applyNumberFormat="1" applyFont="1" applyFill="1" applyBorder="1" applyAlignment="1">
      <alignment horizontal="center" vertical="center" wrapText="1"/>
    </xf>
    <xf numFmtId="0" fontId="9" fillId="7" borderId="7" xfId="0" applyFont="1" applyFill="1" applyBorder="1" applyAlignment="1">
      <alignment horizontal="center" vertical="center" wrapText="1"/>
    </xf>
    <xf numFmtId="0" fontId="1" fillId="8" borderId="0" xfId="0" applyFont="1" applyFill="1" applyAlignment="1">
      <alignment vertical="center" wrapText="1"/>
    </xf>
    <xf numFmtId="0" fontId="1" fillId="3" borderId="7" xfId="0" applyFont="1" applyFill="1" applyBorder="1" applyAlignment="1">
      <alignment vertical="center" wrapText="1"/>
    </xf>
    <xf numFmtId="14" fontId="1" fillId="3" borderId="7" xfId="0" applyNumberFormat="1" applyFont="1" applyFill="1" applyBorder="1" applyAlignment="1">
      <alignment horizontal="right" vertical="center" wrapText="1"/>
    </xf>
    <xf numFmtId="0" fontId="3" fillId="3" borderId="7" xfId="0" applyFont="1" applyFill="1" applyBorder="1" applyAlignment="1">
      <alignment vertical="center" wrapText="1"/>
    </xf>
    <xf numFmtId="0" fontId="10" fillId="3" borderId="7" xfId="0" applyFont="1" applyFill="1" applyBorder="1" applyAlignment="1">
      <alignment vertical="center" wrapText="1"/>
    </xf>
    <xf numFmtId="0" fontId="3" fillId="0" borderId="7" xfId="0" applyFont="1" applyBorder="1" applyAlignment="1">
      <alignment vertical="center" wrapText="1"/>
    </xf>
    <xf numFmtId="0" fontId="1" fillId="3" borderId="7" xfId="0" applyFont="1" applyFill="1" applyBorder="1" applyAlignment="1">
      <alignment vertical="center" wrapText="1"/>
    </xf>
    <xf numFmtId="14" fontId="1" fillId="3" borderId="7" xfId="0" applyNumberFormat="1" applyFont="1" applyFill="1" applyBorder="1" applyAlignment="1">
      <alignment horizontal="right" vertical="center" wrapText="1"/>
    </xf>
    <xf numFmtId="0" fontId="1" fillId="4" borderId="7" xfId="0" applyFont="1" applyFill="1" applyBorder="1" applyAlignment="1">
      <alignment vertical="center" wrapText="1"/>
    </xf>
    <xf numFmtId="14" fontId="1" fillId="4" borderId="7" xfId="0" applyNumberFormat="1" applyFont="1" applyFill="1" applyBorder="1" applyAlignment="1">
      <alignment horizontal="right" vertical="center" wrapText="1"/>
    </xf>
    <xf numFmtId="0" fontId="3" fillId="4" borderId="7" xfId="0" applyFont="1" applyFill="1" applyBorder="1" applyAlignment="1">
      <alignment vertical="center" wrapText="1"/>
    </xf>
    <xf numFmtId="0" fontId="11" fillId="4" borderId="7" xfId="0" applyFont="1" applyFill="1" applyBorder="1" applyAlignment="1">
      <alignment vertical="center" wrapText="1"/>
    </xf>
    <xf numFmtId="14" fontId="1" fillId="3" borderId="3" xfId="0" applyNumberFormat="1" applyFont="1" applyFill="1" applyBorder="1" applyAlignment="1">
      <alignment horizontal="right" vertical="center" wrapText="1"/>
    </xf>
    <xf numFmtId="0" fontId="1" fillId="3" borderId="3" xfId="0" applyFont="1" applyFill="1" applyBorder="1" applyAlignment="1">
      <alignment vertical="center" wrapText="1"/>
    </xf>
    <xf numFmtId="14" fontId="1" fillId="4" borderId="3" xfId="0" applyNumberFormat="1" applyFont="1" applyFill="1" applyBorder="1" applyAlignment="1">
      <alignment horizontal="right" vertical="center" wrapText="1"/>
    </xf>
    <xf numFmtId="0" fontId="1" fillId="4" borderId="3" xfId="0" applyFont="1" applyFill="1" applyBorder="1" applyAlignment="1">
      <alignment vertical="center" wrapText="1"/>
    </xf>
    <xf numFmtId="0" fontId="12" fillId="3" borderId="3" xfId="0" applyFont="1" applyFill="1" applyBorder="1" applyAlignment="1">
      <alignment vertical="center"/>
    </xf>
    <xf numFmtId="14" fontId="1" fillId="3" borderId="7" xfId="0" applyNumberFormat="1" applyFont="1" applyFill="1" applyBorder="1" applyAlignment="1">
      <alignment vertical="center" wrapText="1"/>
    </xf>
    <xf numFmtId="0" fontId="13" fillId="3" borderId="7" xfId="0" applyFont="1" applyFill="1" applyBorder="1" applyAlignment="1">
      <alignment vertical="center" wrapText="1"/>
    </xf>
    <xf numFmtId="0" fontId="14" fillId="3" borderId="7" xfId="0" applyFont="1" applyFill="1" applyBorder="1" applyAlignment="1">
      <alignment vertical="center" wrapText="1"/>
    </xf>
    <xf numFmtId="0" fontId="15" fillId="4" borderId="7" xfId="0" applyFont="1" applyFill="1" applyBorder="1" applyAlignment="1">
      <alignment vertical="center" wrapText="1"/>
    </xf>
    <xf numFmtId="14" fontId="1" fillId="4" borderId="7" xfId="0" applyNumberFormat="1" applyFont="1" applyFill="1" applyBorder="1" applyAlignment="1">
      <alignment vertical="center" wrapText="1"/>
    </xf>
    <xf numFmtId="14" fontId="1" fillId="3" borderId="7" xfId="0" applyNumberFormat="1" applyFont="1" applyFill="1" applyBorder="1" applyAlignment="1">
      <alignment vertical="center" wrapText="1"/>
    </xf>
    <xf numFmtId="0" fontId="1" fillId="4" borderId="0" xfId="0" applyFont="1" applyFill="1" applyAlignment="1">
      <alignment vertical="center" wrapText="1"/>
    </xf>
    <xf numFmtId="0" fontId="3" fillId="4" borderId="7" xfId="0" applyFont="1" applyFill="1" applyBorder="1" applyAlignment="1">
      <alignment vertical="center" wrapText="1"/>
    </xf>
    <xf numFmtId="0" fontId="16" fillId="3" borderId="7" xfId="0" applyFont="1" applyFill="1" applyBorder="1" applyAlignment="1">
      <alignment vertical="center" wrapText="1"/>
    </xf>
    <xf numFmtId="14" fontId="1" fillId="3" borderId="7" xfId="0" applyNumberFormat="1" applyFont="1" applyFill="1" applyBorder="1" applyAlignment="1">
      <alignment vertical="center" wrapText="1"/>
    </xf>
    <xf numFmtId="0" fontId="1" fillId="3" borderId="7" xfId="0" applyFont="1" applyFill="1" applyBorder="1" applyAlignment="1">
      <alignment wrapText="1"/>
    </xf>
    <xf numFmtId="14" fontId="1" fillId="3" borderId="7" xfId="0" applyNumberFormat="1" applyFont="1" applyFill="1" applyBorder="1" applyAlignment="1">
      <alignment horizontal="right" wrapText="1"/>
    </xf>
    <xf numFmtId="0" fontId="17" fillId="3" borderId="7" xfId="0" applyFont="1" applyFill="1" applyBorder="1" applyAlignment="1">
      <alignment wrapText="1"/>
    </xf>
    <xf numFmtId="0" fontId="18" fillId="3" borderId="7" xfId="0" applyFont="1" applyFill="1" applyBorder="1" applyAlignment="1">
      <alignment wrapText="1"/>
    </xf>
    <xf numFmtId="0" fontId="17" fillId="0" borderId="7" xfId="0" applyFont="1" applyBorder="1"/>
    <xf numFmtId="0" fontId="1" fillId="8" borderId="7" xfId="0" applyFont="1" applyFill="1" applyBorder="1" applyAlignment="1">
      <alignment vertical="center" wrapText="1"/>
    </xf>
    <xf numFmtId="0" fontId="1" fillId="3" borderId="7" xfId="0" applyFont="1" applyFill="1" applyBorder="1" applyAlignment="1">
      <alignment wrapText="1"/>
    </xf>
    <xf numFmtId="14" fontId="1" fillId="3" borderId="7" xfId="0" applyNumberFormat="1" applyFont="1" applyFill="1" applyBorder="1" applyAlignment="1">
      <alignment horizontal="right" wrapText="1"/>
    </xf>
    <xf numFmtId="0" fontId="1" fillId="3" borderId="7" xfId="0" applyFont="1" applyFill="1" applyBorder="1" applyAlignment="1">
      <alignment wrapText="1"/>
    </xf>
    <xf numFmtId="0" fontId="17" fillId="3" borderId="7" xfId="0" applyFont="1" applyFill="1" applyBorder="1" applyAlignment="1">
      <alignment wrapText="1"/>
    </xf>
    <xf numFmtId="0" fontId="19" fillId="3" borderId="7" xfId="0" applyFont="1" applyFill="1" applyBorder="1" applyAlignment="1">
      <alignment wrapText="1"/>
    </xf>
    <xf numFmtId="14" fontId="3" fillId="3" borderId="7" xfId="0" applyNumberFormat="1" applyFont="1" applyFill="1" applyBorder="1" applyAlignment="1">
      <alignment vertical="center" wrapText="1"/>
    </xf>
    <xf numFmtId="0" fontId="3" fillId="3" borderId="7" xfId="0" applyFont="1" applyFill="1" applyBorder="1" applyAlignment="1">
      <alignment vertical="center" wrapText="1"/>
    </xf>
    <xf numFmtId="14" fontId="3" fillId="4" borderId="7" xfId="0" applyNumberFormat="1" applyFont="1" applyFill="1" applyBorder="1" applyAlignment="1">
      <alignment vertical="center" wrapText="1"/>
    </xf>
    <xf numFmtId="14" fontId="3" fillId="3" borderId="3" xfId="0" applyNumberFormat="1" applyFont="1" applyFill="1" applyBorder="1" applyAlignment="1">
      <alignment vertical="center" wrapText="1"/>
    </xf>
    <xf numFmtId="0" fontId="3" fillId="3" borderId="3" xfId="0" applyFont="1" applyFill="1" applyBorder="1" applyAlignment="1">
      <alignment vertical="center" wrapText="1"/>
    </xf>
    <xf numFmtId="0" fontId="20" fillId="3" borderId="3" xfId="0" applyFont="1" applyFill="1" applyBorder="1" applyAlignment="1">
      <alignment vertical="center" wrapText="1"/>
    </xf>
    <xf numFmtId="14" fontId="3" fillId="4" borderId="7" xfId="0" applyNumberFormat="1" applyFont="1" applyFill="1" applyBorder="1" applyAlignment="1">
      <alignment vertical="center" wrapText="1"/>
    </xf>
    <xf numFmtId="14" fontId="3" fillId="3" borderId="7" xfId="0" applyNumberFormat="1" applyFont="1" applyFill="1" applyBorder="1" applyAlignment="1">
      <alignment vertical="center" wrapText="1"/>
    </xf>
    <xf numFmtId="164" fontId="3" fillId="3" borderId="7" xfId="0" applyNumberFormat="1" applyFont="1" applyFill="1" applyBorder="1" applyAlignment="1">
      <alignment vertical="center" wrapText="1"/>
    </xf>
    <xf numFmtId="14" fontId="1" fillId="3" borderId="3" xfId="0" applyNumberFormat="1" applyFont="1" applyFill="1" applyBorder="1" applyAlignment="1">
      <alignment vertical="center" wrapText="1"/>
    </xf>
    <xf numFmtId="0" fontId="1" fillId="3" borderId="10" xfId="0" applyFont="1" applyFill="1" applyBorder="1" applyAlignment="1">
      <alignment vertical="center" wrapText="1"/>
    </xf>
    <xf numFmtId="14" fontId="1" fillId="3" borderId="9" xfId="0" applyNumberFormat="1" applyFont="1" applyFill="1" applyBorder="1" applyAlignment="1">
      <alignment vertical="center" wrapText="1"/>
    </xf>
    <xf numFmtId="0" fontId="1" fillId="3" borderId="9" xfId="0" applyFont="1" applyFill="1" applyBorder="1" applyAlignment="1">
      <alignment vertical="center" wrapText="1"/>
    </xf>
    <xf numFmtId="0" fontId="12" fillId="3" borderId="7" xfId="0" applyFont="1" applyFill="1" applyBorder="1" applyAlignment="1">
      <alignment vertical="center" wrapText="1"/>
    </xf>
    <xf numFmtId="14" fontId="12" fillId="3" borderId="3" xfId="0" applyNumberFormat="1" applyFont="1" applyFill="1" applyBorder="1" applyAlignment="1">
      <alignment horizontal="right" vertical="center" wrapText="1"/>
    </xf>
    <xf numFmtId="0" fontId="12" fillId="3" borderId="3" xfId="0" applyFont="1" applyFill="1" applyBorder="1" applyAlignment="1">
      <alignment vertical="center" wrapText="1"/>
    </xf>
    <xf numFmtId="0" fontId="21" fillId="3" borderId="7" xfId="0" applyFont="1" applyFill="1" applyBorder="1" applyAlignment="1">
      <alignment vertical="center" wrapText="1"/>
    </xf>
    <xf numFmtId="14" fontId="3" fillId="4" borderId="3" xfId="0" applyNumberFormat="1" applyFont="1" applyFill="1" applyBorder="1" applyAlignment="1">
      <alignment vertical="center" wrapText="1"/>
    </xf>
    <xf numFmtId="0" fontId="3" fillId="4" borderId="3" xfId="0" applyFont="1" applyFill="1" applyBorder="1" applyAlignment="1">
      <alignment vertical="center" wrapText="1"/>
    </xf>
    <xf numFmtId="14" fontId="12" fillId="3" borderId="7" xfId="0" applyNumberFormat="1" applyFont="1" applyFill="1" applyBorder="1" applyAlignment="1">
      <alignment horizontal="right" vertical="center" wrapText="1"/>
    </xf>
    <xf numFmtId="14" fontId="17" fillId="3" borderId="7" xfId="0" applyNumberFormat="1" applyFont="1" applyFill="1" applyBorder="1" applyAlignment="1">
      <alignment horizontal="right" vertical="center" wrapText="1"/>
    </xf>
    <xf numFmtId="0" fontId="17" fillId="3" borderId="7" xfId="0" applyFont="1" applyFill="1" applyBorder="1" applyAlignment="1">
      <alignment vertical="center" wrapText="1"/>
    </xf>
    <xf numFmtId="0" fontId="3" fillId="8" borderId="7" xfId="0" applyFont="1" applyFill="1" applyBorder="1" applyAlignment="1">
      <alignment vertical="center" wrapText="1"/>
    </xf>
    <xf numFmtId="10" fontId="1" fillId="3" borderId="7" xfId="0" applyNumberFormat="1" applyFont="1" applyFill="1" applyBorder="1" applyAlignment="1">
      <alignment vertical="center" wrapText="1"/>
    </xf>
    <xf numFmtId="0" fontId="22" fillId="3" borderId="7" xfId="0" applyFont="1" applyFill="1" applyBorder="1" applyAlignment="1">
      <alignment vertical="center" wrapText="1"/>
    </xf>
    <xf numFmtId="0" fontId="23" fillId="3" borderId="7" xfId="0" applyFont="1" applyFill="1" applyBorder="1" applyAlignment="1">
      <alignment vertical="center" wrapText="1"/>
    </xf>
    <xf numFmtId="0" fontId="1" fillId="3" borderId="7" xfId="0" applyFont="1" applyFill="1" applyBorder="1" applyAlignment="1">
      <alignment horizontal="left" vertical="center" wrapText="1"/>
    </xf>
    <xf numFmtId="14" fontId="1" fillId="3" borderId="7" xfId="0" applyNumberFormat="1" applyFont="1" applyFill="1" applyBorder="1" applyAlignment="1">
      <alignment horizontal="left" vertical="center" wrapText="1"/>
    </xf>
    <xf numFmtId="0" fontId="17" fillId="3" borderId="7"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12" fillId="3" borderId="7" xfId="0" applyFont="1" applyFill="1" applyBorder="1" applyAlignment="1">
      <alignment wrapText="1"/>
    </xf>
    <xf numFmtId="14" fontId="12" fillId="3" borderId="7" xfId="0" applyNumberFormat="1" applyFont="1" applyFill="1" applyBorder="1" applyAlignment="1">
      <alignment horizontal="right" wrapText="1"/>
    </xf>
    <xf numFmtId="14" fontId="17" fillId="3" borderId="7" xfId="0" applyNumberFormat="1" applyFont="1" applyFill="1" applyBorder="1" applyAlignment="1">
      <alignment horizontal="right" vertical="center" wrapText="1"/>
    </xf>
    <xf numFmtId="0" fontId="17" fillId="3" borderId="7" xfId="0" applyFont="1" applyFill="1" applyBorder="1" applyAlignment="1">
      <alignment vertical="center" wrapText="1"/>
    </xf>
    <xf numFmtId="0" fontId="17" fillId="3" borderId="7" xfId="0" applyFont="1" applyFill="1" applyBorder="1" applyAlignment="1">
      <alignment vertical="center" wrapText="1"/>
    </xf>
    <xf numFmtId="0" fontId="1" fillId="3" borderId="7" xfId="0" applyFont="1" applyFill="1" applyBorder="1" applyAlignment="1">
      <alignment vertical="center" wrapText="1"/>
    </xf>
    <xf numFmtId="0" fontId="1" fillId="3" borderId="7" xfId="0" applyFont="1" applyFill="1" applyBorder="1" applyAlignment="1">
      <alignment vertical="center" wrapText="1"/>
    </xf>
    <xf numFmtId="0" fontId="3" fillId="3" borderId="7" xfId="0" applyFont="1" applyFill="1" applyBorder="1" applyAlignment="1">
      <alignment vertical="center" wrapText="1"/>
    </xf>
    <xf numFmtId="0" fontId="23" fillId="3" borderId="7" xfId="0" applyFont="1" applyFill="1" applyBorder="1" applyAlignment="1">
      <alignment vertical="center" wrapText="1"/>
    </xf>
    <xf numFmtId="0" fontId="12" fillId="3" borderId="7" xfId="0" applyFont="1" applyFill="1" applyBorder="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3" fillId="3" borderId="0" xfId="0" applyFont="1" applyFill="1" applyAlignment="1">
      <alignment vertical="center" wrapText="1"/>
    </xf>
    <xf numFmtId="0" fontId="1" fillId="3" borderId="7" xfId="0" applyFont="1" applyFill="1" applyBorder="1" applyAlignment="1">
      <alignment vertical="center"/>
    </xf>
    <xf numFmtId="14" fontId="3" fillId="3" borderId="7" xfId="0" applyNumberFormat="1" applyFont="1" applyFill="1" applyBorder="1" applyAlignment="1">
      <alignment horizontal="right" vertical="center"/>
    </xf>
    <xf numFmtId="0" fontId="3" fillId="3" borderId="7" xfId="0" applyFont="1" applyFill="1" applyBorder="1" applyAlignment="1">
      <alignment vertical="center"/>
    </xf>
    <xf numFmtId="0" fontId="17" fillId="3" borderId="7" xfId="0" applyFont="1" applyFill="1" applyBorder="1" applyAlignment="1">
      <alignment wrapText="1"/>
    </xf>
    <xf numFmtId="0" fontId="25" fillId="3" borderId="7" xfId="0" applyFont="1" applyFill="1" applyBorder="1" applyAlignment="1">
      <alignment wrapText="1"/>
    </xf>
    <xf numFmtId="0" fontId="12" fillId="3" borderId="7" xfId="0" applyFont="1" applyFill="1" applyBorder="1" applyAlignment="1">
      <alignment horizontal="left" vertical="center" wrapText="1"/>
    </xf>
    <xf numFmtId="0" fontId="3" fillId="3" borderId="7" xfId="0" applyFont="1" applyFill="1" applyBorder="1" applyAlignment="1">
      <alignment vertical="center" wrapText="1"/>
    </xf>
    <xf numFmtId="0" fontId="12" fillId="3" borderId="7" xfId="0" applyFont="1" applyFill="1" applyBorder="1" applyAlignment="1">
      <alignment horizontal="left" vertical="center"/>
    </xf>
    <xf numFmtId="0" fontId="26" fillId="4" borderId="7" xfId="0" applyFont="1" applyFill="1" applyBorder="1" applyAlignment="1">
      <alignment vertical="center" wrapText="1"/>
    </xf>
    <xf numFmtId="0" fontId="27" fillId="4" borderId="7" xfId="0" applyFont="1" applyFill="1" applyBorder="1" applyAlignment="1">
      <alignment vertical="center" wrapText="1"/>
    </xf>
    <xf numFmtId="0" fontId="28" fillId="4" borderId="7" xfId="0" applyFont="1" applyFill="1" applyBorder="1" applyAlignment="1">
      <alignment vertical="center" wrapText="1"/>
    </xf>
    <xf numFmtId="0" fontId="29" fillId="3" borderId="7" xfId="0" applyFont="1" applyFill="1" applyBorder="1" applyAlignment="1">
      <alignment vertical="center" wrapText="1"/>
    </xf>
    <xf numFmtId="0" fontId="27" fillId="3" borderId="7" xfId="0" applyFont="1" applyFill="1" applyBorder="1" applyAlignment="1">
      <alignment vertical="center" wrapText="1"/>
    </xf>
    <xf numFmtId="0" fontId="17" fillId="3" borderId="7" xfId="0" applyFont="1" applyFill="1" applyBorder="1" applyAlignment="1">
      <alignment vertical="center" wrapText="1"/>
    </xf>
    <xf numFmtId="0" fontId="17" fillId="3" borderId="7" xfId="0" applyFont="1" applyFill="1" applyBorder="1" applyAlignment="1">
      <alignment vertical="center"/>
    </xf>
    <xf numFmtId="0" fontId="1" fillId="0" borderId="11" xfId="0" applyFont="1" applyBorder="1"/>
    <xf numFmtId="0" fontId="3" fillId="3" borderId="3" xfId="0" applyFont="1" applyFill="1" applyBorder="1" applyAlignment="1">
      <alignment vertical="center" wrapText="1"/>
    </xf>
    <xf numFmtId="0" fontId="1" fillId="0" borderId="0" xfId="0" applyFont="1"/>
    <xf numFmtId="0" fontId="12" fillId="3" borderId="3" xfId="0" applyFont="1" applyFill="1" applyBorder="1" applyAlignment="1">
      <alignment horizontal="left" vertical="center" wrapText="1"/>
    </xf>
    <xf numFmtId="0" fontId="1" fillId="3" borderId="3" xfId="0" applyFont="1" applyFill="1" applyBorder="1" applyAlignment="1">
      <alignment vertical="center" wrapText="1"/>
    </xf>
    <xf numFmtId="14" fontId="17" fillId="3" borderId="3" xfId="0" applyNumberFormat="1" applyFont="1" applyFill="1" applyBorder="1" applyAlignment="1">
      <alignment horizontal="right" vertical="center" wrapText="1"/>
    </xf>
    <xf numFmtId="0" fontId="17" fillId="3" borderId="3" xfId="0" applyFont="1" applyFill="1" applyBorder="1" applyAlignment="1">
      <alignment vertical="center" wrapText="1"/>
    </xf>
    <xf numFmtId="0" fontId="12" fillId="3" borderId="3" xfId="0" applyFont="1" applyFill="1" applyBorder="1" applyAlignment="1">
      <alignment vertical="center" wrapText="1"/>
    </xf>
    <xf numFmtId="0" fontId="3" fillId="0" borderId="3" xfId="0" applyFont="1" applyBorder="1" applyAlignment="1">
      <alignment vertical="center" wrapText="1"/>
    </xf>
    <xf numFmtId="14" fontId="3" fillId="3" borderId="7" xfId="0" applyNumberFormat="1" applyFont="1" applyFill="1" applyBorder="1" applyAlignment="1">
      <alignment horizontal="right" vertical="center" wrapText="1"/>
    </xf>
    <xf numFmtId="14" fontId="1" fillId="3" borderId="7" xfId="0" applyNumberFormat="1" applyFont="1" applyFill="1" applyBorder="1" applyAlignment="1">
      <alignment horizontal="right" wrapText="1"/>
    </xf>
    <xf numFmtId="14" fontId="3" fillId="3" borderId="3" xfId="0" applyNumberFormat="1" applyFont="1" applyFill="1" applyBorder="1" applyAlignment="1">
      <alignment horizontal="right" vertical="center"/>
    </xf>
    <xf numFmtId="0" fontId="3" fillId="3" borderId="3" xfId="0" applyFont="1" applyFill="1" applyBorder="1" applyAlignment="1">
      <alignment vertical="center"/>
    </xf>
    <xf numFmtId="0" fontId="30" fillId="4" borderId="3" xfId="0" applyFont="1" applyFill="1" applyBorder="1" applyAlignment="1">
      <alignment vertical="center" wrapText="1"/>
    </xf>
    <xf numFmtId="0" fontId="1" fillId="3" borderId="3" xfId="0" applyFont="1" applyFill="1" applyBorder="1" applyAlignment="1">
      <alignment vertical="center" wrapText="1"/>
    </xf>
    <xf numFmtId="14" fontId="17" fillId="3" borderId="3" xfId="0" applyNumberFormat="1" applyFont="1" applyFill="1" applyBorder="1" applyAlignment="1">
      <alignment horizontal="right" vertical="center" wrapText="1"/>
    </xf>
    <xf numFmtId="0" fontId="17" fillId="3" borderId="3" xfId="0" applyFont="1" applyFill="1" applyBorder="1" applyAlignment="1">
      <alignment vertical="center" wrapText="1"/>
    </xf>
    <xf numFmtId="0" fontId="17" fillId="3" borderId="3" xfId="0" applyFont="1" applyFill="1" applyBorder="1"/>
    <xf numFmtId="0" fontId="3" fillId="8" borderId="3" xfId="0" applyFont="1" applyFill="1" applyBorder="1" applyAlignment="1">
      <alignment vertical="center" wrapText="1"/>
    </xf>
    <xf numFmtId="0" fontId="1" fillId="0" borderId="11" xfId="0" applyFont="1" applyBorder="1" applyAlignment="1"/>
    <xf numFmtId="0" fontId="1" fillId="0" borderId="0" xfId="0" applyFont="1" applyAlignment="1"/>
    <xf numFmtId="0" fontId="12" fillId="4" borderId="3" xfId="0" applyFont="1" applyFill="1" applyBorder="1" applyAlignment="1">
      <alignment vertical="center" wrapText="1"/>
    </xf>
    <xf numFmtId="14" fontId="12" fillId="4" borderId="3" xfId="0" applyNumberFormat="1" applyFont="1" applyFill="1" applyBorder="1" applyAlignment="1">
      <alignment horizontal="right" vertical="center" wrapText="1"/>
    </xf>
    <xf numFmtId="0" fontId="31" fillId="4" borderId="3" xfId="0" applyFont="1" applyFill="1" applyBorder="1" applyAlignment="1">
      <alignment vertical="center" wrapText="1"/>
    </xf>
    <xf numFmtId="0" fontId="32" fillId="4" borderId="3" xfId="0" applyFont="1" applyFill="1" applyBorder="1" applyAlignment="1">
      <alignment vertical="center" wrapText="1"/>
    </xf>
    <xf numFmtId="0" fontId="12" fillId="3" borderId="3" xfId="0" applyFont="1" applyFill="1" applyBorder="1" applyAlignment="1">
      <alignment horizontal="left" vertical="center"/>
    </xf>
    <xf numFmtId="14" fontId="3" fillId="3" borderId="3" xfId="0" applyNumberFormat="1" applyFont="1" applyFill="1" applyBorder="1" applyAlignment="1">
      <alignment horizontal="right" vertical="center" wrapText="1"/>
    </xf>
    <xf numFmtId="0" fontId="1" fillId="5" borderId="3" xfId="0" applyFont="1" applyFill="1" applyBorder="1" applyAlignment="1">
      <alignment vertical="center" wrapText="1"/>
    </xf>
    <xf numFmtId="14" fontId="3" fillId="5" borderId="3" xfId="0" applyNumberFormat="1" applyFont="1" applyFill="1" applyBorder="1" applyAlignment="1">
      <alignment vertical="center" wrapText="1"/>
    </xf>
    <xf numFmtId="0" fontId="3" fillId="5" borderId="3" xfId="0" applyFont="1" applyFill="1" applyBorder="1" applyAlignment="1">
      <alignment vertical="center" wrapText="1"/>
    </xf>
    <xf numFmtId="0" fontId="33" fillId="5" borderId="3" xfId="0" applyFont="1" applyFill="1" applyBorder="1" applyAlignment="1">
      <alignment vertical="center" wrapText="1"/>
    </xf>
    <xf numFmtId="0" fontId="3" fillId="5" borderId="3" xfId="0" applyFont="1" applyFill="1" applyBorder="1" applyAlignment="1">
      <alignment vertical="center" wrapText="1"/>
    </xf>
    <xf numFmtId="0" fontId="3" fillId="4" borderId="3" xfId="0" applyFont="1" applyFill="1" applyBorder="1" applyAlignment="1">
      <alignment vertical="center" wrapText="1"/>
    </xf>
    <xf numFmtId="0" fontId="3" fillId="3" borderId="0" xfId="0" applyFont="1" applyFill="1" applyAlignment="1">
      <alignment vertical="center" wrapText="1"/>
    </xf>
    <xf numFmtId="0" fontId="34" fillId="3" borderId="3" xfId="0" applyFont="1" applyFill="1" applyBorder="1" applyAlignment="1">
      <alignment wrapText="1"/>
    </xf>
    <xf numFmtId="0" fontId="1" fillId="2" borderId="0" xfId="0" applyFont="1" applyFill="1" applyAlignment="1">
      <alignment vertical="center" wrapText="1"/>
    </xf>
    <xf numFmtId="0" fontId="1" fillId="5" borderId="7" xfId="0" applyFont="1" applyFill="1" applyBorder="1" applyAlignment="1">
      <alignment vertical="center" wrapText="1"/>
    </xf>
    <xf numFmtId="14" fontId="3" fillId="5" borderId="7" xfId="0" applyNumberFormat="1" applyFont="1" applyFill="1" applyBorder="1" applyAlignment="1">
      <alignment vertical="center" wrapText="1"/>
    </xf>
    <xf numFmtId="0" fontId="3" fillId="5" borderId="7" xfId="0" applyFont="1" applyFill="1" applyBorder="1" applyAlignment="1">
      <alignment vertical="center" wrapText="1"/>
    </xf>
    <xf numFmtId="0" fontId="35" fillId="5" borderId="7" xfId="0" applyFont="1" applyFill="1" applyBorder="1" applyAlignment="1">
      <alignment vertical="center" wrapText="1"/>
    </xf>
    <xf numFmtId="0" fontId="3" fillId="5" borderId="7" xfId="0" applyFont="1" applyFill="1" applyBorder="1" applyAlignment="1">
      <alignment vertical="center" wrapText="1"/>
    </xf>
    <xf numFmtId="14" fontId="3" fillId="3" borderId="9" xfId="0" applyNumberFormat="1" applyFont="1" applyFill="1" applyBorder="1" applyAlignment="1">
      <alignment vertical="center" wrapText="1"/>
    </xf>
    <xf numFmtId="0" fontId="3" fillId="3" borderId="9" xfId="0" applyFont="1" applyFill="1" applyBorder="1" applyAlignment="1">
      <alignment vertical="center" wrapText="1"/>
    </xf>
    <xf numFmtId="0" fontId="36" fillId="3" borderId="9" xfId="0" applyFont="1" applyFill="1" applyBorder="1" applyAlignment="1">
      <alignment vertical="center" wrapText="1"/>
    </xf>
    <xf numFmtId="0" fontId="1" fillId="3" borderId="10" xfId="0" applyFont="1" applyFill="1" applyBorder="1" applyAlignment="1">
      <alignment vertical="center" wrapText="1"/>
    </xf>
    <xf numFmtId="14" fontId="17" fillId="3" borderId="9" xfId="0" applyNumberFormat="1" applyFont="1" applyFill="1" applyBorder="1" applyAlignment="1">
      <alignment horizontal="right" vertical="center" wrapText="1"/>
    </xf>
    <xf numFmtId="0" fontId="17" fillId="3" borderId="9" xfId="0" applyFont="1" applyFill="1" applyBorder="1" applyAlignment="1">
      <alignment vertical="center" wrapText="1"/>
    </xf>
    <xf numFmtId="0" fontId="1" fillId="3" borderId="9" xfId="0" applyFont="1" applyFill="1" applyBorder="1" applyAlignment="1">
      <alignment vertical="center" wrapText="1"/>
    </xf>
    <xf numFmtId="0" fontId="1" fillId="4" borderId="10" xfId="0" applyFont="1" applyFill="1" applyBorder="1" applyAlignment="1">
      <alignment vertical="center" wrapText="1"/>
    </xf>
    <xf numFmtId="14" fontId="3" fillId="4" borderId="9" xfId="0" applyNumberFormat="1" applyFont="1" applyFill="1" applyBorder="1" applyAlignment="1">
      <alignment vertical="center" wrapText="1"/>
    </xf>
    <xf numFmtId="0" fontId="3" fillId="4" borderId="9" xfId="0" applyFont="1" applyFill="1" applyBorder="1" applyAlignment="1">
      <alignment vertical="center" wrapText="1"/>
    </xf>
    <xf numFmtId="0" fontId="1" fillId="4" borderId="9" xfId="0" applyFont="1" applyFill="1" applyBorder="1" applyAlignment="1">
      <alignment vertical="center" wrapText="1"/>
    </xf>
    <xf numFmtId="0" fontId="37" fillId="4" borderId="9" xfId="0" applyFont="1" applyFill="1" applyBorder="1" applyAlignment="1">
      <alignment vertical="center" wrapText="1"/>
    </xf>
    <xf numFmtId="0" fontId="1" fillId="3" borderId="10" xfId="0" applyFont="1" applyFill="1" applyBorder="1" applyAlignment="1">
      <alignment vertical="center" wrapText="1"/>
    </xf>
    <xf numFmtId="14" fontId="17" fillId="3" borderId="9" xfId="0" applyNumberFormat="1" applyFont="1" applyFill="1" applyBorder="1" applyAlignment="1">
      <alignment horizontal="right" vertical="center" wrapText="1"/>
    </xf>
    <xf numFmtId="0" fontId="17" fillId="3" borderId="9" xfId="0" applyFont="1" applyFill="1" applyBorder="1" applyAlignment="1">
      <alignment vertical="center" wrapText="1"/>
    </xf>
    <xf numFmtId="0" fontId="1" fillId="3" borderId="9" xfId="0" applyFont="1" applyFill="1" applyBorder="1" applyAlignment="1">
      <alignment vertical="center" wrapText="1"/>
    </xf>
    <xf numFmtId="0" fontId="12" fillId="3" borderId="9" xfId="0" applyFont="1" applyFill="1" applyBorder="1" applyAlignment="1">
      <alignment vertical="center" wrapText="1"/>
    </xf>
    <xf numFmtId="0" fontId="38" fillId="3" borderId="3" xfId="0" applyFont="1" applyFill="1" applyBorder="1" applyAlignment="1">
      <alignment vertical="center" wrapText="1"/>
    </xf>
    <xf numFmtId="0" fontId="12" fillId="3" borderId="10" xfId="0" applyFont="1" applyFill="1" applyBorder="1" applyAlignment="1">
      <alignment vertical="center" wrapText="1"/>
    </xf>
    <xf numFmtId="14" fontId="12" fillId="3" borderId="9" xfId="0" applyNumberFormat="1" applyFont="1" applyFill="1" applyBorder="1" applyAlignment="1">
      <alignment horizontal="right" vertical="center" wrapText="1"/>
    </xf>
    <xf numFmtId="0" fontId="12" fillId="3" borderId="9" xfId="0" applyFont="1" applyFill="1" applyBorder="1" applyAlignment="1">
      <alignment vertical="center" wrapText="1"/>
    </xf>
    <xf numFmtId="0" fontId="39" fillId="3" borderId="9" xfId="0" applyFont="1" applyFill="1" applyBorder="1" applyAlignment="1">
      <alignment vertical="center" wrapText="1"/>
    </xf>
    <xf numFmtId="0" fontId="1" fillId="3" borderId="10" xfId="0" applyFont="1" applyFill="1" applyBorder="1" applyAlignment="1">
      <alignment wrapText="1"/>
    </xf>
    <xf numFmtId="14" fontId="1" fillId="3" borderId="9" xfId="0" applyNumberFormat="1" applyFont="1" applyFill="1" applyBorder="1" applyAlignment="1">
      <alignment horizontal="right" wrapText="1"/>
    </xf>
    <xf numFmtId="0" fontId="1" fillId="3" borderId="9" xfId="0" applyFont="1" applyFill="1" applyBorder="1" applyAlignment="1">
      <alignment wrapText="1"/>
    </xf>
    <xf numFmtId="0" fontId="17" fillId="3" borderId="9" xfId="0" applyFont="1" applyFill="1" applyBorder="1" applyAlignment="1">
      <alignment wrapText="1"/>
    </xf>
    <xf numFmtId="0" fontId="40" fillId="3" borderId="9" xfId="0" applyFont="1" applyFill="1" applyBorder="1" applyAlignment="1">
      <alignment wrapText="1"/>
    </xf>
    <xf numFmtId="0" fontId="1" fillId="3" borderId="3" xfId="0" applyFont="1" applyFill="1" applyBorder="1" applyAlignment="1">
      <alignment wrapText="1"/>
    </xf>
    <xf numFmtId="0" fontId="41" fillId="3" borderId="7" xfId="0" applyFont="1" applyFill="1" applyBorder="1" applyAlignment="1">
      <alignment wrapText="1"/>
    </xf>
    <xf numFmtId="0" fontId="42" fillId="3" borderId="7" xfId="0" applyFont="1" applyFill="1" applyBorder="1" applyAlignment="1">
      <alignment vertical="center" wrapText="1"/>
    </xf>
    <xf numFmtId="0" fontId="1" fillId="3" borderId="7" xfId="0" applyFont="1" applyFill="1" applyBorder="1" applyAlignment="1">
      <alignment vertical="center" wrapText="1"/>
    </xf>
    <xf numFmtId="0" fontId="12" fillId="4" borderId="7" xfId="0" applyFont="1" applyFill="1" applyBorder="1" applyAlignment="1">
      <alignment vertical="center" wrapText="1"/>
    </xf>
    <xf numFmtId="14" fontId="12" fillId="4" borderId="7" xfId="0" applyNumberFormat="1" applyFont="1" applyFill="1" applyBorder="1" applyAlignment="1">
      <alignment horizontal="right" vertical="center" wrapText="1"/>
    </xf>
    <xf numFmtId="0" fontId="43" fillId="4" borderId="7" xfId="0" applyFont="1" applyFill="1" applyBorder="1" applyAlignment="1">
      <alignment vertical="center" wrapText="1"/>
    </xf>
    <xf numFmtId="0" fontId="44" fillId="3" borderId="7" xfId="0" applyFont="1" applyFill="1" applyBorder="1" applyAlignment="1">
      <alignment horizontal="left" vertical="center" wrapText="1"/>
    </xf>
    <xf numFmtId="0" fontId="1" fillId="4" borderId="7" xfId="0" applyFont="1" applyFill="1" applyBorder="1" applyAlignment="1">
      <alignment vertical="center" wrapText="1"/>
    </xf>
    <xf numFmtId="14" fontId="17" fillId="4" borderId="7" xfId="0" applyNumberFormat="1" applyFont="1" applyFill="1" applyBorder="1" applyAlignment="1">
      <alignment horizontal="right" vertical="center" wrapText="1"/>
    </xf>
    <xf numFmtId="0" fontId="17" fillId="4" borderId="7" xfId="0" applyFont="1" applyFill="1" applyBorder="1" applyAlignment="1">
      <alignment vertical="center" wrapText="1"/>
    </xf>
    <xf numFmtId="0" fontId="17" fillId="4" borderId="7" xfId="0" applyFont="1" applyFill="1" applyBorder="1" applyAlignment="1">
      <alignment vertical="center" wrapText="1"/>
    </xf>
    <xf numFmtId="0" fontId="45" fillId="4" borderId="7" xfId="0" applyFont="1" applyFill="1" applyBorder="1" applyAlignment="1">
      <alignment vertical="center" wrapText="1"/>
    </xf>
    <xf numFmtId="0" fontId="12" fillId="3" borderId="7" xfId="0" applyFont="1" applyFill="1" applyBorder="1" applyAlignment="1">
      <alignment vertical="center" wrapText="1"/>
    </xf>
    <xf numFmtId="0" fontId="17" fillId="3" borderId="7" xfId="0" applyFont="1" applyFill="1" applyBorder="1"/>
    <xf numFmtId="0" fontId="3" fillId="0" borderId="9" xfId="0" applyFont="1" applyBorder="1" applyAlignment="1">
      <alignment vertical="center" wrapText="1"/>
    </xf>
    <xf numFmtId="0" fontId="17" fillId="3" borderId="3" xfId="0" applyFont="1" applyFill="1" applyBorder="1" applyAlignment="1">
      <alignment vertical="center" wrapText="1"/>
    </xf>
    <xf numFmtId="14" fontId="17" fillId="3" borderId="7" xfId="0" applyNumberFormat="1" applyFont="1" applyFill="1" applyBorder="1" applyAlignment="1">
      <alignment vertical="center" wrapText="1"/>
    </xf>
    <xf numFmtId="0" fontId="17" fillId="3" borderId="7" xfId="0" applyFont="1" applyFill="1" applyBorder="1" applyAlignment="1"/>
    <xf numFmtId="0" fontId="17" fillId="3" borderId="7" xfId="0" applyFont="1" applyFill="1" applyBorder="1" applyAlignment="1"/>
    <xf numFmtId="14" fontId="17" fillId="3" borderId="7" xfId="0" applyNumberFormat="1" applyFont="1" applyFill="1" applyBorder="1" applyAlignment="1">
      <alignment horizontal="right" wrapText="1"/>
    </xf>
    <xf numFmtId="0" fontId="17" fillId="3" borderId="7" xfId="0" applyFont="1" applyFill="1" applyBorder="1" applyAlignment="1">
      <alignment wrapText="1"/>
    </xf>
    <xf numFmtId="0" fontId="46" fillId="3" borderId="7" xfId="0" applyFont="1" applyFill="1" applyBorder="1" applyAlignment="1">
      <alignment wrapText="1"/>
    </xf>
    <xf numFmtId="0" fontId="1" fillId="0" borderId="7" xfId="0" applyFont="1" applyBorder="1" applyAlignment="1">
      <alignment vertical="center" wrapText="1"/>
    </xf>
    <xf numFmtId="14" fontId="1" fillId="0" borderId="7" xfId="0" applyNumberFormat="1" applyFont="1" applyBorder="1" applyAlignment="1">
      <alignment vertical="center" wrapText="1"/>
    </xf>
    <xf numFmtId="0" fontId="1" fillId="0" borderId="7" xfId="0" applyFont="1" applyBorder="1" applyAlignment="1">
      <alignment vertical="center" wrapText="1"/>
    </xf>
    <xf numFmtId="0" fontId="9" fillId="0" borderId="0" xfId="0" applyFont="1" applyAlignment="1"/>
    <xf numFmtId="0" fontId="1" fillId="0" borderId="0" xfId="0" applyFont="1" applyAlignment="1"/>
    <xf numFmtId="165" fontId="1" fillId="0" borderId="0" xfId="0" applyNumberFormat="1" applyFont="1" applyAlignment="1"/>
    <xf numFmtId="0" fontId="1" fillId="0" borderId="0" xfId="0" applyFont="1" applyAlignment="1"/>
    <xf numFmtId="0" fontId="47" fillId="0" borderId="7" xfId="0" applyFont="1" applyBorder="1" applyAlignment="1">
      <alignment horizontal="center" wrapText="1"/>
    </xf>
    <xf numFmtId="0" fontId="48" fillId="0" borderId="7" xfId="0" applyFont="1" applyBorder="1" applyAlignment="1"/>
    <xf numFmtId="0" fontId="49" fillId="0" borderId="0" xfId="0" applyFont="1"/>
    <xf numFmtId="0" fontId="49" fillId="0" borderId="0" xfId="0" applyFont="1" applyAlignment="1"/>
    <xf numFmtId="0" fontId="50" fillId="0" borderId="5" xfId="0" applyFont="1" applyBorder="1" applyAlignment="1"/>
    <xf numFmtId="0" fontId="51" fillId="0" borderId="5" xfId="0" applyFont="1" applyBorder="1" applyAlignment="1"/>
    <xf numFmtId="0" fontId="52" fillId="0" borderId="0" xfId="0" applyFont="1"/>
    <xf numFmtId="0" fontId="50" fillId="0" borderId="11" xfId="0" applyFont="1" applyBorder="1" applyAlignment="1"/>
    <xf numFmtId="0" fontId="53" fillId="0" borderId="11" xfId="0" applyFont="1" applyBorder="1" applyAlignment="1"/>
    <xf numFmtId="0" fontId="48" fillId="0" borderId="11" xfId="0" applyFont="1" applyBorder="1" applyAlignment="1"/>
    <xf numFmtId="0" fontId="49" fillId="0" borderId="0" xfId="0" applyFont="1" applyAlignment="1"/>
    <xf numFmtId="0" fontId="54" fillId="0" borderId="11" xfId="0" applyFont="1" applyBorder="1" applyAlignment="1"/>
    <xf numFmtId="0" fontId="55" fillId="0" borderId="11" xfId="0" applyFont="1" applyBorder="1" applyAlignment="1"/>
    <xf numFmtId="0" fontId="56" fillId="0" borderId="11" xfId="0" applyFont="1" applyBorder="1" applyAlignment="1"/>
    <xf numFmtId="0" fontId="57" fillId="0" borderId="0" xfId="0" applyFont="1" applyAlignment="1"/>
    <xf numFmtId="0" fontId="49" fillId="0" borderId="0" xfId="0" applyFont="1"/>
    <xf numFmtId="0" fontId="58" fillId="0" borderId="11" xfId="0" applyFont="1" applyBorder="1" applyAlignment="1"/>
    <xf numFmtId="0" fontId="48" fillId="0" borderId="11" xfId="0" applyFont="1" applyBorder="1" applyAlignment="1"/>
    <xf numFmtId="0" fontId="59" fillId="9" borderId="11" xfId="0" applyFont="1" applyFill="1" applyBorder="1" applyAlignment="1"/>
    <xf numFmtId="0" fontId="50" fillId="0" borderId="11" xfId="0" applyFont="1" applyBorder="1" applyAlignment="1"/>
    <xf numFmtId="0" fontId="50" fillId="0" borderId="0" xfId="0" applyFont="1" applyAlignment="1"/>
    <xf numFmtId="0" fontId="60" fillId="0" borderId="12" xfId="0" applyFont="1" applyBorder="1" applyAlignment="1"/>
    <xf numFmtId="0" fontId="48" fillId="0" borderId="0" xfId="0" applyFont="1" applyAlignment="1"/>
    <xf numFmtId="0" fontId="48" fillId="0" borderId="13" xfId="0" applyFont="1" applyBorder="1" applyAlignment="1"/>
    <xf numFmtId="0" fontId="61" fillId="0" borderId="12" xfId="0" applyFont="1" applyBorder="1" applyAlignment="1"/>
    <xf numFmtId="0" fontId="50" fillId="0" borderId="14" xfId="0" applyFont="1" applyBorder="1" applyAlignment="1"/>
    <xf numFmtId="0" fontId="62" fillId="0" borderId="10" xfId="0" applyFont="1" applyBorder="1" applyAlignment="1"/>
    <xf numFmtId="0" fontId="49" fillId="0" borderId="0" xfId="0" applyFont="1" applyAlignment="1">
      <alignment vertical="top"/>
    </xf>
    <xf numFmtId="0" fontId="50" fillId="3" borderId="13" xfId="0" applyFont="1" applyFill="1" applyBorder="1" applyAlignment="1"/>
    <xf numFmtId="0" fontId="50" fillId="8" borderId="13" xfId="0" applyFont="1" applyFill="1" applyBorder="1" applyAlignment="1"/>
    <xf numFmtId="0" fontId="63" fillId="0" borderId="0" xfId="0" applyFont="1" applyAlignment="1"/>
    <xf numFmtId="0" fontId="48" fillId="9" borderId="13" xfId="0" applyFont="1" applyFill="1" applyBorder="1" applyAlignment="1"/>
    <xf numFmtId="0" fontId="48" fillId="8" borderId="13" xfId="0" applyFont="1" applyFill="1" applyBorder="1" applyAlignment="1"/>
    <xf numFmtId="0" fontId="64" fillId="0" borderId="12" xfId="0" applyFont="1" applyBorder="1" applyAlignment="1"/>
    <xf numFmtId="0" fontId="50" fillId="0" borderId="13" xfId="0" applyFont="1" applyBorder="1" applyAlignment="1"/>
    <xf numFmtId="0" fontId="65" fillId="8" borderId="0" xfId="0" applyFont="1" applyFill="1" applyAlignment="1"/>
    <xf numFmtId="0" fontId="66" fillId="0" borderId="0" xfId="0" applyFont="1" applyAlignment="1"/>
    <xf numFmtId="0" fontId="50" fillId="9" borderId="13" xfId="0" applyFont="1" applyFill="1" applyBorder="1" applyAlignment="1"/>
    <xf numFmtId="0" fontId="50" fillId="0" borderId="12" xfId="0" applyFont="1" applyBorder="1" applyAlignment="1"/>
    <xf numFmtId="0" fontId="48" fillId="8" borderId="12" xfId="0" applyFont="1" applyFill="1" applyBorder="1" applyAlignment="1"/>
    <xf numFmtId="0" fontId="48" fillId="9" borderId="12" xfId="0" applyFont="1" applyFill="1" applyBorder="1" applyAlignment="1"/>
    <xf numFmtId="0" fontId="50" fillId="2" borderId="6" xfId="0" applyFont="1" applyFill="1" applyBorder="1" applyAlignment="1"/>
    <xf numFmtId="0" fontId="50" fillId="8" borderId="12" xfId="0" applyFont="1" applyFill="1" applyBorder="1" applyAlignment="1"/>
    <xf numFmtId="0" fontId="67" fillId="0" borderId="12" xfId="0" applyFont="1" applyBorder="1" applyAlignment="1"/>
    <xf numFmtId="0" fontId="48" fillId="0" borderId="12" xfId="0" applyFont="1" applyBorder="1" applyAlignment="1"/>
    <xf numFmtId="0" fontId="68" fillId="0" borderId="12" xfId="0" applyFont="1" applyBorder="1" applyAlignment="1"/>
    <xf numFmtId="0" fontId="69" fillId="0" borderId="12" xfId="0" applyFont="1" applyBorder="1" applyAlignment="1"/>
    <xf numFmtId="0" fontId="70" fillId="0" borderId="12" xfId="0" applyFont="1" applyBorder="1" applyAlignment="1"/>
    <xf numFmtId="0" fontId="50" fillId="0" borderId="10" xfId="0" applyFont="1" applyBorder="1" applyAlignment="1"/>
    <xf numFmtId="0" fontId="71" fillId="0" borderId="6" xfId="0" applyFont="1" applyBorder="1" applyAlignment="1"/>
    <xf numFmtId="0" fontId="50" fillId="8" borderId="11" xfId="0" applyFont="1" applyFill="1" applyBorder="1" applyAlignment="1"/>
    <xf numFmtId="0" fontId="50" fillId="8" borderId="4" xfId="0" applyFont="1" applyFill="1" applyBorder="1" applyAlignment="1"/>
    <xf numFmtId="0" fontId="72" fillId="0" borderId="6" xfId="0" applyFont="1" applyBorder="1" applyAlignment="1"/>
    <xf numFmtId="0" fontId="50" fillId="0" borderId="13" xfId="0" applyFont="1" applyBorder="1" applyAlignment="1"/>
    <xf numFmtId="0" fontId="73" fillId="0" borderId="12" xfId="0" applyFont="1" applyBorder="1" applyAlignment="1"/>
    <xf numFmtId="0" fontId="50" fillId="0" borderId="12" xfId="0" applyFont="1" applyBorder="1" applyAlignment="1"/>
    <xf numFmtId="0" fontId="50" fillId="8" borderId="10" xfId="0" applyFont="1" applyFill="1" applyBorder="1" applyAlignment="1"/>
    <xf numFmtId="0" fontId="74" fillId="0" borderId="10" xfId="0" applyFont="1" applyBorder="1" applyAlignment="1"/>
    <xf numFmtId="0" fontId="48" fillId="0" borderId="6" xfId="0" applyFont="1" applyBorder="1" applyAlignment="1"/>
    <xf numFmtId="0" fontId="75" fillId="0" borderId="6" xfId="0" applyFont="1" applyBorder="1" applyAlignment="1"/>
    <xf numFmtId="0" fontId="76" fillId="0" borderId="12" xfId="0" applyFont="1" applyBorder="1" applyAlignment="1"/>
    <xf numFmtId="0" fontId="50" fillId="8" borderId="8" xfId="0" applyFont="1" applyFill="1" applyBorder="1" applyAlignment="1"/>
    <xf numFmtId="0" fontId="50" fillId="0" borderId="0" xfId="0" applyFont="1"/>
    <xf numFmtId="0" fontId="49" fillId="0" borderId="0" xfId="0" applyFont="1"/>
    <xf numFmtId="0" fontId="2" fillId="2" borderId="1" xfId="0" applyFont="1" applyFill="1" applyBorder="1" applyAlignment="1">
      <alignment vertical="center"/>
    </xf>
    <xf numFmtId="0" fontId="3" fillId="0" borderId="2" xfId="0" applyFont="1" applyBorder="1"/>
    <xf numFmtId="0" fontId="5" fillId="0" borderId="4" xfId="0" applyFont="1" applyBorder="1" applyAlignment="1">
      <alignment vertical="center" wrapText="1"/>
    </xf>
    <xf numFmtId="0" fontId="3" fillId="0" borderId="5" xfId="0" applyFont="1" applyBorder="1"/>
    <xf numFmtId="0" fontId="3" fillId="0" borderId="8" xfId="0" applyFont="1" applyBorder="1"/>
    <xf numFmtId="0" fontId="3" fillId="0" borderId="9" xfId="0" applyFont="1" applyBorder="1"/>
    <xf numFmtId="0" fontId="6" fillId="0" borderId="6" xfId="0" applyFont="1" applyBorder="1" applyAlignment="1">
      <alignment vertical="center"/>
    </xf>
    <xf numFmtId="0" fontId="3" fillId="0" borderId="10" xfId="0" applyFont="1" applyBorder="1"/>
    <xf numFmtId="0" fontId="49" fillId="0" borderId="6" xfId="0" applyFont="1" applyBorder="1" applyAlignment="1">
      <alignment horizontal="left" vertical="top" wrapText="1"/>
    </xf>
    <xf numFmtId="0" fontId="3" fillId="0" borderId="12" xfId="0" applyFont="1" applyBorder="1"/>
    <xf numFmtId="0" fontId="49" fillId="0" borderId="0" xfId="0" applyFont="1" applyAlignment="1">
      <alignment vertical="top"/>
    </xf>
    <xf numFmtId="0" fontId="0" fillId="0" borderId="0" xfId="0" applyFont="1" applyAlignment="1"/>
    <xf numFmtId="0" fontId="49" fillId="0" borderId="4" xfId="0" applyFont="1" applyBorder="1" applyAlignment="1">
      <alignment horizontal="left" vertical="top" wrapText="1"/>
    </xf>
    <xf numFmtId="0" fontId="3" fillId="0" borderId="13" xfId="0" applyFont="1" applyBorder="1"/>
    <xf numFmtId="0" fontId="49" fillId="0" borderId="13" xfId="0" applyFont="1" applyBorder="1" applyAlignment="1">
      <alignment vertical="top"/>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ulam" refreshedDate="43983.286427893516" createdVersion="6" refreshedVersion="6" minRefreshableVersion="3" recordCount="3180" xr:uid="{E03A7A7E-3AFC-4BF1-9355-69ADD7E3F82D}">
  <cacheSource type="worksheet">
    <worksheetSource ref="B3:H3183" sheet="Tracker"/>
  </cacheSource>
  <cacheFields count="8">
    <cacheField name="Country(ies) " numFmtId="0">
      <sharedItems count="69">
        <s v="Argentina"/>
        <s v="Asian Infrastructure Investment Bank, Asian Development Bank"/>
        <s v="Australia"/>
        <s v="Brazil"/>
        <s v="Canada"/>
        <s v="China"/>
        <s v="Colombia"/>
        <s v="Hong Kong"/>
        <s v="Indonesia"/>
        <s v="Inter-American Development Bank"/>
        <s v="International Monetary Fund"/>
        <s v="New Zealand"/>
        <s v="Peru"/>
        <s v="Philippines"/>
        <s v="South Africa"/>
        <s v="Spain"/>
        <s v="Taiwan"/>
        <s v="Ukraine"/>
        <s v="African Development Bank Group"/>
        <s v="Asian Development Bank"/>
        <s v="Austria"/>
        <s v="Denmark"/>
        <s v="European Union"/>
        <s v="Hungary"/>
        <s v="International Accounting Standards Board"/>
        <s v="Netherlands"/>
        <s v="Nigeria"/>
        <s v="Republic of Korea"/>
        <s v="Sri Lanka"/>
        <s v="United States of America"/>
        <s v="World Bank Group"/>
        <s v="Israel"/>
        <s v="Japan"/>
        <s v="Russia"/>
        <s v="Vietnam"/>
        <s v="Estonia"/>
        <s v="Norway"/>
        <s v="Paris Club"/>
        <s v="Singapore"/>
        <s v="Germany"/>
        <s v="Hungary "/>
        <s v="United Kingdom"/>
        <s v="Asian Infrastructure Investment Bank, World Bank Group"/>
        <s v="India"/>
        <s v="Romania"/>
        <s v="Sweden"/>
        <s v="Turkey"/>
        <s v="Chile"/>
        <s v="Finland"/>
        <s v="France"/>
        <s v="France, Germany, Belgium, Switzerland"/>
        <s v="Greece"/>
        <s v="Iceland"/>
        <s v="Italy"/>
        <s v="Oman"/>
        <s v="Switzerland"/>
        <s v="Thailand"/>
        <s v="Belgium"/>
        <s v="Ireland"/>
        <s v="Mexico"/>
        <s v="Egypt"/>
        <s v="Saudi Arabia"/>
        <s v="Asian Infrastructure Investment Bank"/>
        <s v="United Arab Emirates"/>
        <s v="Malaysia"/>
        <s v="Kenya"/>
        <s v="G20"/>
        <s v="Nordic Investment Bank"/>
        <s v="Bank for International Settlements"/>
      </sharedItems>
    </cacheField>
    <cacheField name="Date_x000a_(MM/DD/YYYY)" numFmtId="14">
      <sharedItems containsSemiMixedTypes="0" containsNonDate="0" containsDate="1" containsString="0" minDate="2020-01-23T00:00:00" maxDate="2020-05-30T00:00:00" count="112">
        <d v="2020-05-29T00:00:00"/>
        <d v="2020-05-28T00:00:00"/>
        <d v="2020-05-27T00:00:00"/>
        <d v="2020-05-26T00:00:00"/>
        <d v="2020-05-25T00:00:00"/>
        <d v="2020-05-24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9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0T00:00:00"/>
        <d v="2020-02-18T00:00:00"/>
        <d v="2020-02-17T00:00:00"/>
        <d v="2020-02-14T00:00:00"/>
        <d v="2020-02-13T00:00:00"/>
        <d v="2020-02-12T00:00:00"/>
        <d v="2020-02-09T00:00:00"/>
        <d v="2020-02-07T00:00:00"/>
        <d v="2020-02-06T00:00:00"/>
        <d v="2020-02-05T00:00:00"/>
        <d v="2020-02-03T00:00:00"/>
        <d v="2020-02-01T00:00:00"/>
        <d v="2020-01-30T00:00:00"/>
        <d v="2020-01-27T00:00:00"/>
        <d v="2020-01-24T00:00:00"/>
        <d v="2020-01-23T00:00:00"/>
      </sharedItems>
      <fieldGroup par="7" base="1">
        <rangePr groupBy="days" startDate="2020-01-23T00:00:00" endDate="2020-05-30T00:00:00"/>
        <groupItems count="368">
          <s v="&lt;1/23/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30/2020"/>
        </groupItems>
      </fieldGroup>
    </cacheField>
    <cacheField name="Action or Proposal" numFmtId="0">
      <sharedItems count="3">
        <s v="Action"/>
        <s v="Proposal"/>
        <s v="Action " u="1"/>
      </sharedItems>
    </cacheField>
    <cacheField name="Name and/or Organization" numFmtId="0">
      <sharedItems/>
    </cacheField>
    <cacheField name="Policy Action Type" numFmtId="0">
      <sharedItems count="15">
        <s v="Macroprudential Policy"/>
        <s v="Fiscal Stimulus"/>
        <s v="Credit Facilities"/>
        <s v="Interest Rate Change"/>
        <s v="Loan Guarantees"/>
        <s v="Fiscal Policy"/>
        <s v="Emergency Liquidity"/>
        <s v="Credit Guarantees"/>
        <s v="Account Guarantees"/>
        <s v="Swap Lines"/>
        <s v="Asset Purchases"/>
        <s v="Monetary Policy"/>
        <s v="Market Liquidity"/>
        <s v="Fiscal Policy "/>
        <s v="Credit Facilities "/>
      </sharedItems>
    </cacheField>
    <cacheField name="Policy Action Details" numFmtId="0">
      <sharedItems longText="1"/>
    </cacheField>
    <cacheField name="Action Link" numFmtId="0">
      <sharedItems containsBlank="1" longText="1"/>
    </cacheField>
    <cacheField name="Months" numFmtId="0" databaseField="0">
      <fieldGroup base="1">
        <rangePr groupBy="months" startDate="2020-01-23T00:00:00" endDate="2020-05-30T00:00:00"/>
        <groupItems count="14">
          <s v="&lt;1/23/2020"/>
          <s v="Jan"/>
          <s v="Feb"/>
          <s v="Mar"/>
          <s v="Apr"/>
          <s v="May"/>
          <s v="Jun"/>
          <s v="Jul"/>
          <s v="Aug"/>
          <s v="Sep"/>
          <s v="Oct"/>
          <s v="Nov"/>
          <s v="Dec"/>
          <s v="&gt;5/3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0">
  <r>
    <x v="0"/>
    <x v="0"/>
    <x v="0"/>
    <s v="Central Bank of Argentina"/>
    <x v="0"/>
    <s v="Raised the minimum rate to remunerate deposits in fixed terms to the equivalent of 79% of the Leliq monetary policy rate, which must be offered by Group A financial entities as of June 1, 2020, representing almost the entire system"/>
    <s v="https://www.bcra.gob.ar/Noticias/aumento-tasa-minima-plazos-fijos-79-por-ciento.asp"/>
  </r>
  <r>
    <x v="0"/>
    <x v="0"/>
    <x v="0"/>
    <s v="Central Bank of Argentina"/>
    <x v="0"/>
    <s v="Expanded the possibility for agricultural producers to make deposits at a variable rate, linked to the price of the dollar. This option is added to the existing ones tied to the prices of cereals and oilseeds. The possibility of accessing these deposits at a variable rate is for people with agricultural activity and for an amount of up to 2 times the total value of their sales of cereals and / or oilseeds registered since November 1, 2019."/>
    <s v="https://www.bcra.gob.ar/Noticias/aumento-tasa-minima-plazos-fijos-79-por-ciento.asp"/>
  </r>
  <r>
    <x v="0"/>
    <x v="0"/>
    <x v="0"/>
    <s v="Ministry of Labor, Employment, and Social Security"/>
    <x v="1"/>
    <s v="Extended the maturities of Unemployment Benefits of Law No. 24,013 and Law No. 25,371 are extended until August 31, whose expiration was extended by Resolution 260/2020. The extension fees will be monthly and the single payment method provided for in article 127 of Law No. 24,013 will not apply. The amount of the extension fees will be equivalent to seventy percent of the original benefit."/>
    <s v="https://www.argentina.gob.ar/noticias/se-prorrogan-hasta-el-31-de-agosto-los-vencimientos-de-las-prestaciones-por-desempleo"/>
  </r>
  <r>
    <x v="1"/>
    <x v="0"/>
    <x v="0"/>
    <s v="COVID-19 Crisis Recovery Facility"/>
    <x v="2"/>
    <s v="Approved a USD750-million loan to the Philippines to stave off the worst public health and economic effects of the COVID-19 pandemic"/>
    <s v="https://www.aiib.org/en/news-events/news/2020/AIIB-Approves-USD750-M-Loan-to-the-Philippines-for-COVID-19-Response.html"/>
  </r>
  <r>
    <x v="2"/>
    <x v="0"/>
    <x v="0"/>
    <s v="Australian Government"/>
    <x v="1"/>
    <s v="Will invest an estimated $131.4 billion in demand driven public hospital funding to improve health outcomes for all Australians and ensure the sustainability of our health system now and into the future."/>
    <s v="https://www.pm.gov.au/media/commonwealth-and-states-sign-131-billion-five-year-hospitals-agreement"/>
  </r>
  <r>
    <x v="3"/>
    <x v="0"/>
    <x v="0"/>
    <s v="Banco Central do Brasil"/>
    <x v="0"/>
    <s v="Decided to extend until December 2020 the prohibitions established by Resolution 4,797, of April 6, 2020, which include, in addition to the restriction on the payment of dividends above the mandatory minimum, the increase in the remuneration of senior management, the repurchase of shares and the reduction of share capital."/>
    <s v="https://www.bcb.gov.br/detalhenoticia/17085/nota"/>
  </r>
  <r>
    <x v="3"/>
    <x v="0"/>
    <x v="0"/>
    <s v="Banco Central do Brasil"/>
    <x v="0"/>
    <s v="Decided to allow financial institutions to release the funds related to real estate financing contracted until September 30 this year, from the date of the constitutive title of the guarantee in the competent real estate registry offices. The regulation temporarily changes the current rule, which determined that this release could only be effective after the guarantee was constituted, which only occurs after its registration with the notary."/>
    <s v="https://www.bcb.gov.br/detalhenoticia/17085/nota"/>
  </r>
  <r>
    <x v="3"/>
    <x v="0"/>
    <x v="0"/>
    <s v="Banco Central do Brasil"/>
    <x v="1"/>
    <s v="Will count on up to US $ 4.01 billion in resources from multilateral banks and international development agencies for the Emergency Program to Support the Income of Vulnerable Populations Affected by Covid-19 in the country. The amount will be invested in Basic Emergency Income actions, expansion of Bolsa Família, Emergency Employment and Income Maintenance Program and Unemployment Insurance, partially financing the benefits offered by these social program"/>
    <s v="https://www.gov.br/economia/pt-br/assuntos/noticias/2020/maio/governo-autoriza-us-4-bilhoes-de-credito-externo-para-apoio-a-afetados-pela-pandemia"/>
  </r>
  <r>
    <x v="4"/>
    <x v="0"/>
    <x v="0"/>
    <s v="Canadian Securities Administrators"/>
    <x v="0"/>
    <s v="Published temporary blanket relief for registrants and unregistered capital markets participants from certain financial statement and information delivery requirements, as a result of COVID-19. The conditions of the relief are substantially the same as the temporary relief announced on March 23 (prior relief), but the relief is only applicable to registrants and unregistered capital markets participants with filing deadlines in specific periods"/>
    <s v="https://www.securities-administrators.ca/aboutcsa.aspx?id=1909"/>
  </r>
  <r>
    <x v="5"/>
    <x v="0"/>
    <x v="0"/>
    <s v="Ministry of Finance, State Taxation Administration"/>
    <x v="1"/>
    <s v="Announced that the preferential policies for taxes and fees in support of epidemic prevention and control, corporate bail-out and resumption of production shall be implemented until December 31, 2020"/>
    <s v="http://szs.mof.gov.cn/zhengcefabu/202005/t20200529_3522780.htm_x000a__x000a_http://www.chinatax.gov.cn/chinatax/n810341/n810755/c5150555/content.html"/>
  </r>
  <r>
    <x v="6"/>
    <x v="0"/>
    <x v="0"/>
    <s v="Banco de la República"/>
    <x v="3"/>
    <s v="Reduced its interest rate by half a percentage point to 2.75%"/>
    <s v="https://www.banrep.gov.co/es/junta-directiva-del-banco-republica-mayoria-redujo-su-tasa-interes-medio-punto-porcentual-275"/>
  </r>
  <r>
    <x v="7"/>
    <x v="0"/>
    <x v="0"/>
    <s v="Hong Kong Monetary Authority"/>
    <x v="4"/>
    <s v="Announced enhancements to the SME Financing Guarantee Scheme including raising the maximum loan amount of the 80% and 90% Guarantee Products and extending the eligibility coverage to listed companies in Hong Kong, and will last for 12 months. In addition, both the existing guaranteed loans and new applications are eligible for an interest subsidy for a maximum period of 12 months, the payments of which will start to be made by the end of June this year."/>
    <s v="https://www.hkma.gov.hk/eng/news-and-media/press-releases/2020/05/20200529-8/"/>
  </r>
  <r>
    <x v="8"/>
    <x v="0"/>
    <x v="0"/>
    <s v="Ministry of Finance"/>
    <x v="5"/>
    <s v="Allowed unrestricted use of School Operational Assistance (BOS) fund by school administrations."/>
    <s v="https://www.kemenkeu.go.id/publikasi/berita/di-masa-covid-19-dana-bos-tidak-dibatasi-penggunaannya/"/>
  </r>
  <r>
    <x v="8"/>
    <x v="0"/>
    <x v="0"/>
    <s v="Ministry of Finance"/>
    <x v="1"/>
    <s v="Adjusted the non-physical Non-Physical Special Allocation Fund (DAK) allocation, the Non-Physical DAK adjustment in the Education Sector Presidential Regulation No.54 / 2020 does not reduce teacher rights for Teacher Professional Allowance (TPG), Additional Income (Tamsil) and Special Teacher Allowance (TKG). Also, allocated a Teacher Professional Allowance of Rp50.9 trillion for 1,153,717 teachers; Additional income of IDR 454 billion for 182,788 teachers, and a Special Allowance for Teachers in the amount of IDR 1.9 trillion for 37,913 teachers."/>
    <s v="https://www.kemenkeu.go.id/publikasi/berita/tunjangan-guru-dana-bos-dan-bop-tetap-diberikan-di-masa-pandemi-covid-19/"/>
  </r>
  <r>
    <x v="9"/>
    <x v="0"/>
    <x v="0"/>
    <s v="Inter-American Development Bank"/>
    <x v="2"/>
    <s v="Priced new 3-tranche Uridashi fixed-rate notes under its Sustainable Development Bond (“SDB”) focused on SDG#3 (Good Health and Well Being). The notes are denominated in Brazilian reals (BRL 32.00m (approximately $5.5 million equivalent)), Indian rupees (INR 633.90m (approximately $8.4 million equivalent)) and Mexican pesos (MXN 190.90m (approximately $8.1 million equivalent))"/>
    <s v="https://www.iadb.org/en/news/idb-launches-three-tranche-uridashi-sustainable-development-bonds-sdb"/>
  </r>
  <r>
    <x v="10"/>
    <x v="0"/>
    <x v="0"/>
    <s v="Executive Board of the International Monetary Fund"/>
    <x v="2"/>
    <s v="Approved a disbursement of SDR 177.77 million (about US$ 244 million or 16.67 percent of quota) under the Rapid Credit Facility (RCF), and a purchase of SDR 355.53 million (about US$ 488 million or 33.33 percent of quota) under the Rapid Financing Instrument (RFI). This will help finance the health, social protection and macroeconomic stabilization measures, meet the urgent balance-of-payments and fiscal needs arising from the COVID-19 outbreak, and catalyze additional support from the international community."/>
    <s v="https://www.imf.org/en/News/Articles/2020/05/29/pr20226-bangladesh-imf-exec-board-approves-us-732m-disbursement-to-address-the-covid19-pandemic"/>
  </r>
  <r>
    <x v="11"/>
    <x v="0"/>
    <x v="0"/>
    <s v="New Zealand Treasury"/>
    <x v="0"/>
    <s v="Passed new legislation that enables New Zealand’s overseas investment screening rules to be updated to address new challenges created by the COVID-19 pandemic. As well as removing red tape to better welcome low-risk foreign investment, the measures include a new emergency notification regime, which will require overseas persons to notify the government of certain investments with a controlling stake in an existing business or business assets. The Government can then assess these transactions to ensure they are not contrary to New Zealand’s national interest."/>
    <s v="https://treasury.govt.nz/news-and-events/news/overseas-investment-bill-updates-screening-regime"/>
  </r>
  <r>
    <x v="11"/>
    <x v="0"/>
    <x v="0"/>
    <s v="New Zealand Treasury"/>
    <x v="1"/>
    <s v="Established the COVID-19 Response and Recovery Fund (CRRF), a package of spending initiatives. On 14 May 2020, the CRRF Foundational Package was announced, totalling $12.0 billion in operatingexpenditure and $3.9 billion in capital expenditure over the forecast period."/>
    <s v="https://treasury.govt.nz/system/files/2020-05/b20-sum-initiatives-crrf.pdf"/>
  </r>
  <r>
    <x v="12"/>
    <x v="0"/>
    <x v="0"/>
    <s v="Banco Central de Reserva del Peru"/>
    <x v="2"/>
    <s v="Approved, by the IMF, access to the Flexibly Credit Line, a contingent facility of up to $ 11 billion, for two years of duration, which would only be used if an external shock significantly impaired Peru’s international position"/>
    <s v="https://www.bcrp.gob.pe/docs/Transparencia/Notas-Informativas/2020/nota-informativa-2020-05-28-3.pdf"/>
  </r>
  <r>
    <x v="13"/>
    <x v="0"/>
    <x v="0"/>
    <s v="Bangko Sentral Ng Pilipinas"/>
    <x v="0"/>
    <s v="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11 June 2020"/>
    <s v="http://www.bsp.gov.ph/downloads/regulations/attachments/2020/m044.pdf"/>
  </r>
  <r>
    <x v="13"/>
    <x v="0"/>
    <x v="0"/>
    <s v="Department of Labor and Employment"/>
    <x v="1"/>
    <s v="Received additional funding of P1 billion to cater to requests for financial assistance for the AKAP assistance fund to assist Overseas Filipino Workers (OFWs) "/>
    <s v="https://www.dole.gov.ph/news/19k-ofws-in-quarantine-facilities-sent-home/"/>
  </r>
  <r>
    <x v="14"/>
    <x v="0"/>
    <x v="0"/>
    <s v="South African Reserve Bank"/>
    <x v="0"/>
    <s v="Provided further guidance, expanding upon the March 26 note, regarding matters relating to the application of IFRS 9 in response to Covid-19."/>
    <s v="https://www.resbank.co.za/Lists/News%20and%20Publications/Attachments/9967/Guidance%20Note%206%20of%202020.pdf"/>
  </r>
  <r>
    <x v="15"/>
    <x v="0"/>
    <x v="0"/>
    <s v="Ministry of Labor"/>
    <x v="1"/>
    <s v="Implemented a Univesal Basic Income of 5,538 Euros per year per adult, with additional provisions for chlidren"/>
    <s v="http://prensa.mitramiss.gob.es/WebPrensa/noticias/ministro/detalle/3822"/>
  </r>
  <r>
    <x v="16"/>
    <x v="0"/>
    <x v="0"/>
    <s v="Ministry of Finance"/>
    <x v="1"/>
    <s v="Announced the tax rebate cases for the 108-year comprehensive income tax settlement will be refunded 1 month in advance"/>
    <s v="https://www.mof.gov.tw/singlehtml/384fb3077bb349ea973e7fc6f13b6974?cntId=8f29f411832e4114b58db0ed1c40d33b"/>
  </r>
  <r>
    <x v="17"/>
    <x v="0"/>
    <x v="0"/>
    <s v="European Commission"/>
    <x v="1"/>
    <s v="Received a 500 million Euro macrofinancial assistance loan from the EU"/>
    <s v="https://mof.gov.ua/uk/news/ukraina_otrimaie_vid_ies_500_milioniv_ievro_makrofinansovoi_dopomogi-2158"/>
  </r>
  <r>
    <x v="18"/>
    <x v="1"/>
    <x v="0"/>
    <s v="African Development Bank Group, West African Health Organization"/>
    <x v="2"/>
    <s v="Approved an emergency project of US $ 22.4 million in favor of low-income countries members of ECOWAS for strengthening the health systems of The Gambia, Mali and from Niger in response to the COVID-19 pandemic."/>
    <s v="https://www.afdb.org/en/news-and-events/press-releases/covid-19-la-banque-africaine-de-developpement-mobilise-22-millions-de-dollars-pour-les-pays-faible-revenu-de-la-zone-cedeao-35859"/>
  </r>
  <r>
    <x v="18"/>
    <x v="1"/>
    <x v="0"/>
    <s v="African Development Bank Group"/>
    <x v="2"/>
    <s v="Extended a loan of €30 million to Cabo Verde to help the West African island nation fight the COVID-19 outbreak and mitigate its economic impacts."/>
    <s v="https://www.afdb.org/en/news-and-events/press-releases/cabo-verde-african-development-bank-group-approves-30-million-euros-loan-fight-covid-19-35840"/>
  </r>
  <r>
    <x v="0"/>
    <x v="1"/>
    <x v="0"/>
    <s v="Central Bank of Argentina"/>
    <x v="0"/>
    <s v="Ordered that companies that have liquid assets originated in the formation of external assets must first have these resources to pay obligations abroad"/>
    <s v="https://www.bcra.gob.ar/Noticias/cambios-acceso-empresas-mercado-cambios-mulc.asp"/>
  </r>
  <r>
    <x v="0"/>
    <x v="1"/>
    <x v="0"/>
    <s v="Central Bank of Argentina"/>
    <x v="0"/>
    <s v="Extended the restriction to carry out the purchase and sale of public securities in local currency with settlement in foreign currency to 90 days prior and 90 days after, for companies that require access to the official exchange market."/>
    <s v="https://www.bcra.gob.ar/Noticias/cambios-acceso-empresas-mercado-cambios-mulc.asp"/>
  </r>
  <r>
    <x v="0"/>
    <x v="1"/>
    <x v="0"/>
    <s v="Central Bank of Argentina"/>
    <x v="0"/>
    <s v="Established new measures for the access of companies to the Single and Free Exchange Market (MULC) in order to order the payment of obligations for the importation of goods. Companies must request prior authorization from the BCRA to access the exchange market for the payment of commercial obligations abroad if they reduced the amount in force as of January 1, 2020."/>
    <s v="https://www.bcra.gob.ar/Noticias/cambios-acceso-empresas-mercado-cambios-mulc.asp"/>
  </r>
  <r>
    <x v="19"/>
    <x v="1"/>
    <x v="0"/>
    <s v="Asian Development Bank"/>
    <x v="2"/>
    <s v="Approved a $100 million loan to help the Government of Georgia contain the spread of the novel coronavirus disease (COVID-19) pandemic, mitigate the impact on businesses, and protect the livelihoods of the most vulnerable, including women and children"/>
    <s v="https://www.adb.org/news/adb-100-million-loan-mitigate-adverse-health-economic-impacts-covid-19-georgia"/>
  </r>
  <r>
    <x v="20"/>
    <x v="1"/>
    <x v="0"/>
    <s v="Bundesministerium der Finanzen"/>
    <x v="1"/>
    <s v="Allocated 90 Million Euros to support freelance artists up to 1000 Euros a month"/>
    <s v="https://www.bmf.gv.at/presse/pressemeldungen/2020/Mai/kulturpaket.html"/>
  </r>
  <r>
    <x v="6"/>
    <x v="1"/>
    <x v="0"/>
    <s v="National Tax and Customs Office of Colombia"/>
    <x v="1"/>
    <s v="Defined the three days without sales tax (VAT) for specific products in 2020; 19th of June, 3rd of July, 19th of July 19"/>
    <s v="https://www.dian.gov.co/Prensa/Paginas/BlogDetails.aspx?DianId=19"/>
  </r>
  <r>
    <x v="6"/>
    <x v="1"/>
    <x v="0"/>
    <s v="National Tax and Customs Office of Colombia"/>
    <x v="1"/>
    <s v="Established that until December 31, 2020, restaurants, cafes, patisseries and bars, will not collect the National Consumption Tax, the fee is reduced to 0%."/>
    <s v="https://www.dian.gov.co/Prensa/Paginas/BlogDetails.aspx?DianId=19"/>
  </r>
  <r>
    <x v="6"/>
    <x v="1"/>
    <x v="0"/>
    <s v="National Tax and Customs Office of Colombia"/>
    <x v="1"/>
    <s v="Established, until July 31, 2020, the exclusion of Sales Tax (VAT) on the leases or concessions of premises or commercial spaces. The exemption applies to premises or commercial spaces that were open to the public before the declaration of emergency and had to be closed to the public, totally or partially due to said cause, for a period of more than two weeks."/>
    <s v="https://www.dian.gov.co/Prensa/Paginas/BlogDetails.aspx?DianId=19"/>
  </r>
  <r>
    <x v="6"/>
    <x v="1"/>
    <x v="0"/>
    <s v="Ministry of Commerce, Industry, and Tourism"/>
    <x v="0"/>
    <s v="Decided to suspend the terms under which a consumer can make a guarantee effective and the terms for the repair or replacement of a product, or the money to be returned (in case it must be done in cash), were suspended, when that guarantee is effective. "/>
    <s v="https://www.mincit.gov.co/prensa/noticias/comercio/suspenden-terminos-reparacion-reposicion-productos_x000a__x000a_https://www.mincit.gov.co/getattachment/8861b5db-4eb7-4cd5-9b64-bb4139611ae4/Decreto-686-del-22-de-mayo-de-2020-por-el-cual-se.aspx"/>
  </r>
  <r>
    <x v="6"/>
    <x v="1"/>
    <x v="0"/>
    <s v="Ministry of Commerce, Industry, and Tourism"/>
    <x v="0"/>
    <s v="Enacted extensions for Plan Vellajo users who must submit the study to demonstrate the export commitment, in development of the raw materials, capital goods, spare parts and services export programs, will have six more months to export and present compliance with the Program and for replacement plans, it was extended six months to use said benefit in import declarations before DIAN."/>
    <s v="https://www.mincit.gov.co/prensa/noticias/comercio/suspenden-terminos-reparacion-reposicion-productos_x000a__x000a_https://www.mincit.gov.co/getattachment/8861b5db-4eb7-4cd5-9b64-bb4139611ae4/Decreto-686-del-22-de-mayo-de-2020-por-el-cual-se.aspx"/>
  </r>
  <r>
    <x v="6"/>
    <x v="1"/>
    <x v="0"/>
    <s v="Ministry of Labor"/>
    <x v="1"/>
    <s v="Providing 220,000 pesos to be applied to the premium corresponding to the month of June for workers of the private companies that earn a legal minimum wage and have income that have decreased by at least 20%."/>
    <s v="https://www.mintrabajo.gov.co/web/guest/prensa/comunicados/2020/220.000-de-la-prima-de-junio-sera-subsidiada-por-el-gobierno-a-quienes-ganan-1-salario-minimo"/>
  </r>
  <r>
    <x v="6"/>
    <x v="1"/>
    <x v="0"/>
    <s v="Ministry of Labor"/>
    <x v="1"/>
    <s v="Providing a Solidarity Income of $ 160 thousand pesos per month for workers who are suspended from their employment contract or on unpaid leave."/>
    <s v="https://www.mintrabajo.gov.co/web/guest/prensa/comunicados/2020/220.000-de-la-prima-de-junio-sera-subsidiada-por-el-gobierno-a-quienes-ganan-1-salario-minimo"/>
  </r>
  <r>
    <x v="6"/>
    <x v="1"/>
    <x v="0"/>
    <s v="National Tax and Customs Office of Colombia"/>
    <x v="0"/>
    <s v="Required permanent customs users or highly exporting users who have approved their guarantee valid until August 31, 2020 and less than November 30, 2020, to file by Tuesday, June 2, 2020, the modification of the validity of their guarantee for the term of the extension of the health emergency and three (3) more months, that is, until November 30, 2020 , in order that they can continue, with their customs registration"/>
    <s v="https://www.dian.gov.co/Prensa/Paginas/NG-Hasta-el-proximo-martes-2-de-junio-2020.aspx"/>
  </r>
  <r>
    <x v="21"/>
    <x v="1"/>
    <x v="0"/>
    <s v="Ministry of Tax"/>
    <x v="0"/>
    <s v="Extended deadlines for payment of VAT, other taxes and labor market contributions"/>
    <s v="https://www.skm.dk/aktuelt/presse-nyheder/pressemeddelelser/betalingsfrister-forlaenges-mere-end-100-mia-kr-i-ekstra-likviditet-til-virksomhederne/"/>
  </r>
  <r>
    <x v="22"/>
    <x v="1"/>
    <x v="1"/>
    <s v="European Commission"/>
    <x v="1"/>
    <s v="Proposed a public sector loan facility to support green investment, mobilising up to between €25 and €30 billion of investments for helping territories and regions most affected by the transition to a climate-neutral economy"/>
    <s v="https://www.eib.org/en/press/all/2020-130-commission-proposes-a-public-loan-facility-to-support-green-investments-together-with-the-eib"/>
  </r>
  <r>
    <x v="22"/>
    <x v="1"/>
    <x v="0"/>
    <s v="European Investment Bank"/>
    <x v="1"/>
    <s v="Provided the Institut Catalá de Finances (ICF) with a loan of up to EUR 250 million to support SMEs"/>
    <s v="https://www.eib.org/en/press/all/2020-129-eib-provides-icf-with-loan-of-up-eur-250-million-to-help-small-businesses-cope-with-covid-19-crisis"/>
  </r>
  <r>
    <x v="23"/>
    <x v="1"/>
    <x v="0"/>
    <s v="Ministry of Agriculture"/>
    <x v="1"/>
    <s v="Allocated an additional 80 billion HUF to support animal husbandry and horiculture"/>
    <s v="https://www.kormany.hu/hu/foldmuvelesugyi-miniszterium/hirek/ujabb-80-milliard-forint-jut-az-allattenyesztes-es-kerteszet-tamogatasara"/>
  </r>
  <r>
    <x v="9"/>
    <x v="1"/>
    <x v="0"/>
    <s v="Special Financing for Development"/>
    <x v="2"/>
    <s v="Approved a loan of $250 million for El Salvador, under the Special Financing for Development modality, which will be used to finance measures to contain the health crisis, mitigate its impact on vulnerable households, and promoting countercyclical policies that reduce their effect on the economy and mitigate the drop in short-term tax revenues."/>
    <s v="https://www.iadb.org/en/news/idb-approves-loan-address-covid-19-pandemic-el-salvador"/>
  </r>
  <r>
    <x v="24"/>
    <x v="1"/>
    <x v="0"/>
    <s v="International Accounting Standards Board"/>
    <x v="0"/>
    <s v="Issued an amendment to IFRS 16 Leases to make it easier for lessees to account for covid-19-related rent concessions such as rent holidays and temporary rent reductions."/>
    <s v="https://www.ifrs.org/news-and-events/2020/05/iasb-issues-amendment-to-ifrs-standard-on-leases/"/>
  </r>
  <r>
    <x v="10"/>
    <x v="1"/>
    <x v="0"/>
    <s v="Executive Board of the International Monetary Fund"/>
    <x v="2"/>
    <s v="Approved today a two-year arrangement for Peru under the Flexible Credit Line (FCL) in an amount equivalent to SDR 8.007 billion (about US$11 billion, equivalent to 600 percent of quota)."/>
    <s v="https://www.imf.org/en/News/Articles/2020/05/28/pr20224-peru-imf-executive-board-approves-2yr-us-11b-flexible-credit-line-arrangement"/>
  </r>
  <r>
    <x v="25"/>
    <x v="1"/>
    <x v="0"/>
    <s v="Netherlands Bank"/>
    <x v="1"/>
    <s v="Expanded emergency business schemes package to an additional month to October 2020 and increase maximum amounts of aid"/>
    <s v="https://www.rijksoverheid.nl/ministeries/ministerie-van-economische-zaken-en-klimaat/nieuws/2020/05/28/uitbreiding-op-ondernemersregelingen-noodpakket-banen-en-economie"/>
  </r>
  <r>
    <x v="26"/>
    <x v="1"/>
    <x v="0"/>
    <s v="Central Bank of Nigeria"/>
    <x v="3"/>
    <s v="Reduced the Monetary Policy Rate from 13.5% to 12.5%"/>
    <s v="https://www.cbn.gov.ng/Out/2020/MPD/Central%20Bank%20of%20Nigeria%20Communique%20No%20130%20of%20the%20Monetary%20Policy%20Committee%20Meeting%20of%20May%2028,%202020.pdf"/>
  </r>
  <r>
    <x v="12"/>
    <x v="1"/>
    <x v="0"/>
    <s v="Ministry of Development and Social Inclusion"/>
    <x v="1"/>
    <s v="Transferred S / 17, 291, 848 to local governments to finance the purchase of cleaning, disinfection and safety kits for Dining Rooms within the framework of the Food Complementation Program (PCA)"/>
    <s v="https://www.gob.pe/institucion/midis/noticias/166065-comunicado"/>
  </r>
  <r>
    <x v="12"/>
    <x v="1"/>
    <x v="0"/>
    <s v="Ministry of Economy and Finance"/>
    <x v="1"/>
    <s v="Reduced for three months the income of the President of the Republic, officials and public servants of the Executive Power, with the aim of allocating said resources to finance an economic delivery in favor of the relatives of health personnel, who fought in the front line of the battle against the COVID-19 pandemic, and who unfortunately died of the coronavirus"/>
    <s v="https://www.gob.pe/institucion/mef/noticias/166687-el-gobierno-establece-reduccion-temporal-de-sueldos-de-funcionarios-y-servidores-del-poder-ejecutivo-a-favor-de-deudos-del-personal-de-salud"/>
  </r>
  <r>
    <x v="12"/>
    <x v="1"/>
    <x v="0"/>
    <s v="Ministry of Foreign Trade and Tourism, Ministry of Production"/>
    <x v="1"/>
    <s v="Extended the application date to June 5 for the Turismo Emprende program, which provides S / 2.8 million so that entrepreneurs can improve their business, or start a new project"/>
    <s v="https://www.gob.pe/institucion/mincetur/noticias/165895-hasta-el-proximo-5-de-junio-se-podra-postular-al-programa-turismo-emprende"/>
  </r>
  <r>
    <x v="27"/>
    <x v="1"/>
    <x v="0"/>
    <s v="Bank of Korea"/>
    <x v="3"/>
    <s v="Decided today to lower the Base Rate by 25 basis points, from 0.75% to 0.50%."/>
    <s v="https://www.bok.or.kr/ucms/cmmn/file/fileDown.do?menuNo=400069&amp;atchFileId=FILE_000000000017748&amp;fileSn=2"/>
  </r>
  <r>
    <x v="28"/>
    <x v="1"/>
    <x v="0"/>
    <s v="Ministry of Finance"/>
    <x v="0"/>
    <s v="Created an extension up to 30.06.2020 has been granted to table the Annual Performance Report and Accounts for the Year 2019 for Ministries, Departments, Provincial Councils and Local Authorities"/>
    <s v="http://www.treasury.gov.lk/documents/10181/841161/Notice-PFD-Annual+Performance-Report+-and-Accounts/6958cb47-e35c-4062-b569-0cdff1e0f934"/>
  </r>
  <r>
    <x v="29"/>
    <x v="1"/>
    <x v="0"/>
    <s v="US Treasury Department"/>
    <x v="2"/>
    <s v="Announced that it is setting aside $10 billion of Round 2 funding for the Paycheck Protection Program (PPP) to be lent exclusively by Community Development Financial Institutions (CDFIs)"/>
    <s v="https://home.treasury.gov/news/press-releases/sm1020"/>
  </r>
  <r>
    <x v="29"/>
    <x v="1"/>
    <x v="0"/>
    <s v="Commodity Futures Trading Commission"/>
    <x v="0"/>
    <s v="Approved an interim final rule (IFR), which defers the compliance date of September 1, 2020 for the initial margin requirements under the CFTC Margin Rule to September 1, 2021. The IFR is intended to provide entities subject to the September 1, 2020 compliance date with additional time in light of COVID-19"/>
    <s v="https://www.cftc.gov/PressRoom/PressReleases/8168-20"/>
  </r>
  <r>
    <x v="30"/>
    <x v="1"/>
    <x v="0"/>
    <s v="International Bank for Reconstruction and Development"/>
    <x v="2"/>
    <s v="Approved a US$500 million loan to help the Philippines mitigate the impact of COVID-19 pandemic on poor and vulnerable households, and to provide financial relief to small and medium enterprises"/>
    <s v="https://www.worldbank.org/en/news/press-release/2020/05/28/philippines-world-bank-approves-usd500-million-to-help-mitigate-impact-of-covid-19-pandemic"/>
  </r>
  <r>
    <x v="18"/>
    <x v="2"/>
    <x v="0"/>
    <s v="African Development Bank Group"/>
    <x v="1"/>
    <s v="Approved a $500,000 emergency assistance grant to Egypt to provide food relief, and to contribute to restoring the livelihoods of vulnerable populations severely affected by COVID 19."/>
    <s v="https://www.afdb.org/en/news-and-events/press-releases/egypt-african-development-bank-approves-emergency-relief-aid-tackle-food-insecurity-vulnerable-workers-whose-livelihoods-are-impacted-covid-19-35832"/>
  </r>
  <r>
    <x v="18"/>
    <x v="2"/>
    <x v="0"/>
    <s v="African Development Bank Group"/>
    <x v="2"/>
    <s v="Approved financing of 264 million euros for Morocco as part of its program to support the response of Covid-19"/>
    <s v="https://www.afdb.org/en/news-and-events/press-releases/la-banque-africaine-de-developpement-mobilise-264-millions-deuros-pour-soutenir-le-maroc-dans-sa-reponse-la-pandemie-de-covid-19-35831"/>
  </r>
  <r>
    <x v="0"/>
    <x v="2"/>
    <x v="0"/>
    <s v="Central Bank of Argentina"/>
    <x v="0"/>
    <s v="Ordered a new extension, until June 7, 2020, of summary exchange and financial proceedings instructed under the terms of the Foreign Exchange Penal Regime Laws No. 19,359 and of Financial Entities N ° 21,526"/>
    <s v="https://www.bcra.gob.ar/Noticias/Coronavirus-BCRA-prorroga-sumarios-financieros-junio.asp"/>
  </r>
  <r>
    <x v="0"/>
    <x v="2"/>
    <x v="0"/>
    <s v="Ministry of Social Development, Ministry of the Interior"/>
    <x v="5"/>
    <s v="Signed a memorandum of understanding, along with UNHCR, to advance between the three organizations in covering the rights of the refugee population in Argentina, in the context of the emergency of COVID-19"/>
    <s v="https://www.argentina.gob.ar/noticias/covid-19-acuerdan-asistencia-personas-refugiadas"/>
  </r>
  <r>
    <x v="20"/>
    <x v="2"/>
    <x v="0"/>
    <s v="Bundesministerium der Finanzen"/>
    <x v="1"/>
    <s v="Added a comeback bonus to hardship fund loans of 500 Euros a month and increased minimum payments to 500 Euros monthly"/>
    <s v="https://www.bmf.gv.at/presse/pressemeldungen/2020/Mai/haertefallfonds.html"/>
  </r>
  <r>
    <x v="3"/>
    <x v="2"/>
    <x v="0"/>
    <s v="Ministry of the Economy"/>
    <x v="0"/>
    <s v="Expanded the list of products that will have import dispatch carried out in a priority manner to help fight the pandemic caused by the new coronavirus (Covid-19), this includes hospital stretchers and equipment for performance testing of artificial respirators, in addition to a series of new drugs."/>
    <s v="https://www.gov.br/economia/pt-br/assuntos/noticias/2020/maio/receita-amplia-lista-de-produtos-que-terao-despacho-aduaneiro-prioritario"/>
  </r>
  <r>
    <x v="5"/>
    <x v="2"/>
    <x v="0"/>
    <s v="Ministry of Finance"/>
    <x v="1"/>
    <s v="Provided subsidies for expenses incurred in the implementation of the refitting project in the cabin during the prevention and control of the airline's epidemic situation. The subsidy standard is subsidized according to 80% of the reconstruction cost, and is divided into two levels according to the type of aircraft: the maximum subsidy for each single-aisle aircraft is 800,000 yuan, and the maximum subsidy for each dual-aisle aircraft is 1.45 million yuan. The specific subsidy amount is determined according to the actual transformation cost approved by the Civil Aviation Administration."/>
    <s v="http://jjs.mof.gov.cn/zhengcefagui/202005/t20200526_3520690.htm"/>
  </r>
  <r>
    <x v="5"/>
    <x v="2"/>
    <x v="0"/>
    <s v="Ministry of Finance"/>
    <x v="1"/>
    <s v="Provided awards to non-passenger international cargo flights in flight during epidemic prevention and control. The award standards are divided into eight gears according to the flight mileage and the maximum weight of the take-off. The award amount shall be verified and verified in accordance with the actual number of non-passenger international cargo flights carried out by airlines during the epidemic prevention and control period and the standards specified in this notice."/>
    <s v="http://jjs.mof.gov.cn/zhengcefagui/202005/t20200526_3520690.htm"/>
  </r>
  <r>
    <x v="22"/>
    <x v="2"/>
    <x v="0"/>
    <s v="European Commission"/>
    <x v="1"/>
    <s v="Implemented Next Generation EU program of borrowing €750 billion to support member states and stimulate private investment, as well as reinforce crisis fighting tools"/>
    <s v="https://ec.europa.eu/commission/presscorner/detail/en/ip_20_940"/>
  </r>
  <r>
    <x v="7"/>
    <x v="2"/>
    <x v="0"/>
    <s v="Hong Kong Government"/>
    <x v="1"/>
    <s v="Implemented Salaries Tax &amp; Profits Tax (Anti-epidemic Fund) Order that provides tax exemption from the year of assessment 2019-20 to most of the financial assistance or relief under the Anti-epidemic Fund provided to businesses or individuals"/>
    <s v="https://www.news.gov.hk/eng/2020/05/20200527/20200527_162400_939.html?type=category&amp;name=covid19"/>
  </r>
  <r>
    <x v="8"/>
    <x v="2"/>
    <x v="0"/>
    <s v="Bank Indonesia"/>
    <x v="0"/>
    <s v="Extended the policy of adjusting the schedule of operational activities and public services, from which previously ended May 29, 2020 to June 15, 2020. Thus the schedule of operational activities referred to after May 29 to June 15, 2020. These were initially announced in a press release on 3/24"/>
    <s v="https://www.bi.go.id/id/ruang-media/siaran-pers/Pages/sp_224120.aspx"/>
  </r>
  <r>
    <x v="8"/>
    <x v="2"/>
    <x v="0"/>
    <s v="Ministry of Finance"/>
    <x v="5"/>
    <s v="Levied a Value Added Tax (VAT) of 10% starting July 1, 2020 on purchases of digital products and services from traders or providers of Commerce through Electronic Systems (PMSE), both from outside and within the country , which reaches a certain transaction value or amount of traffic and access within 12 months"/>
    <s v="https://www.kemenkeu.go.id/publikasi/berita/ppn-perdagangan-melalui-sistem-elektronik-akan-dikenakan-mulai-1-juli-2020/"/>
  </r>
  <r>
    <x v="9"/>
    <x v="2"/>
    <x v="0"/>
    <s v="Inter-American Development Bank"/>
    <x v="4"/>
    <s v="Signed, along with the Government of Sweden, an agreement that establishes an innovative risk transfer mechanism to support development in Latin America and the Caribbean (LAC). The instrument will provide a Guarantee of up to $100 million from Sweden, enabling the IDB to increase lending up to $300 million for new projects in Bolivia, Colombia, and Guatemala."/>
    <s v="https://www.iadb.org/en/news/idb-and-government-sweden-launch-innovative-portfolio-guarantee-guatemala"/>
  </r>
  <r>
    <x v="9"/>
    <x v="2"/>
    <x v="0"/>
    <s v="Inter-American Development Bank"/>
    <x v="4"/>
    <s v="Agreed to launch the Guarantee in Guatemala to sustain quality of life and the incomes of vulnerable populations impacted by the pandemic through support to the Fondo Bono Familia program. Guatemala’s Ministry for Social Development will be responsible for the implementation of the program, while the IDB will provide technical assistance and $100 million in additional financing, enabled by the Guarantee from the Government of Sweden."/>
    <s v="https://www.iadb.org/en/news/idb-and-government-sweden-launch-innovative-portfolio-guarantee-guatemala"/>
  </r>
  <r>
    <x v="31"/>
    <x v="2"/>
    <x v="0"/>
    <s v="Ministry of Finance"/>
    <x v="1"/>
    <s v="Signed a decree on reducing frozen fish tariffs on Wednesday. The measure is aimed at promoting competition and easing the cost of living for the citizens of Israel. The tax cuts will reduce tens of millions of shekels for households at fish prices already in the year 2020"/>
    <s v="https://www.gov.il/he/departments/news/press_27052020_b"/>
  </r>
  <r>
    <x v="31"/>
    <x v="2"/>
    <x v="0"/>
    <s v="Bank of Israel"/>
    <x v="0"/>
    <s v="Instructed credit providers to identify and label the negative data reported to the system as a result of the corona pandemic. Labeling the information will help the credit bureaus and credit providers distinguish between negative information generated during the corona crisis and negative information generated prior to it, and to consider whether different weights can be given to each period. In addition, the Supervisor has instructed the credit bureaus to examine the effects of the crisis on customers’ credit ratings, and to relate mainly to the proper weight of transactions labeled as described above"/>
    <s v="https://www.boi.org.il/en/NewsAndPublications/PressReleases/Pages/27-5-2020.aspx"/>
  </r>
  <r>
    <x v="32"/>
    <x v="2"/>
    <x v="1"/>
    <s v="Financial Services Agency"/>
    <x v="2"/>
    <s v="Submitting a Bill to the Diet which extends the deadline for regional banks to request government capital injection by 4 years from March 31, 2022 to March 31, 2026, and encourages regional banks affected by the impact of COVID-19 to request government capital injection by easing collateral conditions (e.g. those regional banks are exempted from the obligation of setting specific management goals with respect to improvement in profitability and efficiency)."/>
    <s v="https://www.fsa.go.jp/en/announce/state/20200527.html"/>
  </r>
  <r>
    <x v="26"/>
    <x v="2"/>
    <x v="0"/>
    <s v="Central Bank of Nigeria"/>
    <x v="2"/>
    <s v="Granted a further one-year moratorium on all principal payments effective March 1, 2020 for participating OFIs in intervention facilities"/>
    <s v="https://www.cbn.gov.ng/Out/2020/CCD/CBN%20CIRCULAR%20TO%20OFIS-%20REGULATORY%20FORBEARANCE%20FOR%20THE%20RESTRUCTURING%20OF%20CREDIT%20FACILITIES%20OF%20OFIS%20IMPACTED%20BY%20COVID-%2019.pdf"/>
  </r>
  <r>
    <x v="26"/>
    <x v="2"/>
    <x v="0"/>
    <s v="Central Bank of Nigeria"/>
    <x v="2"/>
    <s v="Reduced interest rates on the intervention facilities through participating OFIs from 9% to 5% for 1 year effect March 1, 2020"/>
    <s v="https://www.cbn.gov.ng/Out/2020/CCD/CBN%20CIRCULAR%20TO%20OFIS-%20REGULATORY%20FORBEARANCE%20FOR%20THE%20RESTRUCTURING%20OF%20CREDIT%20FACILITIES%20OF%20OFIS%20IMPACTED%20BY%20COVID-%2019.pdf"/>
  </r>
  <r>
    <x v="26"/>
    <x v="2"/>
    <x v="0"/>
    <s v="Central Bank of Nigeria"/>
    <x v="2"/>
    <s v="Granted leave to OFIs to consider temporary and time limited restructuring of the tenor and loan terms for households and business affected by COVID 19, subject to the recently issued guidelines for restructuring affected credit facilities in the OFI sub-sector"/>
    <s v="https://www.cbn.gov.ng/Out/2020/CCD/CBN%20CIRCULAR%20TO%20OFIS-%20REGULATORY%20FORBEARANCE%20FOR%20THE%20RESTRUCTURING%20OF%20CREDIT%20FACILITIES%20OF%20OFIS%20IMPACTED%20BY%20COVID-%2019.pdf"/>
  </r>
  <r>
    <x v="13"/>
    <x v="2"/>
    <x v="0"/>
    <s v="Bangko Sentral ng Pilipinas"/>
    <x v="0"/>
    <s v="Outlined alternative reserve composition to satisfy bank reserve requirements"/>
    <s v="http://www.bsp.gov.ph/downloads/regulations/attachments/2020/c1087_.pdf"/>
  </r>
  <r>
    <x v="27"/>
    <x v="2"/>
    <x v="0"/>
    <s v="Ministry of Economy and Finance"/>
    <x v="0"/>
    <s v="Extended the deadline for submitting 13 types of ex post reports under the Foreign Exchange Transactions Act until the end of August of this year"/>
    <s v="http://www.moef.go.kr/nw/nes/detailNesDtaView.do?searchBbsId1=MOSFBBS_000000000028&amp;searchNttId1=MOSF_000000000039872&amp;menuNo=4010100"/>
  </r>
  <r>
    <x v="33"/>
    <x v="2"/>
    <x v="0"/>
    <s v="Ministry of Economic Development"/>
    <x v="0"/>
    <s v="SMEs may terminate leases without penalty"/>
    <s v="https://www.economy.gov.ru/material/news/ekonomika_bez_virusa/reshetnikov_popravki_v_zakonodatelstvo_v_sfere_arendy_pomogut_tysyacham_kompaniy_msp.html"/>
  </r>
  <r>
    <x v="33"/>
    <x v="2"/>
    <x v="0"/>
    <s v="Ministry of Economic Development"/>
    <x v="1"/>
    <s v="Approved 58 billion rubles of loans at 0% for SMEs to continue paying salaries"/>
    <s v="https://www.economy.gov.ru/material/news/ekonomika_bez_virusa/reshetnikov_kredity_pod_0_na_zarplatu_pozvolili_podderzhat_800_tys_rabochih_mest.html"/>
  </r>
  <r>
    <x v="34"/>
    <x v="2"/>
    <x v="0"/>
    <s v="Government of Vietnam"/>
    <x v="0"/>
    <s v="Stipulated the time limit for submission of certificates of origin, the form of submission of certificates of origin for goods imported during the period of acute respiratory infection caused by Corona virus (COVID- 19). This includes the subjects of application; Time of submission of certificate of origin of goods; Forms of certificates of origin of goods"/>
    <s v="https://www.mof.gov.vn/webcenter/portal/tttc/r/o/ttsk/ttsk_chitiet?dDocName=MOFUCM177368&amp;_afrLoop=66718619650916763#!%40%40%3F_afrLoop%3D66718619650916763%26dDocName%3DMOFUCM177368%26_adf.ctrl-state%3D1b9dxqqlu3_42"/>
  </r>
  <r>
    <x v="0"/>
    <x v="3"/>
    <x v="0"/>
    <s v="Ministry of Transport"/>
    <x v="1"/>
    <s v="Established a compensation of $ 500 million for inter-jurisdictional automotive passenger road transport companies under national jurisdiction, to be paid once."/>
    <s v="https://https//www.boletinoficial.gob.ar/detalleAviso/primera/229872/20200528"/>
  </r>
  <r>
    <x v="19"/>
    <x v="3"/>
    <x v="0"/>
    <s v="Asian Development Bank"/>
    <x v="2"/>
    <s v="Approved a $250 million concessional loan to help the Government of Nepal fund its response to the novel coronavirus disease (COVID-19) pandemic, which includes measures to strengthen the country’s public health systems and mitigate the adverse economic and social impacts of the pandemic, particularly on the poor."/>
    <s v="https://www.adb.org/news/adb-approves-250-million-support-nepals-covid-19-response"/>
  </r>
  <r>
    <x v="19"/>
    <x v="3"/>
    <x v="0"/>
    <s v="Asian Development Bank"/>
    <x v="2"/>
    <s v="Approved a $400 million policy-based loan to support the Philippine government’s efforts to strengthen domestic capital markets and reach its development goals of high, sustained economic growth and poverty reduction."/>
    <s v="https://www.adb.org/news/adb-approves-400-million-loan-support-philippines-capital-market-development"/>
  </r>
  <r>
    <x v="6"/>
    <x v="3"/>
    <x v="0"/>
    <s v="Ministry of Commerce, Industry, and Tourism"/>
    <x v="0"/>
    <s v="Calls by the Colombian National Point of Contact (PNC), from the OECD Guidelines for Multinational Companies, for compliance with the recommendations of the World Health Organization (WHO) and the International Labor Organization (ILO), aimed at companies against COVID-19"/>
    <s v="https://www.mincit.gov.co/prensa/noticias/comercio/el-covid-19-y-la-conducta-empresarial-responsable"/>
  </r>
  <r>
    <x v="21"/>
    <x v="3"/>
    <x v="0"/>
    <s v="Ministry of Employment"/>
    <x v="0"/>
    <s v="Reduces the required annual work hours from 1560 to 1040 for eligibility of seniors working to receive the senior tax-free premium"/>
    <s v="https://bm.dk/nyheder-presse/nyheder/2020/05/lovforslag-beskaeftigelseskrav-til-seniorpraemie-nedsaettes-midlertidigt/"/>
  </r>
  <r>
    <x v="21"/>
    <x v="3"/>
    <x v="1"/>
    <s v="Ministry of Employment"/>
    <x v="0"/>
    <s v="Pension institution ATP bwill e required to phase out its investments in companies in the coal, oil and gas sector by 2023"/>
    <s v="https://bm.dk/nyheder-presse/nyheder/2020/05/to-borgerforslag-og-tre-beslutningsforslag-faerdigbehandles-i-folketinget/"/>
  </r>
  <r>
    <x v="21"/>
    <x v="3"/>
    <x v="1"/>
    <s v="Ministry of Employment"/>
    <x v="0"/>
    <s v="Mutual dependency obligation be removed for all recipients of cash benefits, early retirement pensioners, public pensioners and other benefits where the mutual dependency obligation applies"/>
    <s v="https://bm.dk/nyheder-presse/nyheder/2020/05/to-borgerforslag-og-tre-beslutningsforslag-faerdigbehandles-i-folketinget/"/>
  </r>
  <r>
    <x v="21"/>
    <x v="3"/>
    <x v="1"/>
    <s v="Ministry of Employment"/>
    <x v="0"/>
    <s v="The graduation rate in the unemployment benefit system for non-dependents should be lowered to 45 percent of the highest unemployment benefit rate"/>
    <s v="https://bm.dk/nyheder-presse/nyheder/2020/05/to-borgerforslag-og-tre-beslutningsforslag-faerdigbehandles-i-folketinget/"/>
  </r>
  <r>
    <x v="21"/>
    <x v="3"/>
    <x v="1"/>
    <s v="Ministry of Employment"/>
    <x v="0"/>
    <s v="Daily allowance of unemployment benefit that you can take to other EU / EEA countries while looking for jobs is indexed to match the price level in the EU / EEA country in which you are staying"/>
    <s v="https://bm.dk/nyheder-presse/nyheder/2020/05/to-borgerforslag-og-tre-beslutningsforslag-faerdigbehandles-i-folketinget/"/>
  </r>
  <r>
    <x v="21"/>
    <x v="3"/>
    <x v="1"/>
    <s v="Ministry of Employment"/>
    <x v="0"/>
    <s v="Frozen holiday funds must be paid out by employers by September 1, 2020"/>
    <s v="https://bm.dk/nyheder-presse/nyheder/2020/05/to-borgerforslag-og-tre-beslutningsforslag-faerdigbehandles-i-folketinget/"/>
  </r>
  <r>
    <x v="35"/>
    <x v="3"/>
    <x v="0"/>
    <s v="Government of Estonia"/>
    <x v="6"/>
    <s v="Will make international bond issue with a volume of at least one billion euros and a maturity of ten years with rates TBD"/>
    <s v="https://www.rahandusministeerium.ee/et/uudised/valitsus-emiteerib-kumneaastaseid-volakirju"/>
  </r>
  <r>
    <x v="22"/>
    <x v="3"/>
    <x v="0"/>
    <s v="European Commission"/>
    <x v="1"/>
    <s v="Approved Lithuanian fund of up to €1 billion to help SMEs through debt and equity instruments "/>
    <s v="https://ec.europa.eu/commission/presscorner/detail/en/ip_20_943"/>
  </r>
  <r>
    <x v="22"/>
    <x v="3"/>
    <x v="0"/>
    <s v="European Commission"/>
    <x v="1"/>
    <s v="Approved €2.2 billion Polish subsidised loan scheme for large enterprises "/>
    <s v="https://ec.europa.eu/commission/presscorner/detail/en/ip_20_932"/>
  </r>
  <r>
    <x v="22"/>
    <x v="3"/>
    <x v="0"/>
    <s v="European Investment Bank"/>
    <x v="1"/>
    <s v="EUR 200 Million loan to Gestamp, a Spanish Car manufacturer"/>
    <s v="https://www.eib.org/en/press/all/2020-123-support-for-innovation-in-the-european-car-industry-eib-finances-gestamp-s-rdi-strategy-to-the-tune-of-eur-200-million"/>
  </r>
  <r>
    <x v="8"/>
    <x v="3"/>
    <x v="0"/>
    <s v="Ministry of Finance"/>
    <x v="1"/>
    <s v="Amended the Village Direct Cash Assistance (Desa BLT) by increasing the total budget prepared for the Village Fund BLT from Rp21,192 trillion to Rp31,789 trillion and increasing the length from 3 months to 6 months. So the amount of funds provided was IDR 600,000 for the first 3 months and IDR 300,000 for the following 3 months"/>
    <s v="https://www.kemenkeu.go.id/publikasi/berita/aturan-baru-blt-desa-lebih-sederhana-dan-besaran-naik/"/>
  </r>
  <r>
    <x v="9"/>
    <x v="3"/>
    <x v="0"/>
    <s v="Inter-American Development Bank"/>
    <x v="2"/>
    <s v="Priced a new 10-year fixed rate Sustainable Development Bond (“SDB”) focused on SDG#3 (Good Health and Well Being) in Australian Dollar (AUD) valued in 350 million, equivalent to $226 million. This issuance follows IDB’s March announcement that it would direct up to $12 billion of additional lending to support countries in their response to the COVID-19 pandemic and its consequences."/>
    <s v="https://www.iadb.org/en/news/idb-launches-australian-dollar-sustainable-development-bond-sdb"/>
  </r>
  <r>
    <x v="9"/>
    <x v="3"/>
    <x v="0"/>
    <s v="Inter-American Development Bank"/>
    <x v="1"/>
    <s v="Renewed its commitment to support Latin American and Caribbean migrants and their host communities amid the COVID-19 pandemic. It pledges the availability of US$85 million in grants and expects to leverage US$1.1 billion in investment loans from 2020 and beyond"/>
    <s v="https://www.iadb.org/en/news/idb-renews-its-commitment-support-migrant-host-countries"/>
  </r>
  <r>
    <x v="31"/>
    <x v="3"/>
    <x v="0"/>
    <s v="Ministry of Finance, Ministry of Economy and Industry, Capital Market Authority, Securities Authority, Innovation Authority"/>
    <x v="4"/>
    <s v="Established a plan to provide protection of an investment portfolio of institutional entities that will invest in high-tech companies in advanced borrowing stages. The protection will be given to investments made within 18 months of the plan's approval."/>
    <s v="https://www.gov.il/he/departments/news/press_26052020_b"/>
  </r>
  <r>
    <x v="31"/>
    <x v="3"/>
    <x v="1"/>
    <s v="Ministry of Finance"/>
    <x v="1"/>
    <s v="Circulated a bill for public comment that includes a NIS 6 billion employment incentive grant. The grant, in the amount of NIS 7,500, will be given to businesses for each employee who is returned to the labor market"/>
    <s v="https://www.gov.il/he/departments/news/press_26052020_c"/>
  </r>
  <r>
    <x v="36"/>
    <x v="3"/>
    <x v="0"/>
    <s v="Norges Bank"/>
    <x v="1"/>
    <s v="Issues a max of $3 billion US dollar denominated loans against approved collateral"/>
    <s v="https://www.norges-bank.no/tema/markeder-likviditet/Markedsoperasjoner/F-lan-og-F-innskudd/f-lan-i-usd/"/>
  </r>
  <r>
    <x v="36"/>
    <x v="3"/>
    <x v="0"/>
    <s v="Ministry of Finance"/>
    <x v="7"/>
    <s v="Existing guarantee scheme for 90% corporate loans will be extended until further notice for the year"/>
    <s v="https://www.regjeringen.no/no/aktuelt/forlengelse-av-lanegarantiordningen-fastsatt/id2703962/"/>
  </r>
  <r>
    <x v="37"/>
    <x v="3"/>
    <x v="0"/>
    <s v="Representatives of the Paris Club Creditor Countries"/>
    <x v="0"/>
    <s v="Accepted to provide to Burkina Faso a time-bound suspension of debt service due from 1st May to 31st December 2020"/>
    <s v="http://www.clubdeparis.org/en/communications/press-release/burkina-faso-benefits-from-the-debt-service-suspension-initiative-26-05"/>
  </r>
  <r>
    <x v="12"/>
    <x v="3"/>
    <x v="0"/>
    <s v="Ministry of Labor and Employment Promotion"/>
    <x v="0"/>
    <s v="Approved a General Directive that allows employers, union organizations and public officials to hold virtual conciliation meetings within the framework of a collective bargaining, as well as briefings, extra-process meetings and dialogue tables. In this way, it will help avoid contagion risks in the fight against COVID-19"/>
    <s v="https://www.gob.pe/institucion/mtpe/noticias/165712-mtpe-implementan-reuniones-virtuales-entre-sindicatos-y-empleadores-para-solucionar-conflictos-laborales"/>
  </r>
  <r>
    <x v="38"/>
    <x v="3"/>
    <x v="0"/>
    <s v="Ministry of Finance"/>
    <x v="1"/>
    <s v="Enhanced the Job Support Scheme (JSS)  by extending for 1 more month to cover wages in August 2020, or firms that cannot resume operations immediately after the circuit breaker the Government will continue to provide wage support at 75% until August 2020, or when they are allowed to re-open (whichever is earlier), and increased support for some affected sectors (eg. aerospace sector, retail, marine and offshore) - an increase from the previous 25% to either 50% or 75%."/>
    <s v="https://www.gov.sg/article/a-summary-of-the-fortitude-budget-2020_x000a__x000a_https://www.gov.sg/article/how-will-the-fortitude-budget-support-businesses-on-cash-flow-costs-and-credit"/>
  </r>
  <r>
    <x v="38"/>
    <x v="3"/>
    <x v="0"/>
    <s v="Ministry of Finance"/>
    <x v="1"/>
    <s v="Aim to create 40,000 jobs by end-2020 including 15,000 jobs in the public sector; 11,000 jobs in the private sector. The remaining 14,000 places will come from the expanded career conversion programmes, such as the Place-and-Train conversion programmes under the Adapt and Grow Initiative, and Company-Led Training programmes under the TechSkills Accelerator or TeSA initiative under the SGUnited Jobs &amp; Skills Package"/>
    <s v="https://www.gov.sg/article/a-summary-of-the-fortitude-budget-2020_x000a__x000a_https://www.gov.sg/article/how-the-fortitude-budget-2020-will-support-singapores-workers"/>
  </r>
  <r>
    <x v="38"/>
    <x v="3"/>
    <x v="0"/>
    <s v="Ministry of Finance"/>
    <x v="1"/>
    <s v="Established SGUnited Skills to provide training courses will be available for about 30,000 jobseekers to upgrade their skills while looking for a job. A training allowance of $1,200 per month for a course duration (between 6 to 12 months) will cover basic expenses. This will be rolled out progressively from July."/>
    <s v="https://www.gov.sg/article/a-summary-of-the-fortitude-budget-2020_x000a__x000a_https://www.gov.sg/article/how-the-fortitude-budget-2020-will-support-singapores-workers"/>
  </r>
  <r>
    <x v="38"/>
    <x v="3"/>
    <x v="0"/>
    <s v="Ministry of Finance"/>
    <x v="1"/>
    <s v="Established a SGUnited Traineeships programme to provide 21,000 traineeships for local first-time job seekers and a new SGUnited Mid-Career Traineeships scheme will be created to provide 4,000 traineeships for mid-career job seekers under the SGUnited Jobs &amp; Skills Package"/>
    <s v="https://www.gov.sg/article/a-summary-of-the-fortitude-budget-2020_x000a__x000a_https://www.gov.sg/article/how-the-fortitude-budget-2020-will-support-singapores-workers"/>
  </r>
  <r>
    <x v="38"/>
    <x v="3"/>
    <x v="0"/>
    <s v="Ministry of Finance"/>
    <x v="1"/>
    <s v="Created an incentive to hire local workers in which eligible workers under the age of 40, the incentive will be 20% of the monthly salary for 6 months, capped at $6,000 in total. For those 40 and above, the incentive will be 40% of the monthly salary for 6 months, capped at $12,000 in total."/>
    <s v="https://www.gov.sg/article/a-summary-of-the-fortitude-budget-2020_x000a__x000a_https://www.gov.sg/article/how-the-fortitude-budget-2020-will-support-singapores-workers"/>
  </r>
  <r>
    <x v="38"/>
    <x v="3"/>
    <x v="0"/>
    <s v="Ministry of Finance"/>
    <x v="1"/>
    <s v="Set aside $800m for the COVID-19 support grant to support Singaporeans and PRs who need help. This includes those who have lost their jobs, are placed on no-pay leave or face significantly reduced salaries. Eligible recipients will receive up to $800 per month for 3 months"/>
    <s v="https://www.gov.sg/article/a-summary-of-the-fortitude-budget-2020_x000a__x000a_https://www.gov.sg/article/how-the-fortitude-budget-2020-will-support-singapores-workers"/>
  </r>
  <r>
    <x v="38"/>
    <x v="3"/>
    <x v="0"/>
    <s v="Ministry of Finance"/>
    <x v="1"/>
    <s v="Extended Foreign Worker Levy and Waiver Rebate by up to 2 months for businesses that are not allowed to resume on-site operations after the circuit breaker. There will be a 100% waiver and $750 rebate in June 2020, and a 50% waiver and $375 rebate in July 2020."/>
    <s v="https://www.gov.sg/article/a-summary-of-the-fortitude-budget-2020_x000a__x000a_https://www.gov.sg/article/how-will-the-fortitude-budget-support-businesses-on-cash-flow-costs-and-credit"/>
  </r>
  <r>
    <x v="38"/>
    <x v="3"/>
    <x v="0"/>
    <s v="Ministry of Finance"/>
    <x v="1"/>
    <s v="Deferred the increase in CPF contribution rates for senior workers by 1 year, from 1 Jan 2021 to 1 Jan 2022"/>
    <s v="https://www.gov.sg/article/a-summary-of-the-fortitude-budget-2020_x000a__x000a_https://www.gov.sg/article/how-will-the-fortitude-budget-support-businesses-on-cash-flow-costs-and-credit"/>
  </r>
  <r>
    <x v="38"/>
    <x v="3"/>
    <x v="0"/>
    <s v="Ministry of Finance"/>
    <x v="1"/>
    <s v="Providing $2 billion in cash grants to help SME tenants with rental costs. Including the property tax rebate for 2020, the Government will offset another 2 months’ rental for qualifying SME tenants of commercial properties and offset 1 months’ rental for qualifying SME tenants of industrial and office properties"/>
    <s v="https://www.gov.sg/article/a-summary-of-the-fortitude-budget-2020_x000a__x000a_https://www.gov.sg/article/how-will-the-fortitude-budget-support-businesses-on-cash-flow-costs-and-credit"/>
  </r>
  <r>
    <x v="38"/>
    <x v="3"/>
    <x v="0"/>
    <s v="Ministry of Finance"/>
    <x v="1"/>
    <s v="Providing additional financial support to promising start-ups through $285m in financing support for promising startups by co-investing with the private sector"/>
    <s v="https://www.gov.sg/article/a-summary-of-the-fortitude-budget-2020_x000a__x000a_https://www.gov.sg/article/how-will-the-fortitude-budget-support-businesses-on-cash-flow-costs-and-credit"/>
  </r>
  <r>
    <x v="38"/>
    <x v="3"/>
    <x v="0"/>
    <s v="Ministry of Finance"/>
    <x v="1"/>
    <s v="Providing a bonus of $300 per month over 5 months to encourage the adoption of e-payments by stallholders in hawker centres, wet markets, coffee shops and industrial canteens"/>
    <s v="https://www.gov.sg/article/a-summary-of-the-fortitude-budget-2020_x000a__x000a_https://www.gov.sg/article/how-will-the-fortitude-budget-support-businesses-on-cash-flow-costs-and-credit"/>
  </r>
  <r>
    <x v="38"/>
    <x v="3"/>
    <x v="0"/>
    <s v="Ministry of Finance"/>
    <x v="1"/>
    <s v="Prioritized digital resilience bonus starting with food services and retail sectors, a payout of up to $5,000 will help businesses digitalise, with PayNow Corporate, e-invoicing, business process or e-commerce solutions. There will be an additional payout of $5,000 for businesses that use advanced solutions"/>
    <s v="https://www.gov.sg/article/a-summary-of-the-fortitude-budget-2020_x000a__x000a_https://www.gov.sg/article/how-will-the-fortitude-budget-support-businesses-on-cash-flow-costs-and-credit"/>
  </r>
  <r>
    <x v="38"/>
    <x v="3"/>
    <x v="0"/>
    <s v="Ministry of Finance"/>
    <x v="1"/>
    <s v="Providing a one-off $100 Solidarity Utilities Credit for each household with at least one Singapore Citizen will be credited in households’ July or August 2020 utilities bills with SP Group. This will cover all property types"/>
    <s v="https://www.gov.sg/article/a-summary-of-the-fortitude-budget-2020_x000a__x000a_https://www.gov.sg/article/3-ways-the-fortitude-budget-supports-households-and-the-community"/>
  </r>
  <r>
    <x v="38"/>
    <x v="3"/>
    <x v="0"/>
    <s v="Ministry of Finance"/>
    <x v="1"/>
    <s v="Established an accelerated timeline for all secondary school students to own a digital learning device. For seniors, a Seniors Go Digital movement to build digital literacy through one-to-one coaching and small-group learning. There will be financial support for lower-income seniors to own digital devices"/>
    <s v="https://www.gov.sg/article/a-summary-of-the-fortitude-budget-2020_x000a__x000a_https://www.gov.sg/article/3-ways-the-fortitude-budget-supports-households-and-the-community"/>
  </r>
  <r>
    <x v="38"/>
    <x v="3"/>
    <x v="0"/>
    <s v="Ministry of Finance"/>
    <x v="1"/>
    <s v="Created an enhanced Fund-Raising Programme will provide dollar-for-dollar matching on eligible donations raised between 1 April 2020 to 31 March 2021, capped at $250,000 matching per charity."/>
    <s v="https://www.gov.sg/article/a-summary-of-the-fortitude-budget-2020_x000a__x000a_https://www.gov.sg/article/3-ways-the-fortitude-budget-supports-households-and-the-community"/>
  </r>
  <r>
    <x v="38"/>
    <x v="3"/>
    <x v="0"/>
    <s v="Ministry of Finance"/>
    <x v="1"/>
    <s v="Provided an $18m top-up through the Invictus Fund will provide to help social service agencies maintain services, retain staff and adopt technology."/>
    <s v="https://www.gov.sg/article/a-summary-of-the-fortitude-budget-2020_x000a__x000a_https://www.gov.sg/article/3-ways-the-fortitude-budget-supports-households-and-the-community"/>
  </r>
  <r>
    <x v="16"/>
    <x v="3"/>
    <x v="0"/>
    <s v="Ministry of Finance"/>
    <x v="1"/>
    <s v="Extended the reduction in tariffs for on pharmaceutical alcohol raw materials for three months"/>
    <s v="https://www.mof.gov.tw/singlehtml/384fb3077bb349ea973e7fc6f13b6974?cntId=2f859f691756405eab0c684b33a193c3"/>
  </r>
  <r>
    <x v="17"/>
    <x v="3"/>
    <x v="0"/>
    <s v="Ministry of Economic Development"/>
    <x v="1"/>
    <s v="Distributed over UAH 555 million in aid to farmers with debt with a further UAH 9 million planned"/>
    <s v="https://www.me.gov.ua/News/Detail?lang=uk-UA&amp;id=69cc250d-a101-4bf7-9c4e-257f61c2625f&amp;title=IgorPetrashko-UriadNapravivBilshePivmiliardaGrnNaPogashenniaZaborgovanostiPeredAgrariiamiZa2019-Rik"/>
  </r>
  <r>
    <x v="29"/>
    <x v="3"/>
    <x v="0"/>
    <s v="Federal Reserve"/>
    <x v="0"/>
    <s v="Extended until July 3, 2020, the application period for membership on the Community Advisory Council"/>
    <s v="https://www.federalreserve.gov/newsevents/pressreleases/other20200526a.htm"/>
  </r>
  <r>
    <x v="29"/>
    <x v="3"/>
    <x v="0"/>
    <s v="Office of the Comptroller of the Currency"/>
    <x v="0"/>
    <s v="Issuing an interim final rule that amends 12 CFR 5 and 7 to clarify that national banks and federal savings associations (FSAs) (collectively, banks) may permit telephonic and electronic participation at all board of directors, shareholder, and, as applicable, member meetings. This interim final rule is effective on May 28, 2020"/>
    <s v="https://www.occ.gov/news-issuances/bulletins/2020/bulletin-2020-55.html"/>
  </r>
  <r>
    <x v="34"/>
    <x v="3"/>
    <x v="0"/>
    <s v="Ministry of Finance"/>
    <x v="1"/>
    <s v="Decreased fees including 50% discount on publishing fees, 50% reduction of licensing fees for establishing Goods Exchange, and 50% discount on registration fees for using a foreign barcode. These will take effect from May 26, 2020 to the end of December 31, 2020. From 1 January 2021 onwards, the above fee payment regulations will return to the regulations before 5/26/2020"/>
    <s v="https://www.mof.gov.vn/webcenter/portal/tttc/r/o/ttsk/ttsk_chitiet?dDocName=MOFUCM177315&amp;_afrLoop=100598896650247447#!%40%40%3F_afrLoop%3D100598896650247447%26dDocName%3DMOFUCM177315%26_adf.ctrl-state%3D4kx9kmhms_80"/>
  </r>
  <r>
    <x v="30"/>
    <x v="3"/>
    <x v="0"/>
    <s v="International Bank for Reconstruction and Development"/>
    <x v="2"/>
    <s v="Approved a $100 million loan to respond to the threat posed by COVID-19 and to strengthen the national health system for public health preparedness in Serbia"/>
    <s v="https://www.worldbank.org/en/news/press-release/2020/05/26/world-bank-assists-serbia-with-100-million-to-keep-covid-19-under-control"/>
  </r>
  <r>
    <x v="18"/>
    <x v="4"/>
    <x v="0"/>
    <s v="African Development Bank Group"/>
    <x v="1"/>
    <s v="Approved a $500,000 emergency assistance grant to Egypt to provide food relief, and to contribute to restoring the livelihoods of vulnerable populations severely affected by COVID 19"/>
    <s v="https://www.afdb.org/en/news-and-events/press-releases/egypt-african-development-bank-approves-emergency-relief-aid-tackle-food-insecurity-vulnerable-workers-whose-livelihoods-are-impacted-covid-19-35832"/>
  </r>
  <r>
    <x v="0"/>
    <x v="4"/>
    <x v="0"/>
    <s v="Ministry of Labor, Employment, and Social Security"/>
    <x v="0"/>
    <s v="Established through that the National Social Security Administration (ANSES and the National Registry of Rural Workers and Employers ( RENATRE)) are authorized to implement a virtual route that allows carry out the procedures related to the application, access, option of payment method and suspension of unemployment benefits during the health emergency"/>
    <s v="https://www.argentina.gob.ar/noticias/el-ministerio-de-trabajo-empleo-y-seguridad-social-autoriza-anses-y-renatre-establecer-una"/>
  </r>
  <r>
    <x v="0"/>
    <x v="4"/>
    <x v="0"/>
    <s v="National Securities Commission"/>
    <x v="0"/>
    <s v="Established a minimum holding period of 5 business days - counted from its accreditation with the Central Depositary Agent of Negotiable Securities - as a requirement to carry out VN operations with settlement in foreign currency, and to make your transfers to depository entities abroad."/>
    <s v="https://www.cnv.gov.ar/SitioWeb/Prensa/Post/1432/1432determinacion-de-plazo-de-permanencia-para-la-liquidacion-de-titulos-publicos"/>
  </r>
  <r>
    <x v="19"/>
    <x v="4"/>
    <x v="0"/>
    <s v="Asian Development Bank"/>
    <x v="2"/>
    <s v="Approved a $20 million loan to support the Lao People’s Democratic Republic’s (Lao PDR) response to the novel coronavirus disease (COVID-19) pandemic"/>
    <s v="https://www.adb.org/news/adb-approves-20-million-support-lao-pdrs-emergency-response-covid-19"/>
  </r>
  <r>
    <x v="20"/>
    <x v="4"/>
    <x v="0"/>
    <s v="European Commission"/>
    <x v="1"/>
    <s v="Approved the fixed cost subsidy grant scheme for 75% of fixed costs for all Austrian businesses of any size"/>
    <s v="https://www.bmf.gv.at/presse/pressemeldungen/2020/Mai/eu-kommission-gibt-ok-zu-fixkostenzuschuss.html"/>
  </r>
  <r>
    <x v="20"/>
    <x v="4"/>
    <x v="0"/>
    <s v="Bundesministerium der Finanzen"/>
    <x v="1"/>
    <s v="Implemented EUR 1 billion package for municipalities - primarily for loans and investments in infrastructure"/>
    <s v="https://www.bmf.gv.at/presse/pressemeldungen/2020/Mai/gemeindepaket.html"/>
  </r>
  <r>
    <x v="5"/>
    <x v="4"/>
    <x v="0"/>
    <s v="The People’s Bank of China, China Banking and Insurance Regulatory Commission"/>
    <x v="0"/>
    <s v="Postponed the law-based disposal of Baoshang Bank due to the disruptions caused by the COVID-19 outbreak. According to Article 67 of the Law of the People’s Republic of China on Commercial Banks, upon the approval of the CBIRC, the original timeline for completion of the takeover will be extended by six months to November 23, 2020 from May 24, 2020"/>
    <s v="http://www.pbc.gov.cn/en/3688110/3688172/4027727/index.html_x000a__x000a_http://www.cbirc.gov.cn/cn/view/pages/ItemDetail.html?docId=906042&amp;itemId=915"/>
  </r>
  <r>
    <x v="35"/>
    <x v="4"/>
    <x v="0"/>
    <s v="Foundation KredEx"/>
    <x v="1"/>
    <s v="KredEx will offer loans of up to EUR 3 million for apartment renovation for projects that cannot get a bank loan"/>
    <s v="https://kredex.ee/et/uudised/kredex-hakkab-pakkuma-uut-korterelamute-renoveerimislaenu"/>
  </r>
  <r>
    <x v="22"/>
    <x v="4"/>
    <x v="0"/>
    <s v="European Investment Bank"/>
    <x v="1"/>
    <s v="EUR 31 million to Elektro Maribor to increase reliability of electricity in NE Slovenia"/>
    <s v="https://www.eib.org/en/press/all/2020-124-eib-lends-eur-31-million-to-slovenian-elektro-maribor-to-increase-reliability-of-electricity-distribution-in-north-east-slovenia"/>
  </r>
  <r>
    <x v="39"/>
    <x v="4"/>
    <x v="0"/>
    <s v="Ministry of Finance"/>
    <x v="1"/>
    <s v="EUR 9 billion in support for Lufthansa"/>
    <s v="https://www.bundesfinanzministerium.de/Content/DE/Pressemitteilungen/Finanzpolitik/2020/05/2020-05-25-Lufthansa.html"/>
  </r>
  <r>
    <x v="31"/>
    <x v="4"/>
    <x v="0"/>
    <s v="National Authority for Public Transportation"/>
    <x v="1"/>
    <s v="Decided to provide compensation to passengers who could not fulfill their eligibility under the periodic subscriptions on public transport. According to an agreement agreed between the transport and finance ministries, travelers who purchased a &quot;free monthly&quot; subscription for March can receive the compensation through one of the following options: receiving &quot;free monthly&quot; for two weeks free, purchasing &quot;free monthly&quot; at a 50% discount, or claiming &quot;accrued value&quot; &quot;With the balance of a quarter of the contract they had."/>
    <s v="https://www.gov.il/he//departments/news/multi_line_subscribers_will_be_able_to_receive_compensation_for_the_corona_period"/>
  </r>
  <r>
    <x v="11"/>
    <x v="4"/>
    <x v="0"/>
    <s v="New Zealand Treasury, Work and Income"/>
    <x v="1"/>
    <s v="Announced a new COVID-19 Income Relief Payment to support New Zealanders who have lost their job due to the impact of COVID-19, inclduing the payments of $490 a week (full-time) and $250 a week (part-time) for up to 12 weeks would be available from June 8"/>
    <s v="https://treasury.govt.nz/news-and-events/news/covid-19-income-relief-payment-announced"/>
  </r>
  <r>
    <x v="27"/>
    <x v="4"/>
    <x v="0"/>
    <s v="Ministry of Small and Medium Business"/>
    <x v="1"/>
    <s v="Announced a plan to invest about 100 billion KRW in over 1500 promising start-ups to overcome the start-up crisis and hope to attract investment. The company said it will receive the first application from May 26 to June 3. This investment is made by Korea Venture Investments' direct investment so that the liquidity of the initial start-up company (within 3 years of startup) can be provided for growth in the private venture investment market contracted by the aftermath of Corona 19"/>
    <s v="https://www.mss.go.kr/site/smba/ex/bbs/View.do?cbIdx=86&amp;bcIdx=1018933&amp;parentSeq=1018933"/>
  </r>
  <r>
    <x v="34"/>
    <x v="4"/>
    <x v="1"/>
    <s v="Ministry of Finance"/>
    <x v="1"/>
    <s v="Proposed the reduction of 30% of the payable corporate income tax amount of 2020 for enterprises with an annual total turnover of not more than VND 3 billion and having an average number of employees participating in social insurance No more than 10 people (belonging to the microenterprise group); enterprises with a total turnover of not more than VND 50 billion in 2020 and an average number of employees participating in social insurance in 2020 not exceeding 100 people (belonging to the group of small enterprises) is an opportunity for small and micro enterprises overcoming difficulties and challenges caused by the impact of the Covid epidemic - 19"/>
    <s v="https://www.mof.gov.vn/webcenter/portal/tttc/r/o/ttsk/ttsk_chitiet?dDocName=MOFUCM177219&amp;_afrLoop=66540210718310418#!%40%40%3F_afrLoop%3D66540210718310418%26dDocName%3DMOFUCM177219%26_adf.ctrl-state%3D52c7c5zjq_42"/>
  </r>
  <r>
    <x v="34"/>
    <x v="4"/>
    <x v="1"/>
    <s v="Ministry of Finance"/>
    <x v="1"/>
    <s v="Proposed to continue implementing the exemption of Land use tax for the period 2021-2025. Tax exemption and reduction of about 7,500 billion VND per year"/>
    <s v="https://www.mof.gov.vn/webcenter/portal/tttc/r/o/ttsk/ttsk_chitiet?dDocName=MOFUCM177222&amp;_afrLoop=66540472385183929#!%40%40%3F_afrLoop%3D66540472385183929%26dDocName%3DMOFUCM177222%26_adf.ctrl-state%3D52c7c5zjq_80"/>
  </r>
  <r>
    <x v="31"/>
    <x v="5"/>
    <x v="0"/>
    <s v="Israeli Ministry of Finance"/>
    <x v="1"/>
    <s v="Introduction of a deposit money release for freed soldiers for which the balance of funds remains in the account"/>
    <s v="https://www.gov.il/he/departments/news/press_24052020"/>
  </r>
  <r>
    <x v="31"/>
    <x v="5"/>
    <x v="0"/>
    <s v="Israeli Ministry of Finance"/>
    <x v="1"/>
    <s v="Providing financing tools for high-tech companies totaling NIS 2 billion."/>
    <s v="https://www.gov.il/he/departments/news/press_24052020"/>
  </r>
  <r>
    <x v="31"/>
    <x v="5"/>
    <x v="0"/>
    <s v="Israeli Ministry of Finance"/>
    <x v="1"/>
    <s v="Providing $ 750 million in state credit insurance vendors."/>
    <s v="https://www.gov.il/he/departments/news/press_24052020"/>
  </r>
  <r>
    <x v="31"/>
    <x v="5"/>
    <x v="0"/>
    <s v="Israeli Ministry of Finance"/>
    <x v="1"/>
    <s v="Proposed to formulate a solution that will resolve cases where allowances were deducted from those who were laid off during the Corona and receive an additional national insurance allowance beyond unemployment benefit"/>
    <s v="https://www.gov.il/he/departments/news/press_24052020"/>
  </r>
  <r>
    <x v="31"/>
    <x v="5"/>
    <x v="0"/>
    <s v="Ministry of Justice"/>
    <x v="0"/>
    <s v="Froze the declaration of company violations and transfer of debts of the violating companies to the collection center for fines until 30.6.20"/>
    <s v="https://www.gov.il/he//departments/news/corona-easing-corporations"/>
  </r>
  <r>
    <x v="12"/>
    <x v="5"/>
    <x v="0"/>
    <s v="Ministry of Economy and Finance of Peru"/>
    <x v="1"/>
    <s v="Approved the regulation of Special Public Investment Projects (PEIP), which encourages the execution of highly complex public investments and / or that generate efficiencies in terms of cost, time and scope."/>
    <s v="https://www.gob.pe/institucion/mef/noticias/164473-mef-reglamenta-los-proyectos-especiales-de-inversion-publica-para-impulsar-la-ejecucion-de-inversiones-de-alta-complejidad-y-que-generen-eficiencias-en-tiempo-y-costo-para-el-desarrollo-del-pais"/>
  </r>
  <r>
    <x v="5"/>
    <x v="6"/>
    <x v="1"/>
    <s v="Ministry of Finance"/>
    <x v="5"/>
    <s v="Submitted to the Third Session of the 13th National People's Congress on the 22nd proposed that this year, China will issue 1 trillion yuan of special anti-epidemic government bonds"/>
    <s v="http://www.mof.gov.cn/zhengwuxinxi/caijingshidian/xinhuanet/202005/t20200523_3519082.htm"/>
  </r>
  <r>
    <x v="21"/>
    <x v="6"/>
    <x v="0"/>
    <s v="Business Ministry"/>
    <x v="0"/>
    <s v="Businesses on 27 smaller islands who have availed themselves of island support loans may delay their 2020 repayments."/>
    <s v="https://em.dk/nyhedsarkiv/2020/maj/henstand-paa-oe-stoettelaan-skal-afhjaelpe-likviditetsudfordringer/"/>
  </r>
  <r>
    <x v="40"/>
    <x v="6"/>
    <x v="0"/>
    <s v="Ministry of Finance"/>
    <x v="1"/>
    <s v="Increased eligibility for the Large Enterprise Investment Support Scheme to medium sized enterprises"/>
    <s v="https://www.kormany.hu/hu/nemzetgazdasagi-miniszterium/hirek/bovul-a-penzugyminiszterium-beruhazasosztonzo-programja"/>
  </r>
  <r>
    <x v="33"/>
    <x v="6"/>
    <x v="0"/>
    <s v="Ministry of Economic Development"/>
    <x v="1"/>
    <s v="Added 12 billion rubles to the SME support programme - the money will go from the reserve fund to 84 state microfinance organization"/>
    <s v="https://www.economy.gov.ru/material/news/ekonomika_bez_virusa/nacproektu_msp_dopolnitelno_vydeleny_12_mlrd_rubley.html"/>
  </r>
  <r>
    <x v="41"/>
    <x v="6"/>
    <x v="0"/>
    <s v="HM Treasury"/>
    <x v="1"/>
    <s v="Added £15 million to Citzens Advice and Citizens Advice Scotland to help them provide advice and information on a range of financial, legal and consumer issues"/>
    <s v="https://www.gov.uk/government/news/up-to-15-million-to-support-the-citizens-advice-service-during-covid-19-pandemic"/>
  </r>
  <r>
    <x v="18"/>
    <x v="7"/>
    <x v="0"/>
    <s v="African Development Bank"/>
    <x v="2"/>
    <s v="Approved an €188 million loan to support the Government of Kenya’s efforts to respond to the COVID-19 pandemic and mitigate the related economic, health and social impacts."/>
    <s v="https://www.afdb.org/en/news-and-events/press-releases/kenya-eu188m-african-development-bank-loan-boost-covid-19-response-35735"/>
  </r>
  <r>
    <x v="18"/>
    <x v="7"/>
    <x v="0"/>
    <s v="African Development Bank"/>
    <x v="2"/>
    <s v="Approved a €188 mllion euro loan to the Republic of Mauritius to finance a national budget support programme to respond to the COVID-19 pandemic"/>
    <s v="https://www.afdb.org/en/news-and-events/press-releases/mauritius-african-development-bank-lends-eu188-million-covid-19-fight-35743"/>
  </r>
  <r>
    <x v="0"/>
    <x v="7"/>
    <x v="0"/>
    <s v="Government of Argentina, Ministry of Health, Ministry of Science, Technology and Innovation"/>
    <x v="1"/>
    <s v="Established a budget modification of $ 127 million in favor of the Ministry of Health and the Ministry of Science, Technology and Innovation. This increase in strategic areas will be aimed at promoting large-scale production of rapid tests, as well as strengthening community health teams"/>
    <s v="https://www.boletinoficial.gob.ar/detalleAviso/primera/229740/20200526"/>
  </r>
  <r>
    <x v="0"/>
    <x v="7"/>
    <x v="0"/>
    <s v="Ministry of Economy"/>
    <x v="5"/>
    <s v="Repatriated funds for more than $ 21 million that the Argentine State had deposited in the International Monetary Fund (IMF) to allocate to the acquisition of 70,000 new computers, within the framework of the federal connectivity program &quot;Juana Manso&quot; that carries out the educational portfolio. This is an exceptional measure, in the context of COVID-19, which seeks to guarantee equal opportunities and facilitate access to digital technologies for all students to sustain pedagogical continuity during the pandemic."/>
    <s v="https://www.argentina.gob.ar/noticias/argentina-repatrio-fondos-por-us-21-millones-para-reducir-la-brecha-digital-en-medio-de-la"/>
  </r>
  <r>
    <x v="42"/>
    <x v="7"/>
    <x v="0"/>
    <s v="COVID-19 Crisis Recovery Facility "/>
    <x v="2"/>
    <s v="Approved a loan of EUR91.34 million (approximately USD100 million equivalent) in support of an emergency project to help the Government of Georgia mitigate and address the health and social impacts of the COVID-19 pandemic. It is cofinanced by the World Bank"/>
    <s v="https://www.aiib.org/en/news-events/news/2020/AIIB-Approves-EUR91.34-Million-COVID-19-Emergency-Assistance-to-Georgia.html"/>
  </r>
  <r>
    <x v="20"/>
    <x v="7"/>
    <x v="0"/>
    <s v="Ministry of Finance"/>
    <x v="1"/>
    <s v="Agreed on an investment package for public transport worth EUR 300 million. The Minister of Finance described the package as part of Austria's recovery operations, and it contains plans to strengthen public transport and regional infrastructure. The Minister expects Parliament to adopt the recent draft budget, which includes this investment package, next week."/>
    <s v="https://www.bmf.gv.at/presse/pressemeldungen/2020/Mai/investitionen-oeffentlicher-verkehr.html"/>
  </r>
  <r>
    <x v="3"/>
    <x v="7"/>
    <x v="0"/>
    <s v="Ministry of Economy"/>
    <x v="5"/>
    <s v="Strengthen the revenue of states, municipalities and the Federal District by R $ 60.15 billion to combat the effects of the coronavirus, the emergency aid project foreseen in PLP 39 should generate benefits of R $ 125.8 billion to the entities"/>
    <s v="https://www.gov.br/economia/pt-br/assuntos/noticias/2020/maio/programa-federativo-de-combate-ao-novo-coronavirus-soma-r-125-8-bilhoes_x000a__x000a_https://www.gov.br/economia/pt-br/assuntos/noticias/2020/maio/sancionada-lei-que-vai-reforcar-caixa-dos-estados-e-municipios-em-mais-de-r-60-bilhoes"/>
  </r>
  <r>
    <x v="3"/>
    <x v="7"/>
    <x v="0"/>
    <s v="Ministry of Economy"/>
    <x v="0"/>
    <s v="Extended remote assistance, until June 19, to Social Security agencies, beneficiaries and beneficiaries of the Institute. National Social Security (INSS). The measure aims to protect the community during the period of coping with the public health emergency resulting from the coronavirus pandemic."/>
    <s v="https://www.gov.br/economia/pt-br/assuntos/noticias/2020/maio/portaria-prorroga-atendimento-remoto-nas-agencias-da-previdencia-social-ate-19-de-junho"/>
  </r>
  <r>
    <x v="4"/>
    <x v="7"/>
    <x v="0"/>
    <s v="Canadian Deposit Insurance Corporation"/>
    <x v="8"/>
    <s v="Deferred changes to CDIC deposit protection originally slated for April 30, 2021 by one year and will now come into force on April 30, 2022. The change provides CDIC members with operational reprieve so they can focus on client service delivery during these challenging times"/>
    <s v="https://www.cdic.ca/newsroom/industry-news/cdic-act-changes-deferred-to-april-30-2022/"/>
  </r>
  <r>
    <x v="5"/>
    <x v="7"/>
    <x v="1"/>
    <s v="Ministry of Finance"/>
    <x v="0"/>
    <s v="Circulated proposed draft of accounting procedures in order to standardize the accounting treatment of rent concessions related to the New Coronary Pneumonia epidemic and to meet the need for continued convergence with IFRS"/>
    <s v="http://kjs.mof.gov.cn/gongzuotongzhi/202005/t20200522_3518638.htm"/>
  </r>
  <r>
    <x v="43"/>
    <x v="7"/>
    <x v="0"/>
    <s v="Reserve Bank of India"/>
    <x v="3"/>
    <s v="Reduce the policy repo rate under the liquidity adjustment facility (LAF) by 40 bps to 4.0% from 4.40% with immediate effect. The marginal standing facility (MSF) rate and the Bank Rate stand reduced to 4.25% from 4.65%; and the reverse repo rate under the LAF stands reduced to 3.35% from 3.75%"/>
    <s v="https://www.rbi.org.in/Scripts/BS_PressReleaseDisplay.aspx?prid=49843_x000a__x000a_https://www.rbi.org.in/Scripts/NotificationUser.aspx?Id=11893&amp;Mode=0_x000a__x000a_https://www.rbi.org.in/Scripts/NotificationUser.aspx?Id=11894&amp;Mode=0"/>
  </r>
  <r>
    <x v="43"/>
    <x v="7"/>
    <x v="0"/>
    <s v="Reserve Bank of India"/>
    <x v="2"/>
    <s v="Decided to roll over the special refinance facility of ₹15,000 crore to Small Industries Development Bank of India (SIDBI) for on-lending/refinancing at the end of the 90th day for another period of 90 days"/>
    <s v="https://www.rbi.org.in/Scripts/BS_PressReleaseDisplay.aspx?prid=49844"/>
  </r>
  <r>
    <x v="43"/>
    <x v="7"/>
    <x v="0"/>
    <s v="Reserve Bank of India"/>
    <x v="0"/>
    <s v="Decided that an additional three months will be allowed to FPIs to fulfill the requirement of adhering to the condition that at least 75% of allotted limits be invested within three months under the Voluntary Retention Route (VRR)"/>
    <s v="https://www.rbi.org.in/Scripts/BS_PressReleaseDisplay.aspx?prid=49844_x000a__x000a_https://www.rbi.org.in/Scripts/NotificationUser.aspx?Id=11896&amp;Mode=0"/>
  </r>
  <r>
    <x v="43"/>
    <x v="7"/>
    <x v="0"/>
    <s v="Reserve Bank of India"/>
    <x v="0"/>
    <s v="Decided to increase the maximum permissible period of pre-shipment and post-shipment export credit sanctioned by banks from the existing one year to 15 months, for disbursements made up to July 31, 2020."/>
    <s v="https://www.rbi.org.in/Scripts/BS_PressReleaseDisplay.aspx?prid=49844_x000a__x000a_https://www.rbi.org.in/Scripts/NotificationUser.aspx?Id=11904&amp;Mode=0"/>
  </r>
  <r>
    <x v="43"/>
    <x v="7"/>
    <x v="0"/>
    <s v="Reserve Bank of India"/>
    <x v="6"/>
    <s v="Decided to extend a line of credit of ₹15,000 crore to the EXIM Bank for a period of 90 days from the date of availment with rollover up to a maximum period of one year so as to enable it to avail a US dollar swap facility to meet its foreign exchange requirements"/>
    <s v="https://www.rbi.org.in/Scripts/BS_PressReleaseDisplay.aspx?prid=49844"/>
  </r>
  <r>
    <x v="43"/>
    <x v="7"/>
    <x v="0"/>
    <s v="Reserve Bank of India"/>
    <x v="0"/>
    <s v="Decided to extend the time period for completion of remittances against normal imports into India (except in cases where amounts are withheld towards guarantee of performance) from six months to twelve months from the date of shipment for such imports made on or before July 31, 2020. The measure will provide greater flexibility to importers in managing their operating cycles in a COVID-19 environment."/>
    <s v="https://www.rbi.org.in/Scripts/BS_PressReleaseDisplay.aspx?prid=49844_x000a__x000a_https://www.rbi.org.in/Scripts/NotificationUser.aspx?Id=11900&amp;Mode=0"/>
  </r>
  <r>
    <x v="43"/>
    <x v="7"/>
    <x v="0"/>
    <s v="Reserve Bank of India"/>
    <x v="0"/>
    <s v="Decided to permit lending institutions to extend the moratorium announced on March 27, 2020 on term loan instalments by another three months, i.e., from June 1, 2020 to August 31, 2020. Accordingly, the repayment schedule and all subsequent due dates, as also the tenor for such loans, may be shifted across the board by another three months."/>
    <s v="https://www.rbi.org.in/Scripts/BS_PressReleaseDisplay.aspx?prid=49844_x000a__x000a_https://www.rbi.org.in/Scripts/NotificationUser.aspx?Id=11902&amp;Mode=0"/>
  </r>
  <r>
    <x v="43"/>
    <x v="7"/>
    <x v="0"/>
    <s v="Reserve Bank of India"/>
    <x v="0"/>
    <s v="Permitted lending institutions to allow a deferment of another three months, from June 1, 2020 to August 31, 2020 on top of the initial deferment announced on March 27, 2020"/>
    <s v="https://www.rbi.org.in/Scripts/BS_PressReleaseDisplay.aspx?prid=49844_x000a__x000a_https://www.rbi.org.in/Scripts/NotificationUser.aspx?Id=11902&amp;Mode=0"/>
  </r>
  <r>
    <x v="43"/>
    <x v="7"/>
    <x v="0"/>
    <s v="Reserve Bank of India"/>
    <x v="0"/>
    <s v="Permitted lending institutions to convert the accumulated interest on working capital facilities over the deferment period (up to August 31, 2020) into a funded interest term loan which shall be repayable not later than the end of the current financial year"/>
    <s v="https://www.rbi.org.in/Scripts/BS_PressReleaseDisplay.aspx?prid=49844_x000a__x000a_https://www.rbi.org.in/Scripts/NotificationUser.aspx?Id=11902&amp;Mode=0"/>
  </r>
  <r>
    <x v="43"/>
    <x v="7"/>
    <x v="0"/>
    <s v="Reserve Bank of India"/>
    <x v="0"/>
    <s v="Classified the moratorium/deferment as not changes in terms and conditions of loan agreements due to financial difficulty of the borrowers and, consequently, will not result in asset classification downgrade. As earlier, the rescheduling of payments on account of the moratorium/deferment will not qualify as a default for the purposes of supervisory reporting and reporting to credit information companies (CICs) by the lending institutions. In respect of all accounts for which lending institutions decide to grant moratorium/deferment, and which were standard as on March 1, 2020, the 90-day NPA norm shall also exclude the extended moratorium/deferment period. Consequently, there would be an asset classification standstill for all such accounts during the moratorium/deferment period from March 1, 2020 to August 31, 2020. Thereafter, the normal ageing norms shall apply."/>
    <s v="https://www.rbi.org.in/Scripts/BS_PressReleaseDisplay.aspx?prid=49844_x000a__x000a_rbi.org.in/Scripts/NotificationUser.aspx?Id=11902&amp;Mode=0"/>
  </r>
  <r>
    <x v="43"/>
    <x v="7"/>
    <x v="0"/>
    <s v="Reserve Bank of India"/>
    <x v="0"/>
    <s v="Permitted, in respect of working capital facilities sanctioned in the form of cash credit/overdraft, lending institutions to recalculate the ‘drawing power’ by reducing the margins till the extended period, i.e., August 31, 2020. In order to smoothen the impact for the borrowers, lending institutions are permitted to restore the margins to the original levels by March 31, 2021. Further, lending institutions are permitted to reassess the working capital cycle of a borrowing entity up to an extended period till March 31, 2021. This will provide necessary leeway to the lenders to make an informed assessment about the impact of the pandemic on the entity concerned."/>
    <s v="https://www.rbi.org.in/Scripts/BS_PressReleaseDisplay.aspx?prid=49844_x000a__x000a_rbi.org.in/Scripts/NotificationUser.aspx?Id=11902&amp;Mode=0"/>
  </r>
  <r>
    <x v="43"/>
    <x v="7"/>
    <x v="0"/>
    <s v="Reserve Bank of India"/>
    <x v="0"/>
    <s v="Permitted lending institutions to exclude the entire moratorium/deferment period from March 1, 2020 to August 31, 2020 from the calculation of 30-day Review Period or 180-day Resolution Period, if the Review/Resolution Period had not expired as on March 1, 2020."/>
    <s v="https://www.rbi.org.in/Scripts/BS_PressReleaseDisplay.aspx?prid=49844_x000a__x000a_https://www.rbi.org.in/Scripts/NotificationUser.aspx?Id=11903&amp;Mode=0"/>
  </r>
  <r>
    <x v="43"/>
    <x v="7"/>
    <x v="0"/>
    <s v="Reserve Bank of India"/>
    <x v="0"/>
    <s v="Decided, as a one-time measure, to increase the Large Exposures Framework so that exposure to a group of connected counterparties from 25 per cent to 30 percent of the eligible capital base of the bank. The increased limit will be applicable up to June 30, 2021"/>
    <s v="https://www.rbi.org.in/Scripts/BS_PressReleaseDisplay.aspx?prid=49844_x000a__x000a_https://www.rbi.org.in/Scripts/NotificationUser.aspx?Id=11901&amp;Mode=0"/>
  </r>
  <r>
    <x v="43"/>
    <x v="7"/>
    <x v="0"/>
    <s v="Reserve Bank of India"/>
    <x v="5"/>
    <s v="Decided to relax the rules governing withdrawal from the Consolidated Sinking Fund (CSF), while at the same time ensuring that depletion of the Fund balance is done prudently. This will enable States to meet a larger proportion of their redemption of market borrowings falling due in the current financial year from the CSF. These relaxations to states will release an additional amount of about ₹13,300 crore. Together with the normally permissible withdrawal, this measure will enable the states to meet about 45 per cent of their redemptions due in 2020-21 through withdrawal from CSF. This change in withdrawal norms will come into force with immediate effect and will remain valid till March 31, 2021."/>
    <s v="https://www.rbi.org.in/Scripts/BS_PressReleaseDisplay.aspx?prid=49844"/>
  </r>
  <r>
    <x v="32"/>
    <x v="7"/>
    <x v="0"/>
    <s v="Bank of Japan"/>
    <x v="2"/>
    <s v="Established a new fund-provisioning measure (fund-provisioning against eligible loans such as interest-free and unsecured loans made by eligible counterparties based on the government's emergency economic measures: about 30 trillion yen). It will aim to provide funds to Small and Medium Sized Enterprise (SMEs) against pooled collateral for up to 1 year ending March 2021"/>
    <s v="https://www.boj.or.jp/en/announcements/release_2020/k200522a.pdf"/>
  </r>
  <r>
    <x v="32"/>
    <x v="7"/>
    <x v="0"/>
    <s v="Bank of Japan"/>
    <x v="6"/>
    <s v="Extended the purchases of CP and corporate bonds (maximum amount outstanding: about 20 trillion yen) by 6 months and continue to conduct them until the end of March 2021"/>
    <s v="https://www.boj.or.jp/en/announcements/release_2020/k200522a.pdf_x000a__x000a_https://www.boj.or.jp/en/announcements/release_2020/rel200522c.pdf"/>
  </r>
  <r>
    <x v="32"/>
    <x v="7"/>
    <x v="0"/>
    <s v="Bank of Japan"/>
    <x v="2"/>
    <s v="Extended the Special Funds-Supplying Operations to Facilitate Financing in Response to the Novel Coronavirus (COVID-19) (fund-provisioning against private debt pledged as collateral: about 25 trillion yen &lt;as of end-April&gt;) by 6 months and continue to conduct them until the end of March 2021 along with other amendments"/>
    <s v="https://www.boj.or.jp/en/announcements/release_2020/k200522a.pdf_x000a__x000a_https://www.boj.or.jp/en/announcements/release_2020/rel200522c.pdf"/>
  </r>
  <r>
    <x v="32"/>
    <x v="7"/>
    <x v="0"/>
    <s v="Ministry of Economy, Trade and Industry"/>
    <x v="1"/>
    <s v="Formulated a new sustainability subsidy, manufacturing subsidy, and IT introduction subsidy of the &quot;Productivity Revolution Promotion Project&quot; that continuously supports the productivity improvement of small and medium-sized businesses. Established a “special quota” that raises the subsidy rate and the subsidy ceiling for businesses that are willing to make positive investments in order to overcome the effects of the above. Furthermore, from the perspective of strongly supporting the resumption of businesses based on industry-specific guidelines, etc., in light of the cancellation of the emergency declaration, etc., the &quot;Business Resumption Support Package (see attached sheet)&quot; has expanded the support contents of these subsidy projects"/>
    <s v="https://www.meti.go.jp/press/2020/05/20200522002/20200522002.html"/>
  </r>
  <r>
    <x v="25"/>
    <x v="7"/>
    <x v="0"/>
    <s v="Dutch Authority for the Financial Markets"/>
    <x v="0"/>
    <s v="Announced that the Dutch Authority for the Financial Markets (AFM) planned to resume requests for data from financial companies on June 1, 2020. On March 26, 2020, the AFM decided to suspend most requests for data from financial companies and on-site investigations due to the impact of the coronavirus. "/>
    <s v="https://www.afm.nl/nl-nl/professionals/nieuws/2020/april/groei-obligatiemarkt_x000a__x000a_https://www.afm.nl/nl-nl/professionals/nieuws/2020/mrt/afm-schort-uitvragen-deels-op-tot-1-juni"/>
  </r>
  <r>
    <x v="36"/>
    <x v="7"/>
    <x v="0"/>
    <s v="Innovation Norway"/>
    <x v="2"/>
    <s v="Reduced lending rates for both risk and low-risk loans by 25 basis points each. The changes will be effective immediately. For outstanding loans, the change will take effect June 1, 2020. Innovation Norway (IN), a state-owned development bank, reduced rates because Norges Bank reduced its key interest rate by 25 basis points on May 7, 2020. IN's rate reductions apply to it's anti-crisis loan measures."/>
    <s v="https://www.innovasjonnorge.no/no/om/nyheter/2020/innovasjon-norge-setter-ned-rentene2/"/>
  </r>
  <r>
    <x v="37"/>
    <x v="7"/>
    <x v="0"/>
    <s v="Representatives of the Paris Club Creditor Countries"/>
    <x v="0"/>
    <s v="Accepted to provide to the Republic of Cameroon a time-bound suspension of debt service due from 1st May to 31st December 2020."/>
    <s v="http://www.clubdeparis.org/en/communications/press-release/cameroon-benefits-from-the-debt-service-suspension-initiative-22-05"/>
  </r>
  <r>
    <x v="44"/>
    <x v="7"/>
    <x v="0"/>
    <s v="Ministry of European Funds"/>
    <x v="1"/>
    <s v="On Thursday, May 21, 2020, the Romanian government approved three legislative initiatives proposed by the Ministry of European Funds. The first package provides EUR 10 million in financial incentives for social workers dealing with the coronavirus. The measure moves funds from the Human Capital Operational Program to the salary fund before being granted to the social workers."/>
    <s v="http://mfe.gov.ro/pentru-prima-oara-in-istorie-romania-poate-absorbi-bani-europeni-chiar-de-la-inceputul-urmatorului-exercitiu-financiar-care-incepe-in-2021/"/>
  </r>
  <r>
    <x v="44"/>
    <x v="7"/>
    <x v="0"/>
    <s v="Ministry of European Funds"/>
    <x v="1"/>
    <s v="On Thursday, May 21, 2020, the Romanian government approved three legislative initiatives proposed by the Ministry of european Funds. The second legislative measure allocated EUR 225 million to provide food and hygiene packages for at-risk Romanians."/>
    <s v="http://mfe.gov.ro/pentru-prima-oara-in-istorie-romania-poate-absorbi-bani-europeni-chiar-de-la-inceputul-urmatorului-exercitiu-financiar-care-incepe-in-2021/"/>
  </r>
  <r>
    <x v="33"/>
    <x v="7"/>
    <x v="0"/>
    <s v="Ministry of Economic Development"/>
    <x v="1"/>
    <s v="Adopted the second so-called &quot;anti-crisis federal law.&quot; The bill contained several urgent measures to ensure the sustainable development of the Russian economy and prevent the consequences of the coronavirus. The law supports small and medium-sized enterprises (SMEs), rental relations, licensing regimes, and the tourism sector."/>
    <s v="https://www.economy.gov.ru/material/news/ekonomika_bez_virusa/gosduma_prinyala_paket_neotlozhnyh_mer_dlya_ustoychivogo_razvitiya_ekonomiki.html"/>
  </r>
  <r>
    <x v="45"/>
    <x v="7"/>
    <x v="0"/>
    <s v="Government"/>
    <x v="1"/>
    <s v="Increased the supervisory powers of Tillväxtverket (Swedish Agency for Economic and Regional Growth) and the Swedish Tax Agency in relation to short-term permits. The aim of the supervision is to prevent and counteract fraud--particularly in the context of emergency support extended under false information. The amendments increase the exchange of information between government agencies and require more documentation from employers who benefit from emergency fiscal measures. The amendments will come into force on June 1, 2020."/>
    <s v="https://www.regeringen.se/pressmeddelanden/2020/05/myndigheter-far-nya-verktyg-for-att-bekampa-fusk-med-korttidspermittering/"/>
  </r>
  <r>
    <x v="45"/>
    <x v="7"/>
    <x v="0"/>
    <s v="Government"/>
    <x v="1"/>
    <s v="Decided to temporarily allow caregivers listed on the national tariff to receive compensation for healthcare contracts. Regional governments may determine the reimbursement of the healthcare providers. The purpose of this measure is to reduce the number of unnecessary physical care visits, thereby reducing the risk of spreading COVID-19. This measure is valid until December 31, 2020."/>
    <s v="https://www.regeringen.se/pressmeddelanden/2020/05/ersattning-for-digital-vard-inom-nationella-taxan/"/>
  </r>
  <r>
    <x v="41"/>
    <x v="7"/>
    <x v="1"/>
    <s v="HM Treasury, Financial Conduct Authority"/>
    <x v="1"/>
    <s v="Outlined proposals to continue support for customers who struggle to pay their mortgage due to the coronavirus. The Financial Conduct Authority (FCA) published new draft guidance for lenders that set out the expectations for firms and the options available to their customers. This includes extending the application period for a mortgage holiday until October 31, 2020. The current lender ban on repossessions of homes will be continued to the same date. The mortgage holiday was first introduced in March 2020."/>
    <s v="https://www.gov.uk/government/news/help-with-mortgages-to-continue-for-homeowners-affected-by-coronavirus_x000a__x000a_https://www.fca.org.uk/news/press-releases/fca-support-customers-struggling-mortgage-coronavirus"/>
  </r>
  <r>
    <x v="41"/>
    <x v="7"/>
    <x v="0"/>
    <s v="HM Treasury"/>
    <x v="1"/>
    <s v="Issued a Treasury Direction in relation to the Coronavirus Job Retention Scheme (CJRS). The Direction modifies the responsibility of Her Majesty's Revenue and Customs to pay and manage amounts payable under the CJRS on the schedule announced on April 15, 2020."/>
    <s v="https://www.gov.uk/government/publications/treasury-direction-made-under-sections-71-and-76-of-the-coronavirus-act-2020_x000a__x000a_https://assets.publishing.service.gov.uk/government/uploads/system/uploads/attachment_data/file/886959/CJRS_DIRECTION_No2___20_05_2020.pdf"/>
  </r>
  <r>
    <x v="41"/>
    <x v="7"/>
    <x v="0"/>
    <s v="Bank of England"/>
    <x v="6"/>
    <s v="Announced that the Bank will discontinue 3-month Contingent Term Repo Facility (CTRF) operations at the end of May 2020. The final operation is schedule to take place on May 28, 2020. The bank will continue to offer 1-month CTRF operations through June 26, 2020."/>
    <s v="https://www.bankofengland.co.uk/markets/market-notices/2020/update-on-the-contingent-term-repo-facility-22-may-2020"/>
  </r>
  <r>
    <x v="41"/>
    <x v="7"/>
    <x v="0"/>
    <s v="Bank of England"/>
    <x v="0"/>
    <s v="Provided information on the application of regulatory capital and International Financial Reporting Standards (IFRS) 9 to payment holidays granted or extended to address the challenges of COVID-19."/>
    <s v="https://www.bankofengland.co.uk/prudential-regulation/publication/2020/statement-on-application-regulatory-capital-ifrs9_x000a__x000a_https://www.bankofengland.co.uk/-/media/boe/files/prudential-regulation/publication/2020/statement-on-application-regulatory-capital-ifrs9.pdf?la=en&amp;hash=C284FCD84FFE3D0381068B50AE6942F0945547DF"/>
  </r>
  <r>
    <x v="29"/>
    <x v="7"/>
    <x v="0"/>
    <s v="New York Department of Financial Services"/>
    <x v="0"/>
    <s v="Issued a circular letter stating New York State health insurers must provide coverage of coronavirus (COVID-19) infection and antibody tests ordered and provided by a pharmacist without cost-sharing. "/>
    <s v="https://www.dfs.ny.gov/press_releases/pr202005221"/>
  </r>
  <r>
    <x v="30"/>
    <x v="7"/>
    <x v="0"/>
    <s v="International Bank for Reconstruction and Development"/>
    <x v="2"/>
    <s v="Approved US$250 million in funding to Indonesia to prevent, detect and respond to the threat posed by COVID-19 and strengthen national systems for public health preparedness in Indonesia."/>
    <s v="https://www.worldbank.org/en/news/press-release/2020/05/29/the-world-bank-approves-financing-for-indonesias-covid-19-coronavirus-emergency-response"/>
  </r>
  <r>
    <x v="30"/>
    <x v="7"/>
    <x v="0"/>
    <s v="International Bank for Reconstruction and Development"/>
    <x v="2"/>
    <s v="Approved a €90 million package to help Belarus take effective and timely action to respond to the COVID-19 pandemic by strengthening the country’s national healthcare system."/>
    <s v="https://www.worldbank.org/en/news/press-release/2020/05/22/world-bank-supports-belarus-covid19-response-with-eur90-million-financing"/>
  </r>
  <r>
    <x v="0"/>
    <x v="8"/>
    <x v="1"/>
    <s v="Ministry of Productive Development"/>
    <x v="5"/>
    <s v="Summoned food companies to participate in food purchase bids with the aim of responding to the needs of the vulnerable population, within the framework of the Covid-19 health emergency."/>
    <s v="https://www.argentina.gob.ar/noticias/el-gobierno-convoco-empresarios-alimenticios-para-participar-de-licitaciones"/>
  </r>
  <r>
    <x v="1"/>
    <x v="8"/>
    <x v="0"/>
    <s v="COVID-19 Crisis Recovery Facility"/>
    <x v="2"/>
    <s v="Approved a USD 250 million loan to Bangladesh as the country grapples with the fallout from the novel coronavirus disease (COVID-19). It is cofinanced with the World Bank"/>
    <s v="https://www.aiib.org/en/news-events/news/2020/AIIB-Approves-USD250-Million-Loan-to-Bangladesh-for-COVID-19-Response.html"/>
  </r>
  <r>
    <x v="6"/>
    <x v="8"/>
    <x v="0"/>
    <s v="Ministerio de Hacienda y Crédito Público"/>
    <x v="4"/>
    <s v="Created a new special guarantee line for 1 trillion pesos, so that Microfinance Institutions can finance the liquidity needs of microentrepreneurs through the National Guarantee Fund -FNG SA’s Special Program &quot;United for Colombia&quot;,"/>
    <s v="https://www.minhacienda.gov.co/webcenter/portal/SaladePrensa/pages_DetalleNoticia?documentId=WCC_CLUSTER-131629"/>
  </r>
  <r>
    <x v="6"/>
    <x v="8"/>
    <x v="0"/>
    <s v="Ministry of Health and Social Protection"/>
    <x v="1"/>
    <s v="Established temporary financial compensation for families affiliated to the Subsidized Regime and another has to do with the protection of contributors to the contributory regime who have been disabled due to SARS-Cov_2 / Covid-19"/>
    <s v="https://www.minsalud.gov.co/Paginas/Minsalud-establecio-ruta-para-incapacidades-en-tiempos-de-covid-19.aspx"/>
  </r>
  <r>
    <x v="23"/>
    <x v="8"/>
    <x v="0"/>
    <s v="Ministry of Agriculture"/>
    <x v="1"/>
    <s v="Allocated HUF 25 billion from the Economic Protection Fund to create support schemes for farmers, productive organizations, and food industry companies to manage the economic effects of the coronavirus pandemic. From the total, HUF 24 billion represents non-refundable support (i.e., grants) for the food industry companies, and HUF 1 billion will go to producer organizations to finance their crisis management measures. Applications are scheduled to be submitted in three installments from the end of June, and payments will start in August. The European Commission approved this program on May 19, 2020."/>
    <s v="https://www.kormany.hu/hu/foldmuvelesugyi-miniszterium/hirek/huszonot-milliard-forint-tobblettamogatassal-segiti-a-kormany-az-agrar-es-elelmiszeripari-vallalkozasokat_x000a__x000a_https://www.kormany.hu/hu/foldmuvelesugyi-miniszterium/hirek/tajekoztatas-a-25-milliard-forintos-mezogazdasagi-tobblettamogatas-reszleteirol"/>
  </r>
  <r>
    <x v="10"/>
    <x v="8"/>
    <x v="0"/>
    <s v="Executive Board of the International Monetary Fund"/>
    <x v="2"/>
    <s v="Approved Jordan’s request for emergency financial assistance under the Rapid Financing Instrument (RFI) equivalent to SDR 291.55 million (about US$396 million, or 85 percent of quota). The purchase under the RFI is projected to cover about a quarter of Jordan’s external financing needs stemming from the COVID-19 shock"/>
    <s v="https://www.imf.org/en/News/Articles/2020/05/21/pr20222-jordan-imf-executive-board-approves-emergency-assistance-to-address-the-covid-19-pandemic"/>
  </r>
  <r>
    <x v="31"/>
    <x v="8"/>
    <x v="0"/>
    <s v="Tax Authority"/>
    <x v="1"/>
    <s v="Opened the possibility of filing applications by company-controlled employees for the second-time grant of the self-help grant following the spread of the Coronavirus"/>
    <s v="https://www.gov.il/he//departments/news/sa210520_1"/>
  </r>
  <r>
    <x v="32"/>
    <x v="8"/>
    <x v="0"/>
    <s v="Financial Services Agency"/>
    <x v="0"/>
    <s v="Circulated matters to be noted when preparing and submitting securities reports and implementation of securities reports reviews"/>
    <s v="https://www.fsa.go.jp/news/r1/sonota/20200327.html"/>
  </r>
  <r>
    <x v="32"/>
    <x v="8"/>
    <x v="0"/>
    <s v="Financial Services Agency"/>
    <x v="0"/>
    <s v="Announced the disclosure of corporate information regarding the effects of new coronavirus infection"/>
    <s v="https://www.fsa.go.jp/news/r1/sonota/20200521.html"/>
  </r>
  <r>
    <x v="32"/>
    <x v="8"/>
    <x v="0"/>
    <s v="Ministry of Economy, Trade and Industry"/>
    <x v="1"/>
    <s v="Begun to support seven highly urgent R&amp;D projects to develop and demonstrate equipment and systems that respond to the needs of the medical field as a countermeasure for new coronavirus infections"/>
    <s v="https://www.meti.go.jp/press/2020/05/20200521002/20200521002.html"/>
  </r>
  <r>
    <x v="11"/>
    <x v="8"/>
    <x v="0"/>
    <s v="Financial Markets Authority"/>
    <x v="0"/>
    <s v="Established Business debt hibernation (BDH) to help companies, trusts, and other businesses affected by COVID-19 to manage their debts by allowing them to place existing debts into hibernation for up to seven months."/>
    <s v="https://www.fma.govt.nz/news-and-resources/covid-19/business-debt-hibernation/"/>
  </r>
  <r>
    <x v="12"/>
    <x v="8"/>
    <x v="0"/>
    <s v="Ministry of Economy and Finance of Peru"/>
    <x v="1"/>
    <s v="Authorized the transfer of S / 213'957,583 to finance the acquisition of pharmaceutical products and the KIT COVID-19 distribution service, which will contain essential drugs for their treatment, and which will be distributed free of charge to hospitals, Hospital pharmacies and the homes of people with a positive diagnosis of COVID-19."/>
    <s v="https://www.gob.pe/institucion/mef/noticias/162356-gobierno-aprueba-medidas-para-garantizar-el-acceso-de-los-ciudadanos-a-medicamentos-para-el-tratamiento-del-coronavirus"/>
  </r>
  <r>
    <x v="12"/>
    <x v="8"/>
    <x v="0"/>
    <s v="Ministry of Economy and Finance of Peru"/>
    <x v="0"/>
    <s v="Strengthened the Peruvian Observatory of Pharmaceutical Products of the General Directorate of Medicines, Supplies and Drugs (DIGEMID) , especially with regards to price disclosures"/>
    <s v="https://www.gob.pe/institucion/mef/noticias/162356-gobierno-aprueba-medidas-para-garantizar-el-acceso-de-los-ciudadanos-a-medicamentos-para-el-tratamiento-del-coronavirus"/>
  </r>
  <r>
    <x v="12"/>
    <x v="8"/>
    <x v="0"/>
    <s v="Ministry of Economy and Finance of Peru"/>
    <x v="0"/>
    <s v="Provided that, during the validity of the health emergency, that duly authorized laboratories and drug stores can sell the products directly to the patient"/>
    <s v="https://www.gob.pe/institucion/mef/noticias/162356-gobierno-aprueba-medidas-para-garantizar-el-acceso-de-los-ciudadanos-a-medicamentos-para-el-tratamiento-del-coronavirus"/>
  </r>
  <r>
    <x v="12"/>
    <x v="8"/>
    <x v="0"/>
    <s v="Ministry of Economy and Finance of Peru"/>
    <x v="0"/>
    <s v="Extended the scope of the authorization granted to the National Center for Strategic Health Resources (CENARES) for the acquisition and transfer of goods and services in favor of the Ministry of the Interior. (MININTER), of the Public Ministry (MP), of the Ministry of Defense (MINDEF), of the National Penitentiary Institute (INP) of the Ministry of Justice and Human Rights (MINJUSDH), of the Metropolitan System of Solidarity - SISOL of the Metropolitan Municipality of Lima, and the National Fire Department of Per"/>
    <s v="https://www.gob.pe/institucion/mef/noticias/162356-gobierno-aprueba-medidas-para-garantizar-el-acceso-de-los-ciudadanos-a-medicamentos-para-el-tratamiento-del-coronavirus"/>
  </r>
  <r>
    <x v="13"/>
    <x v="8"/>
    <x v="1"/>
    <s v="Department of Finance"/>
    <x v="1"/>
    <s v="Proposed, as part of the CTRP Package 2 or CREATE, previously known as the Corporate Income Tax and Incentives Reform Act or CITIRA, immediately cutting the corporate income tax (CIT) rate from 30 percent to 25 percent starting July this year along with a 1-percentage point reduction in the CIT each year until 2027, so that the rate will only be 20 percent by that time."/>
    <s v="https://www.dof.gov.ph/dominguez-urges-senate-to-include-stimulus-measures-in-calibrated-corporate-tax-reform-bill/"/>
  </r>
  <r>
    <x v="13"/>
    <x v="8"/>
    <x v="1"/>
    <s v="Department of Finance"/>
    <x v="1"/>
    <s v="Proposed, as part of the CTRP Package 2 or CREATE, previously known as the Corporate Income Tax and Incentives Reform Act or CITIRA, established an enhanced net operating loss carry over (NOLCO), extended from three to five years, for losses incurred in 2020 is part of the proposal and will be applicable to all businesses that are not large taxpayers."/>
    <s v="https://www.dof.gov.ph/dominguez-urges-senate-to-include-stimulus-measures-in-calibrated-corporate-tax-reform-bill/"/>
  </r>
  <r>
    <x v="13"/>
    <x v="8"/>
    <x v="1"/>
    <s v="Department of Finance"/>
    <x v="1"/>
    <s v="Proposed, as part of the CTRP Package 2 or CREATE, extension to the net operating loss carryover (NOLCO) for non-large taxpayers from the current three years to five years, which will be credited for losses incurred in 2020"/>
    <s v="https://www.dof.gov.ph/dominguez-now-is-the-best-time-to-pass-recalibrated-corporate-tax-reform/"/>
  </r>
  <r>
    <x v="13"/>
    <x v="8"/>
    <x v="1"/>
    <s v="Department of Finance"/>
    <x v="1"/>
    <s v="Proposed, as part of the CTRP Package 2 or CREATE, the flexibility of the Fiscal Incentives Review Board (FIRB), which will be allowed to recommend to the President the grant of longer incentives and additional non-fiscal incentives for deserving investments"/>
    <s v="https://www.dof.gov.ph/dominguez-now-is-the-best-time-to-pass-recalibrated-corporate-tax-reform/"/>
  </r>
  <r>
    <x v="44"/>
    <x v="8"/>
    <x v="0"/>
    <s v="Government"/>
    <x v="1"/>
    <s v="Approved a normative act that extends the deadlines for submitting single payment requests and those for notifying changes to single payment requests for 2020. This rule affects single payment requests in relation to aid given to farmers due to the effects of COVID-19. The final date for submission of a single payment application without penalties is June 15, 2020."/>
    <s v="https://www.madr.ro/comunicare/6042-au-fost-prelungite-termenele-pentru-depunerea-cererii-unice-de-plata-si-notificarea-modificarilor-acesteia.html"/>
  </r>
  <r>
    <x v="33"/>
    <x v="8"/>
    <x v="1"/>
    <s v="Ministry of Economic Development"/>
    <x v="0"/>
    <s v="Passed a second reading of a bill that establishes the rules for early termination of property leases by businesses. The bill proposes to limit the breadth of tenants that are able to unilaterally terminate their leases. The proposal included a measure that would guarantee tenants the right to request a reduced rental rate from their landlords for up to one year. The bill also clarified possible courses of action if the lessee and lessor could not come to an agreement on a reduced rate. The bill was aimed at minimizing the consequences of the coronavirus on small and medium-sized enterprises that specialize in housing and property."/>
    <s v="https://www.economy.gov.ru/material/news/ekonomika_bez_virusa/gosduma_zashchitila_prava_arendatorov_msp_v_postradavshih_otraslyah.html"/>
  </r>
  <r>
    <x v="33"/>
    <x v="8"/>
    <x v="0"/>
    <s v="Bank of Russia"/>
    <x v="0"/>
    <s v="Changed the requirements for investing the proceeds of non-state pension funds (NPF) and assets from investment funds (IF). New requirements ought to expand the investment opportunities of NPFs and IFs, as well as to reduce the negative consequences of the coronavirus pandemic for financial market participants. The new requirements are about concentration limits, mortgage-backed bonds, and exchange-traded mutual funds. The measures enter into force on May 21, 2020."/>
    <s v="https://cbr.ru/press/event/?id=6764"/>
  </r>
  <r>
    <x v="14"/>
    <x v="8"/>
    <x v="0"/>
    <s v="South African Reserve Bank"/>
    <x v="3"/>
    <s v="Cut the repo rate by 50 basis points, taking it to 3.75% per annum, with effect from 22 May 2020."/>
    <s v="https://www.resbank.co.za/Lists/News%20and%20Publications/Attachments/9946/Monetary%20Policy%20Statement%2021%20May%202020.pdf"/>
  </r>
  <r>
    <x v="15"/>
    <x v="8"/>
    <x v="0"/>
    <s v="European Investment Bank"/>
    <x v="2"/>
    <s v="Provided at loan with EUR 600 million to adapt Madrid's health facilities and cope with the additional health costs caused by the pandemic. The money will fund hospital capacities and services, coronavirus research, personal protective equipment, and operating expenditures."/>
    <s v="https://www.eib.org/en/press/all/2020-122-covid-19-eib-provides-madrid-region-with-eur-600-million-to-strengthen-its-response-to-the-health-emergency"/>
  </r>
  <r>
    <x v="16"/>
    <x v="8"/>
    <x v="0"/>
    <s v="Ministry of Finance"/>
    <x v="1"/>
    <s v="Stated that according to Article 9-1 of the Special Regulations for the Prevention and Treatment of Severe Special Infectious Pneumonia and Relief and Rehabilitation, the compensation received from the government due to the impact of severe special infectious pneumonia under the Regulations is a gift from the government and exempt from income tax. "/>
    <s v="https://www.mof.gov.tw/singlehtml/384fb3077bb349ea973e7fc6f13b6974?cntId=74259326f6264dccb42a21f88031ba33"/>
  </r>
  <r>
    <x v="46"/>
    <x v="8"/>
    <x v="0"/>
    <s v="Central Bank of the Republic of Turkey"/>
    <x v="3"/>
    <s v="Decided to reduce the policy rate (one-week repo auction rate) from 8.75 percent to 8.25 percent."/>
    <s v="https://www.tcmb.gov.tr/wps/wcm/connect/EN/TCMB+EN/Main+Menu/Announcements/Press+Releases/2020/ANO2020-30"/>
  </r>
  <r>
    <x v="46"/>
    <x v="8"/>
    <x v="0"/>
    <s v="Banking Regulation and Supervision Agency"/>
    <x v="0"/>
    <s v="Purchases of 100 grams of gold or more by individuals or corporations will be subject to a one-day settlement delay as of May 22"/>
    <s v="https://www.bddk.org.tr/ContentBddk/dokuman/duyuru_0821_01.pdf"/>
  </r>
  <r>
    <x v="41"/>
    <x v="8"/>
    <x v="0"/>
    <s v="Department for Business, Energy, and Industrial Strategy"/>
    <x v="0"/>
    <s v="Established a register of agreements relating to competition law, so selected companies would not be identified as engaging in behavior that would normally be classified as &quot;anti-competitive.&quot; The Department made these exclusions to enable a rapid and coordinated response to coronavirus."/>
    <s v="https://www.gov.uk/guidance/competition-law-exclusion-orders-relating-to-coronavirus-covid-19"/>
  </r>
  <r>
    <x v="41"/>
    <x v="8"/>
    <x v="0"/>
    <s v="HM Treasury"/>
    <x v="1"/>
    <s v="Announced that the value-added taxes (VAT) collected on donated personal protective equipment (PPE) will be given to charities supporting the National Health Services and care workers. This measure refers to the taxes collected on PPE between March 1, 2020 and April 30, 2020. The British government set the VAT on PPE equal to zero on May 1, 2020. Businesses have until the end of June 2020 to report to the British Revenue &amp; Customs what VAT they have paid."/>
    <s v="https://www.gov.uk/government/news/government-to-give-vat-from-donated-ppe-to-healthcare-charities"/>
  </r>
  <r>
    <x v="30"/>
    <x v="8"/>
    <x v="0"/>
    <s v="International Development Association"/>
    <x v="2"/>
    <s v="Approved today a $500 million program to help Pakistan improve access to quality healthcare and education, support economic opportunities for women, and strengthen social safety nets as the country braces to limit the impact of the COVID-19 pandemic"/>
    <s v="https://www.worldbank.org/en/news/loans-credits/2020/05/21/pakistan-securing-human-investments-to-foster-transformation-shift"/>
  </r>
  <r>
    <x v="20"/>
    <x v="9"/>
    <x v="0"/>
    <s v="Bundesministerium der Finanzen"/>
    <x v="1"/>
    <s v="Began to accept applications for the fixed cost subsidy, from May 20, 2020 to August 31, 2021. The first payments will be disbursed by the end of May 2020. The Ministry of Finance will reimburse up to 75% of a company's fixed costs for up to 3 months. The Ministry also reduced the initial minimum grant from EUR 2000 to EUR 500."/>
    <s v="https://www.bmf.gv.at/presse/pressemeldungen/2020/Mai/fixkostenzuschuss.html"/>
  </r>
  <r>
    <x v="4"/>
    <x v="9"/>
    <x v="0"/>
    <s v="Canadian Securities Administrators"/>
    <x v="0"/>
    <s v="Published two blanket orders that provide investment funds and non-investment fund issuers with temporary relief from certain regulatory filings and delivery obligations, as a result of the COVID-19 pandemic. For investment funds, the blanket relief provides a 60-day extension for certain filing, delivery and prospectus renewal obligations normally required to be made during the period from June 2, 2020 to September 30, 2020. For non-investment fund issuers, the blanket relief provides a 45-day extension for certain filing, delivery and base shelf prospectus renewal obligations normally due or required to be made during the period from June 2, 2020 to August 31, 2020.  "/>
    <s v="https://www.securities-administrators.ca/aboutcsa.aspx?id=1907"/>
  </r>
  <r>
    <x v="4"/>
    <x v="9"/>
    <x v="0"/>
    <s v="Department of Finance"/>
    <x v="2"/>
    <s v="Announced the opening of the application process for the government’s Large Employer Emergency Financing Facility (LEEFF). The program will support Canada’s largest employers, whose needs during the pandemic are not being met through conventional financing. LEEFF will help successful applicants keep their operations going."/>
    <s v="https://www.canada.ca/en/department-finance/news/2020/05/government-announces-support-program-for-large-employers-is-open-for-applications.html"/>
  </r>
  <r>
    <x v="47"/>
    <x v="9"/>
    <x v="0"/>
    <s v="Ministry of Finance, Ministry of Economy, Development, and Tourism"/>
    <x v="2"/>
    <s v="Presented the details of new measures in favor of micro, small and medium-sized companies, through an injection of US $ 150 million to Corfo Mipyme Credit program, an initiative complementary to credits with the Fogape State Guarantee.cAlong with this measure, the number of institutions that can participate in this Corfo fund is expanded, as well as the maximum amounts that these institutions can borrow from the fund, going from 500,000 UF to 1 million UF. With this, it seeks to benefit a universe of almost 200 thousand micro entrepreneurs"/>
    <s v="https://www.hacienda.cl/sala-de-prensa/noticias/historico/ministro-de-hacienda-por-inyeccion-de.html"/>
  </r>
  <r>
    <x v="6"/>
    <x v="9"/>
    <x v="0"/>
    <s v="Ministry of Commerce, Industry, and Tourism"/>
    <x v="1"/>
    <s v="Began work to strengthen 40 SMEs in the dairy sector in 16 departments of the country through iNNpulsa Colombia. 'iNNpulsa ESLAC' has a budget of more than $ 5 billion, of which at least $ 2.4 billion will be used to make direct interventions in the benefited firms. They will receive specialized support that will take place in three stages. The idea is to diagnose and implement an escalation methodology and a short-term action plan to grow this group of companies."/>
    <s v="https://www.mincit.gov.co/prensa/noticias/industria/innpulsa-fortalece-40-empresas-del-sector-lacteo"/>
  </r>
  <r>
    <x v="6"/>
    <x v="9"/>
    <x v="0"/>
    <s v="Ministry of Labor, National Planning Department"/>
    <x v="5"/>
    <s v="Proposed the creation of the Employment Mission to design a range of financially and legally viable strategies and policy instruments, aimed at improving the performance of the labor market, to be implemented in the short term. , medium and long term."/>
    <s v="https://www.mintrabajo.gov.co/web/guest/prensa/comunicados/2020/mintrabajo-y-dnp-sometieron-a-consideracion-de-la-comision-de-concertacion-la-creacion-de-una-mision-de-empleo"/>
  </r>
  <r>
    <x v="21"/>
    <x v="9"/>
    <x v="0"/>
    <s v="Ministry of Social Affairs and the Interior, Ministry of Health and Elderly Affairs"/>
    <x v="1"/>
    <s v="Established a pool of DKK 20 million to sponsor collegiate, cultural, and sporting activities for vulnerable and elderly citizens during the coronavirus crisis. The pool is managed by the Ministry of Culture's Palace and Culture Board."/>
    <s v="https://kum.dk/nyheder-og-presse/pressemeddelelser/nyheder/kulturpulje-til-udsatte-saarbare-og-aeldre-er-aaben/1/1/"/>
  </r>
  <r>
    <x v="21"/>
    <x v="9"/>
    <x v="1"/>
    <s v="Government"/>
    <x v="1"/>
    <s v="Agreed on an initiative to quicken the processing and disbursement of both the salary and self-employed compensation schemes. The government proposed digitizing auditor's statements, fast-tracking logistically simple aid requests for costs such as leases, and increasing the use of prompt treatment. The government parties also agreed to strengthen control measures by establishing whistleblower protection on possible fraud, and setting up advisory panels and expert groups to avoiding fraud."/>
    <s v="https://em.dk/nyhedsarkiv/2020/maj/covid-19-ny-aftale-om-hurtigere-udbetaling-og-styrket-kontrol/"/>
  </r>
  <r>
    <x v="22"/>
    <x v="9"/>
    <x v="1"/>
    <s v="European Commission"/>
    <x v="0"/>
    <s v="Proposed country-specific recommendations providing economic policy guidance to all European Union (EU) Member States in the context of the coronavirus pandemic. The European Commission (EC) structured recommendations around two objectives: (1.) mitigate the pandemic's severe negative socio-economic consequences in the short-term, and (2.) achieve sustainable and inclusive growth that facilitates green transition and digital transformation in the short to medium-term. The EC called on Member States to implement their recommendations fully and in a timely manner. This communication came as part of the EC's annual &quot;Spring Package&quot; report."/>
    <s v="https://ec.europa.eu/commission/presscorner/detail/en/ip_20_901_x000a__x000a_https://ec.europa.eu/commission/presscorner/detail/en/qanda_20_894"/>
  </r>
  <r>
    <x v="22"/>
    <x v="9"/>
    <x v="1"/>
    <s v="European Commission"/>
    <x v="1"/>
    <s v="Adopted a new Biodiversity Strategy to restore natural environments and resources, and a &quot;Farm to Fork Strategy&quot; to create an environmentally friendly food system. The Strategies are recommendations for the European Union (EU) to take action. The European Commission (EC) described both as significant parts of the economic recovery from the coronavirus crisis."/>
    <s v="https://ec.europa.eu/commission/presscorner/detail/en/ip_20_884"/>
  </r>
  <r>
    <x v="22"/>
    <x v="9"/>
    <x v="0"/>
    <s v="European Commission"/>
    <x v="1"/>
    <s v="Announced an additional EUR 50 million in humanitarian aid to help respond to the dramatic increase in humanitarian needs caused by the coronavirus globally. The new funding will help citizens of the Sahel and Lake Chad regions of Africa, the Central African Republic, the Great Lakes region in Africa, Eastern Africa, Syria, Yemen, Palestine, Venezuela, and the Rohingya. The funds will go towards health services, protective equipment, water, and sanitation. They will be channelled through non-governmental organizations, international organizations, United Nations agencies, and the Red Cross and Red Crescent Societies."/>
    <s v="https://ec.europa.eu/commission/presscorner/detail/en/ip_20_905"/>
  </r>
  <r>
    <x v="22"/>
    <x v="9"/>
    <x v="0"/>
    <s v="European Securities and Markets Authority"/>
    <x v="0"/>
    <s v="Published a public statement addressing the implications on half-yearly financial reports of listed issuers amidst the COVID-19 outbreak. The European Securities and Markets Authority (ESMA) made recommendations on the treatment of interim financial statements according to International Financial Reporting Standards (IFRS), interim management reports for 2020, and addressed all actors in the production of regular financial reports."/>
    <s v="https://www.esma.europa.eu/press-news/esma-news/esma-calls-transparency-covid-19-effects-in-half-yearly-financial-reports"/>
  </r>
  <r>
    <x v="48"/>
    <x v="9"/>
    <x v="1"/>
    <s v="Government"/>
    <x v="1"/>
    <s v="Proposed that companies can receive a refund of value-added taxes (VAT) paid in early 2020 as part of a payment arrangement. If enacted, the corresponding amounts would be reimbursed to the Tax administration in accordance with a schedule, which would be detailed in the payment arrangement. The government also proposed that no tax refund be used to settle a tax debt included in a relaxed payment arrangement or deferral. Also, the default interest rate applicable to the payment arrangements and deferrals could be reduced from a level of 4% to 3%."/>
    <s v="https://vm.fi/artikkeli/-/asset_publisher/alkuvuoden-arvonlisaverot-voidaan-palauttaa-yrityksille-osana-maksujarjestelya"/>
  </r>
  <r>
    <x v="48"/>
    <x v="9"/>
    <x v="0"/>
    <s v="Government"/>
    <x v="4"/>
    <s v="Approved a maximum EUR 540 million state guarantee on loans provided to Finnair Plc, Finland's largest airline company. The purpose of the state guarantee is to ensure Finnair's liquidity and to safeguard the company's operations over the exceptional situation caused by the coronavirus crisis.On May 18, 2020, the European Commission approved a 90% guarantee on loans."/>
    <s v="https://vm.fi/artikkeli/-/asset_publisher/valtioneuvosto-myonsi-valtiontakausjarjestelyn-finnairin-lainalle"/>
  </r>
  <r>
    <x v="48"/>
    <x v="9"/>
    <x v="1"/>
    <s v="Ministry of Social Affairs and Health"/>
    <x v="1"/>
    <s v="Proposed to temporarily increase the protected portion of unemployment benefits. The protected part of unemployment insurance refers to the amount of money that an unemployed person can earn without affecting the amount of unemployment itself. If enacted, the proposal would temporarily increase the protected component from a level of EUR 300 to EUR 500 per month. The Ministry of Social Affairs and Health also proposed to amend travel conditionality of full-time mobility allowance. Both proposals would appear as legislative amendments to the Unemployment Security Act, and would remain in place until October 31, 2020."/>
    <s v="https://stm.fi/artikkeli/-/asset_publisher/hallitus-esittaa-tyottomyysetuuden-suojaosan-korottamista-ja-liikkuvuusavustuksen-ehtojen-valiaikaista-muuttamista"/>
  </r>
  <r>
    <x v="49"/>
    <x v="9"/>
    <x v="0"/>
    <s v="Autorité des marchés financiers"/>
    <x v="0"/>
    <s v="Clarified expectations for half-yearly financial reports, in-line with the recommendations set forth by the European Securities and Markets Authority (ESMA) and adapted to the French context."/>
    <s v="https://www.amf-france.org/fr/actualites-publications/actualites/publication-du-rapport-financier-semestriel-dans-le-contexte-covid-19-lamf-presente-quelques"/>
  </r>
  <r>
    <x v="50"/>
    <x v="9"/>
    <x v="0"/>
    <s v="Ministry of Economy and Finance"/>
    <x v="1"/>
    <s v="France concluded an agreement with Germany and Switzerland about the tax treatment of cross-border workers, who can continue to benefit from being taxed in another country if they are forced to telecommute due to coronavirus crisis."/>
    <s v="https://minefi.hosting.augure.com/Augure_Minefi/r/ContenuEnLigne/Download?id=8BA93857-6354-4B1D-909B-35FA63F14D5E&amp;filename=2165%20.pdf"/>
  </r>
  <r>
    <x v="39"/>
    <x v="9"/>
    <x v="1"/>
    <s v="Bundesministerium der Finanzen"/>
    <x v="1"/>
    <s v="Proposed a solidarity pact for cities and municipalities suffering from significant reduced income due to the coronavirus. The solidarity pact has two elements: old debt relief and emergency aid to compensate for trade tax losses. The old debt relief would involve a one-off haircut worth a total of EUR 45 billion. The emergency aid would entail the federal government and the states each assuming half the tax burden of the municipalities, and losses are currently estimated at EUR 12 billion."/>
    <s v="https://www.bundesfinanzministerium.de/Content/DE/Standardartikel/Themen/Schlaglichter/Corona-Schutzschild/20200519-Kommunaler-Solidarpakt-2020.html;jsessionid=ABEAA3B06E7A7FE86909EB3193763B1E.delivery2-replication"/>
  </r>
  <r>
    <x v="39"/>
    <x v="9"/>
    <x v="1"/>
    <s v="Ministry of Justice and Consumer Protection"/>
    <x v="0"/>
    <s v="Proposed liquidity management for airlines through the issuance of travel vouchers. The state also included date-based eligibility conditions in its recommendations."/>
    <s v="https://www.bmjv.de/SharedDocs/Pressemitteilungen/DE/2020/052020_Pauschalreise_Covid.html;jsessionid=7F28DCB3EBF3A8B916FCDD3EE0FCF9DF.1_cid334"/>
  </r>
  <r>
    <x v="51"/>
    <x v="9"/>
    <x v="0"/>
    <s v="Ministry of Development and Investments"/>
    <x v="1"/>
    <s v="Signed into law a &quot;General Entrepreneurship&quot; program with a budget of EUR 350 million. The application window begins this week and will run until July 31, 2020. From the total budget, EUR 140 million will include grants, financial leases and employment subsidies, while EUR 210 million will include tax exemptions. The Ministry also specified minimum loan amounts based on the size of the applicant."/>
    <s v="http://www.mindev.gov.gr/%ce%b4%cf%8d%ce%bf-%ce%bd%ce%ad%ce%b5%cf%82-%cf%80%cf%81%ce%bf%cf%83%ce%ba%ce%bb%ce%ae%cf%83%ce%b5%ce%b9%cf%82-%cf%84%ce%bf%cf%85-%ce%b1%ce%bd%ce%b1%cf%80%cf%84%cf%85%ce%be%ce%b9%ce%b1%ce%ba%ce%bf/_x000a__x000a_http://www.mindev.gov.gr/%ce%b1%ce%bd%ce%b1%ce%ba%ce%bf%ce%af%ce%bd%cf%89%cf%83%ce%b7-%ce%bc%ce%ad%cf%84%cf%81%cf%89%ce%bd-%ce%b1%cf%80%cf%8c-%cf%84%ce%bf%ce%bd-%cf%85%cf%80%ce%bf%cf%85%cf%81%ce%b3%cf%8c-%ce%b1%ce%bd%ce%ac/"/>
  </r>
  <r>
    <x v="51"/>
    <x v="9"/>
    <x v="0"/>
    <s v="Ministry of Development and Investments"/>
    <x v="1"/>
    <s v="Signed into law an &quot;Entrepreneurship of Very Small and Small Businesses&quot; program with a budget of EUR 150 million. The application window begins this week and will run until July 31, 2020. From the total budget, EUR 140 million will be dispersed through grants, and EUR 10 million through tax exemptions. The Ministry als specified minimum loan amounts based on the size of the applicant."/>
    <s v="http://www.mindev.gov.gr/%ce%b4%cf%8d%ce%bf-%ce%bd%ce%ad%ce%b5%cf%82-%cf%80%cf%81%ce%bf%cf%83%ce%ba%ce%bb%ce%ae%cf%83%ce%b5%ce%b9%cf%82-%cf%84%ce%bf%cf%85-%ce%b1%ce%bd%ce%b1%cf%80%cf%84%cf%85%ce%be%ce%b9%ce%b1%ce%ba%ce%bf/_x000a__x000a_http://www.mindev.gov.gr/%ce%b1%ce%bd%ce%b1%ce%ba%ce%bf%ce%af%ce%bd%cf%89%cf%83%ce%b7-%ce%bc%ce%ad%cf%84%cf%81%cf%89%ce%bd-%ce%b1%cf%80%cf%8c-%cf%84%ce%bf%ce%bd-%cf%85%cf%80%ce%bf%cf%85%cf%81%ce%b3%cf%8c-%ce%b1%ce%bd%ce%ac/"/>
  </r>
  <r>
    <x v="52"/>
    <x v="9"/>
    <x v="0"/>
    <s v="Central Bank of Iceland"/>
    <x v="3"/>
    <s v="Lowered interest rates (the seven-day fixed-rate deposit rate) by 75 basis points to a level of 1%. The bank also stopped offering 1-month fixed deposits."/>
    <s v="https://www.sedlabanki.is/utgefid-efni/frettir-og-tilkynningar/frettasafn/frett/2020/05/20/Yfirlysing-peningastefnunefndar-20.-mai-2020/"/>
  </r>
  <r>
    <x v="43"/>
    <x v="9"/>
    <x v="0"/>
    <s v="Ministry of Finance"/>
    <x v="4"/>
    <s v="Implemented additional reforms to the Partial Credit Guarantee scheme including making NBFCs/HFCs reported under SMA-1 category on technical reasons alone during the last one year period prior to 1.8.2018 eligible, relaxing the net profit criteria to the extent that the concerned NBFC/HFC should now have made a profit in at least one of the financial years of FY2017-18, FY 2018-19 and 2019-20, relaxing the criteria regarding date of origination of assets to include new assets originating up to at least six months prior to the date of initial pool rating, and extending the Scheme from 30.6.2020 to 31.3.2021 for purchase of pooled assets"/>
    <s v="https://pib.gov.in/PressReleasePage.aspx?PRID=1625323"/>
  </r>
  <r>
    <x v="43"/>
    <x v="9"/>
    <x v="0"/>
    <s v="Ministry of Finance"/>
    <x v="1"/>
    <s v="Approved the extension of ‘Pradhan MantriVayaVandanaYojana’ along with other amendments including pricing and management"/>
    <s v="https://pib.gov.in/PressReleasePage.aspx?PRID=1625319"/>
  </r>
  <r>
    <x v="10"/>
    <x v="9"/>
    <x v="0"/>
    <s v="Executive Board of the International Monetary Fund"/>
    <x v="2"/>
    <s v="Approved a disbursement to St. Vincent and the Grenadines following its request under the Rapid Credit Facility (RCF) mechanism, for SDR 11.7 million (US$16 million), to help cover its balance of payment and fiscal needs stemming from the outbreak of the COVID-19 pandemic."/>
    <s v="https://www.imf.org/en/News/Articles/2020/05/20/pr20221st-vincent-and-the-grenadines-imf-exec-board-approves-disbursement-to-adress-covid19"/>
  </r>
  <r>
    <x v="53"/>
    <x v="9"/>
    <x v="0"/>
    <s v="Banca D’Italia"/>
    <x v="6"/>
    <s v="Expanded the Additional Credit Claims (ACC) program to include include the eligibility of publicly guarantee loans due to COVID-19. The Bank did this to facilitate the use of collateral loans and to incentivize the extension of credit to small and medium-sized enterprises (SMEs)."/>
    <s v="https://www.bancaditalia.it/media/notizia/prestiti-bancari-a-garanzia-delle-operazioni-di-finanziamento-con-l-eurosistema/_x000a__x000a_https://www.ecb.europa.eu/explainers/tell-me-more/html/acc_frameworks.en.html"/>
  </r>
  <r>
    <x v="25"/>
    <x v="9"/>
    <x v="0"/>
    <s v="Cabinet"/>
    <x v="1"/>
    <s v="Announced short-term measures to allow construction to continue during the coronavirus crisis. The government will take four measures: (1.) investing EUR 50 million in construction projects, (2.) increased sustainable home subsidies (the &quot;SEEH scheme&quot;), (3.) made EUR 20 million available for &quot;flex pools&quot; (civil servants with technical knowledge about planning and licensing), and (4.) offering EUR 50 million in housing incentives for prospective homeowners belonging to vulnerable groups."/>
    <s v="https://www.rijksoverheid.nl/actueel/nieuws/2020/05/20/kabinet-investeert-in-doorbouwen"/>
  </r>
  <r>
    <x v="25"/>
    <x v="9"/>
    <x v="0"/>
    <s v="Cabinet"/>
    <x v="1"/>
    <s v="Extended emergency packages for jobs and the economy. The government allocated over EUR 13 billion for the new emergency package, which has five major components: (1.) companies will receive a tax-free allowance from the Ministry of Economic Affairs so that they can pay for their fixed costs, (2.) an adjusted labor compensation (&quot;NOW&quot;) program that does not reduce compensation for commercial dismissals, (3.) a bridging (&quot;TOZO&quot;) program that now applies to entrepreneurs and self-employed persons, (4.) prolonged tax relief, and (5.) lending and guarantees (&quot;BMKB&quot;, &quot;GO&quot;, &quot;KKC&quot;, &quot;COL&quot;) for entrepreneurs."/>
    <s v="https://www.rijksoverheid.nl/ministeries/ministerie-van-economische-zaken-en-klimaat/nieuws/2020/05/20/coronavirus-verlenging-en-uitbreiding-noodpakket-banen-en-economie"/>
  </r>
  <r>
    <x v="11"/>
    <x v="9"/>
    <x v="0"/>
    <s v="Financial Markets Authority"/>
    <x v="0"/>
    <s v="Explained the communication tools auditors use in auditor reports and the likely impact of COVID-19 on auditor reporting, including more modified auditor opinions, more disclosures in Auditor Reports, and the impact of going concern matters on the auditor’s thought process and auditor’s report"/>
    <s v="https://www.fma.govt.nz/news-and-resources/covid-19/what-can-users-of-auditor-reports-expect-from-auditor-reports-in-response-to-the-impact-of-covid-19/"/>
  </r>
  <r>
    <x v="36"/>
    <x v="9"/>
    <x v="0"/>
    <s v="Ministry of Finance"/>
    <x v="4"/>
    <s v="Extended the loan guarantee scheme to apply to loans granted before June 1, 2020, and permitted banks to provide guaranteed loans even after June 1, 2020. The loan guarantee scheme was first introduced on March 21, 2020 to help Norwegian companies secure access to liquidity. The extensions must be approved by the EFTA surveillance Authority ESA. "/>
    <s v="https://www.regjeringen.no/no/aktuelt/forlengelse-av-lanegarantiordningen/id2703448/_x000a__x000a_https://www.regjeringen.no/no/aktuelt/norwegian-kan-bruke-resten-av-lanegarantiordningen/id2703307/"/>
  </r>
  <r>
    <x v="54"/>
    <x v="9"/>
    <x v="0"/>
    <s v="Oman Technology Fund"/>
    <x v="0"/>
    <s v="Tharwa, a start-up funded by the Oman Technology Fund is offering online auction of cattle and livestock which will continue until May 21 in order to replace the traditional markets that occur during the Eid al Fitr holiday."/>
    <s v="https://omaninfo.om/topics/85/show/8143"/>
  </r>
  <r>
    <x v="12"/>
    <x v="9"/>
    <x v="0"/>
    <s v="Ministry of Economy and Finance of Peru"/>
    <x v="1"/>
    <s v="Authorized two transfers of items in the Public Sector Budget up to S / 39'766,335.00 in favor of local governments, with the aim of financing the purchase of cleaning kits. for canteens and implement prevention and containment measures in the food markets."/>
    <s v="https://www.gob.pe/institucion/mef/noticias/162351-el-gobierno-destina-mas-de-s-39-millones-a-municipios-para-prevenir-y-contener-contagios-en-comedores-y-mercados-de-abasto"/>
  </r>
  <r>
    <x v="33"/>
    <x v="9"/>
    <x v="0"/>
    <s v="Ministry of Economic Development"/>
    <x v="2"/>
    <s v="Announced the recapitalization of state microfinance organizations (MFIs) by allocating RUB 12 billion from the Reserve Fund and issuing microloans to MFIs in need."/>
    <s v="https://www.economy.gov.ru/material/news/ekonomika_bez_virusa/maksim_reshetnikov_gosudarstvennye_mikrozaymy_pomogut_sohranit_150_tys_rabochih_mest_v_regionah.html"/>
  </r>
  <r>
    <x v="45"/>
    <x v="9"/>
    <x v="1"/>
    <s v="Government"/>
    <x v="1"/>
    <s v="Proposed a grant of SEK 400 million Almi Invest, a Swedish venture capital company, to bridge crisis support measures and to support small innovative companies."/>
    <s v="https://www.regeringen.se/artiklar/2020/05/regeringen-okar-almi-invests-investeringskraft-for-att-overbrygga-krisen-i-sma-innovativa-bolag/_x000a__x000a_https://www.almi.se/en/almi-invest/about-almi-invest/"/>
  </r>
  <r>
    <x v="45"/>
    <x v="9"/>
    <x v="1"/>
    <s v="Government"/>
    <x v="1"/>
    <s v="Proposed increasing funds to compensate municipalities for additional costs related to the virus outbreak. These proposals came in the form of budget amendments. The proposed changes totalled an additional SEK 2 billion expense on the state budget."/>
    <s v="https://www.regeringen.se/pressmeddelanden/2020/05/sjunde-extra-andringsbudgeten-till-riksdagen/_x000a__x000a_https://www.regeringen.se/rattsliga-dokument/proposition/2020/05/prop.-201920167/"/>
  </r>
  <r>
    <x v="55"/>
    <x v="9"/>
    <x v="0"/>
    <s v="Federal Council"/>
    <x v="1"/>
    <s v="Decided to provide additional unemployment insurance funding worth CHF 14.2 billion. The Federal Council also decided to phase out the COVID unemployment insurance measures. The exist will take place in coordination with the gradual reopening of the economy."/>
    <s v="https://www.wbf.admin.ch/wbf/de/home/dokumentation/nsb-news_list.msg-id-79205.html"/>
  </r>
  <r>
    <x v="55"/>
    <x v="9"/>
    <x v="0"/>
    <s v="Federal Council"/>
    <x v="1"/>
    <s v="Decided to support the Swiss wine industry by fiscally classifying all wine as table wine. The support amounts to CHF 10 million."/>
    <s v="https://www.wbf.admin.ch/wbf/de/home/dokumentation/nsb-news_list.msg-id-79195.html"/>
  </r>
  <r>
    <x v="55"/>
    <x v="9"/>
    <x v="0"/>
    <s v="Federal Council"/>
    <x v="1"/>
    <s v="Supported family childcare institutions that suffered loss of earnings as a result of the coronavirus. The Federal Council issued a regulation that requires cantons to grant financial support to private childcare institutions from parents that withdrew children between March 17, 2020 and June 17, 2020. Parliament approved of a loan of CHF 65 million to cover a third of the canton's costs."/>
    <s v="https://www.wbf.admin.ch/wbf/de/home/dokumentation/nsb-news_list.msg-id-79188.html"/>
  </r>
  <r>
    <x v="16"/>
    <x v="9"/>
    <x v="0"/>
    <s v="Ministry of Finance"/>
    <x v="1"/>
    <s v="Allowing owners to apply to the local tax collection agency to change the non-residential non-business tax on house tax. "/>
    <s v="https://www.mof.gov.tw/singlehtml/384fb3077bb349ea973e7fc6f13b6974?cntId=6ff94c2319e1436f8ef531772268633b"/>
  </r>
  <r>
    <x v="16"/>
    <x v="9"/>
    <x v="0"/>
    <s v="Ministry of Finance"/>
    <x v="1"/>
    <s v="Allowing owners to apply to the local tax collection agency to change the entertainment tax. "/>
    <s v="https://www.mof.gov.tw/singlehtml/384fb3077bb349ea973e7fc6f13b6974?cntId=6ff94c2319e1436f8ef531772268633b"/>
  </r>
  <r>
    <x v="56"/>
    <x v="9"/>
    <x v="0"/>
    <s v="Bank of Thailand"/>
    <x v="3"/>
    <s v="Cut the policy rate by 0.25 percentage point from 0.75 to 0.50 percent effective immediately."/>
    <s v="https://www.bot.or.th/English/PressandSpeeches/Press/2020/Pages/n2763.aspx"/>
  </r>
  <r>
    <x v="46"/>
    <x v="9"/>
    <x v="0"/>
    <s v="Banking Regulation and Supervision Agency"/>
    <x v="0"/>
    <s v="Exempted Foreign Center defined in the capital market legislation Banking Regulation and Supervision among Custody Institutions (YMSK) Organizations to be determined by the Authority (the Authority) from the 5/5/20 limitation. It has been decided to be kept and based on this decision, Euroclear Bank and It is appropriate to exempt organizations named Clearstream Banking from this restriction in order to ensure that the assets are effectively and efficiently traded"/>
    <s v="https://www.bddk.org.tr/ContentBddk/dokuman/duyuru_0820_01.pdf"/>
  </r>
  <r>
    <x v="46"/>
    <x v="9"/>
    <x v="0"/>
    <s v="Central Bank of the Republic of Turkey"/>
    <x v="9"/>
    <s v="Amended the swap agreement, which was signed on 17 August 2018 between the Central Bank of the Republic of Turkey (CBRT) and Qatar Central Bank (QCB). With the swap amendment agreement, the overall limit has been increased from USD 5 billion equivalent of Turkish lira and Qatari riyal to USD 15 billion equivalent of Turkish lira and Qatari riyal"/>
    <s v="https://www.tcmb.gov.tr/wps/wcm/connect/EN/TCMB+EN/Main+Menu/Announcements/Press+Releases/2020/ANO2020-29"/>
  </r>
  <r>
    <x v="17"/>
    <x v="9"/>
    <x v="0"/>
    <s v="Government"/>
    <x v="1"/>
    <s v="Decided to provide financial assistance to the Social Insurance Fund with UAH 2.3 billion from the COVID-19 Acute Respiratory Disease Fund. From this total, UAH 0.5 billion will be provided on a non-refundable basis, and UAH 1.8 billion. The funds will be used to pay hospital and insurance benefits, including one-time benefits to family members of medical and healthcare workers who have died of COVID-19."/>
    <s v="https://www.msp.gov.ua/news/18674.html"/>
  </r>
  <r>
    <x v="17"/>
    <x v="9"/>
    <x v="0"/>
    <s v="Government"/>
    <x v="1"/>
    <s v="Added several COVID-19 measures to the priority expenditures of the state budget. The priority expenditures include state guarantees of medical care, financial support for the payment of pensions, allowances and increase to pensions granted under pension programs, and the deficit of the Pension Fund; social security; national security and defense. The designation of &quot;priority expenditure&quot; will allow the state to use budget funds efficiently and to make priority payments on urgent expenditures beginning May 20, 2020."/>
    <s v="https://mof.gov.ua/uk/news/uriad_dopovniv_perelik_pershochergovikh_platezhiv_iaki_zdiisniuie_kaznacheistvo-2147"/>
  </r>
  <r>
    <x v="41"/>
    <x v="9"/>
    <x v="0"/>
    <s v="Department for Business, Energy, and Industrial Strategy"/>
    <x v="0"/>
    <s v="Introduced the Corporate Governance and Insolvency Bill in Parliament, which will put in place a series of measures to amend insolvency and company law to support businesses to address the challenges resulting from the impact of the coronavirus (COVID-19). Proposed measures range from payment moratoria to removing the threat of personal liability for wrongful trading from directors who try to keep their companies afloat through the emergency."/>
    <s v="https://www.gov.uk/government/news/government-introduces-legislation-to-relieve-burden-on-businesses-and-support-economic-recovery"/>
  </r>
  <r>
    <x v="41"/>
    <x v="9"/>
    <x v="0"/>
    <s v="Department for Business, Energy, and Industrial Strategy"/>
    <x v="1"/>
    <s v="Allocated GBP 40 million to support the United Kingdom's Fast Start Competition, which aims to fast-track developments of innovations borne out of the coronavirus crisis while supporting startups. The initiative comes from the GBP 211 million government support package to drive business innovation and is a part of a wider investment package of GBP 1.25 billion announced on April 20, 2020."/>
    <s v="https://www.gov.uk/government/news/40m-boost-for-cutting-edge-start-ups"/>
  </r>
  <r>
    <x v="41"/>
    <x v="9"/>
    <x v="0"/>
    <s v="HM Treasury"/>
    <x v="2"/>
    <s v="Began to accept applications for the GBP 500 million &quot;Future Fund.&quot;"/>
    <s v="https://www.gov.uk/government/news/future-fund-launches-today"/>
  </r>
  <r>
    <x v="41"/>
    <x v="9"/>
    <x v="0"/>
    <s v="Financial Reporting Council"/>
    <x v="0"/>
    <s v="Encouraged companies to make use of the Financial Conduct Authority's (FCA's) extension of financial reporting deadlines from four to six months from the end of the financial year. The Financial Reporting Council also made recommendations about corporate governance, management information, risk management and internal control systems, corporate reporting, strategic reports and viability statements, dividends and capital maintenance, and other financial statements."/>
    <s v="https://www.frc.org.uk/about-the-frc/covid-19/company-guidance-updated-20may-2020-(covid-19)"/>
  </r>
  <r>
    <x v="41"/>
    <x v="9"/>
    <x v="0"/>
    <s v="Department for the Economy"/>
    <x v="2"/>
    <s v="Began to accept applications for the Hardship Fund for Northern Irish micro-businesses. The grant scheme will be made available to businesses unable to access the GBP 10,000, 25,000 and COVID-19 Childcare Support grant schemes."/>
    <s v="https://www.economy-ni.gov.uk/news/ps40million-ni-micro-business-hardship-fund-opens-applications-today"/>
  </r>
  <r>
    <x v="41"/>
    <x v="9"/>
    <x v="0"/>
    <s v="HM Treasury"/>
    <x v="1"/>
    <s v="Allocated GBP 150 million to financially support charities, social enterprises, and vulnerable individuals during the coronavirus outbreak. This amount represents GBP 71 million of new funds from dormant accounts and GBP 79 million of already-available funds that were repurposed to help charities' coronavirus response and recovery."/>
    <s v="https://www.gov.uk/government/news/government-unlocks-150-million-from-dormant-accounts-for-coronavirus-response"/>
  </r>
  <r>
    <x v="29"/>
    <x v="9"/>
    <x v="0"/>
    <s v="Federal Reserve Board, Federal Deposit Insurance Corporation, National Credit Union Administration, Office of the Comptroller of the Currency"/>
    <x v="0"/>
    <s v="Issued principles for offering small-dollar loans in a responsible manner to meet financial institutions customers' short-term credit needs"/>
    <s v="https://www.federalreserve.gov/newsevents/pressreleases/bcreg20200520a.htm_x000a__x000a_https://www.occ.gov/news-issuances/news-releases/2020/nr-ia-2020-65.html_x000a__x000a_https://www.fdic.gov/news/news/press/2020/pr20061.html"/>
  </r>
  <r>
    <x v="29"/>
    <x v="9"/>
    <x v="0"/>
    <s v="Federal Housing Finance Agency"/>
    <x v="0"/>
    <s v="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
    <s v="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
  </r>
  <r>
    <x v="34"/>
    <x v="9"/>
    <x v="1"/>
    <s v="Vietnamese Government"/>
    <x v="5"/>
    <s v="Allow the Government to proactively adjust the public investment plan in 2020 among ministries, central agencies and localities within the scope of development investment expenditure estimates by 2020. At the same time, implement specific solutions to mobilize and effectively use resources for development investment in the context of difficulties."/>
    <s v="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
  </r>
  <r>
    <x v="34"/>
    <x v="9"/>
    <x v="1"/>
    <s v="Vietnamese Government"/>
    <x v="5"/>
    <s v="Change the mode of investment for the North-South Expressway projects in the East and My Thuan - Can Tho Expressway project from the public-private partnership mode to investment from the state budget, ensuring publicity and transparency. transparency, effective monitoring and management mechanism."/>
    <s v="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
  </r>
  <r>
    <x v="34"/>
    <x v="9"/>
    <x v="1"/>
    <s v="Vietnamese Government"/>
    <x v="1"/>
    <s v="Exempt and reduce a number of tax obligations, pay the budgets of the fields and subjects that are severely damaged by the COVID-19 pandemic, including reducing corporate income tax for small and super small businesses."/>
    <s v="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
  </r>
  <r>
    <x v="34"/>
    <x v="9"/>
    <x v="1"/>
    <s v="Vietnamese Government"/>
    <x v="5"/>
    <s v="Proposing the National Assembly to consider and consider in the short term not to increase the base salary for cadres, civil servants, officials, armed forces and pensions from July 1, 2020 to share difficulties with workers affected by the COVID-19 pandemic and more resources available for urgent goals."/>
    <s v="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
  </r>
  <r>
    <x v="34"/>
    <x v="9"/>
    <x v="1"/>
    <s v="Vietnamese Government"/>
    <x v="5"/>
    <s v="Proposing the National Assembly to consider and consider the extension of the period of state budget stability in the period of 2017-2020 to 2021; In 2021, to issue norms for the allocation of state budget expenditure estimates for the 2022 - 2025 period to suit the situation and practical requirements."/>
    <s v="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
  </r>
  <r>
    <x v="30"/>
    <x v="9"/>
    <x v="0"/>
    <s v="International Development Association, International Bank for Reconstruction and Development"/>
    <x v="2"/>
    <s v="Approved a $1 billion budget support operation for Kenya, which helps close the COVID response fiscal financing gap, while supporting reforms that help advance the government’s inclusive growth agenda, including in affordable housing and support to farmers’ incomes."/>
    <s v="https://www.worldbank.org/en/news/press-release/2020/05/20/world-bank-approves-1-billion-financing-for-kenya-to-address-covid-19-financing-gap-and-support-kenyas-economy"/>
  </r>
  <r>
    <x v="0"/>
    <x v="10"/>
    <x v="0"/>
    <s v="Ministry of Productive Development"/>
    <x v="1"/>
    <s v="Set the domestic price of a barrel of oil at U $ S 45 with the objective of reactivating the national hydrocarbon industry, guaranteeing the continuity of jobs and promoting self-sufficiency, within the framework of the abrupt drop in the international value of crude oil. generated by the COVID-19 pandemic"/>
    <s v="https://www.argentina.gob.ar/noticias/el-precio-interno-del-barril-de-petroleo-sera-de-us45"/>
  </r>
  <r>
    <x v="19"/>
    <x v="10"/>
    <x v="0"/>
    <s v="Asian Development Bank"/>
    <x v="2"/>
    <s v="Approved a $300 million emergency assistance loan to strengthen Pakistan’s public health response to the novel coronavirus disease (COVID-19) pandemic and help meet the basic needs of vulnerable and poor segments of society."/>
    <s v="https://www.adb.org/news/adb-300-million-loan-help-mitigate-covid-19-impacts-pakistan"/>
  </r>
  <r>
    <x v="19"/>
    <x v="10"/>
    <x v="0"/>
    <s v="Asian Development Bank"/>
    <x v="1"/>
    <s v="Government of Norway has also contributed $5.28 million in grant proceeds for Pakistan’s COVID-19 response, which will be administered by ADB"/>
    <s v="https://www.adb.org/news/adb-300-million-loan-help-mitigate-covid-19-impacts-pakistan"/>
  </r>
  <r>
    <x v="20"/>
    <x v="10"/>
    <x v="0"/>
    <s v="Bundesministerium der Finanzen"/>
    <x v="1"/>
    <s v="Increased the total allocation of short-time work from from a level of EUR 10 billion to EUR 12 billion. Employers apply to short-time work (or, &quot;short-work&quot;) to fund their retention of employees. The funds were increased to allow the Austrian government to approve further applications. Financial police continue to carry out priority controls against the misuse of funding."/>
    <s v="https://www.bmf.gv.at/presse/pressemeldungen/2020/Mai/kurzarbeit-mittel-erhoeht.html"/>
  </r>
  <r>
    <x v="57"/>
    <x v="10"/>
    <x v="0"/>
    <s v="Federal Public Service of Finance"/>
    <x v="5"/>
    <s v="On May 15, 2020, the competent authorities of Belgium and France concluded an agreement clarifying the tax treatment of cross-border workers during the COVID-19 crisis. Employees who work from home can remain taxable in the state where they previously practiced their professional activity before the outbreak of the crisis."/>
    <s v="https://financien.belgium.be/nl/Actueel/dubbelbelastingverdrag-belgi%C3%AB-frankrijk-akkoord-tussen-bevoegde-autoriteiten-over-thuiswerk"/>
  </r>
  <r>
    <x v="4"/>
    <x v="10"/>
    <x v="0"/>
    <s v="Bank of Canada"/>
    <x v="10"/>
    <s v="Updated its reporting on assets purchased for the Provincial Bond Purchase Program (PBPP) including for each operation—the maximum purchase amount and eligible maturity range—as well as the aggregate results of each operation will be published on the program’s website. In addition, the Bank published each province and territory’s current share of the PBPP reference portfolio. These reference weights will be updated monthly. The Bank will also report every month with a one-month lag the percentage share and the par value of the holdings for each province and territory."/>
    <s v="https://www.bankofcanada.ca/2020/05/reporting-provincial-bond-purchase-program-purchases/"/>
  </r>
  <r>
    <x v="5"/>
    <x v="10"/>
    <x v="0"/>
    <s v="State Taxation Administration"/>
    <x v="5"/>
    <s v="Allowing small profit-making enterprises (SMEs) to postpone, from May 1, 2020 to December 31, 2020, the payment of corporate income tax for the current period after completing the prepayment declaration in accordance with the regulations in the remaining declaration period of 2020, and postpone it to the first declaration period in 2021"/>
    <s v="http://www.chinatax.gov.cn/chinatax/n810341/n810755/c5150535/content.html"/>
  </r>
  <r>
    <x v="5"/>
    <x v="10"/>
    <x v="0"/>
    <s v="State Taxation Administration"/>
    <x v="5"/>
    <s v="Allowing individual industrial and commercial households to suspend, from May 1, 2020 to December 31, 2020, the payment of personal income tax for the current period after completing the tax declaration of personal income tax business income in the remaining reporting period of 2020, and delay it until the first reporting period in 2021"/>
    <s v="http://www.chinatax.gov.cn/chinatax/n810341/n810755/c5150535/content.html"/>
  </r>
  <r>
    <x v="35"/>
    <x v="10"/>
    <x v="0"/>
    <s v="Ministry of Finance"/>
    <x v="5"/>
    <s v="Began to accept applications for state and local governments to make new investments. This represents the opening of a program first approved on April 24, 2020. The government allocated EUR 70 million for to encourage entrepreneurship and mitigate the consequences of the coronavirus crisis. Support was given to projects with a minimum cost of EUR 20 thousand, and an unlimited number of applications. Self-financing was not required to receive support unless the project involved ineligible costs. The Ministry of Finance would accept applications until November 15, 2020, and projects will have to be completed by mid-December at the latest."/>
    <s v="https://www.rahandusministeerium.ee/et/uudised/omavalitsused-saavad-esitada-taotlusi-investeeringutoetuseks"/>
  </r>
  <r>
    <x v="22"/>
    <x v="10"/>
    <x v="0"/>
    <s v="European Commission"/>
    <x v="1"/>
    <s v="Member States adopted the Support Mitigating Unemployment Risks in Emergency (&quot;SURE&quot;) labor-support package worth EUR 100 billion. The SURE program will support the jobs and incomes of workers and self-employed during this crisis."/>
    <s v="https://ec.europa.eu/commission/presscorner/detail/en/speech_20_911"/>
  </r>
  <r>
    <x v="22"/>
    <x v="10"/>
    <x v="0"/>
    <s v="European Commission"/>
    <x v="1"/>
    <s v="Contributed an additional EUR 122 million to the Horizon 2020 research and innovation program. The additional funds completement the Commission's EUR 1.4 billion pledge to the Coronavirus Global Response Initiative initially launched on May 4, 2020. Applications for funding will be accepted until June 11, 2020. Eligibility criteria are listed on the European Commission website."/>
    <s v="https://ec.europa.eu/commission/presscorner/detail/en/ip_20_887"/>
  </r>
  <r>
    <x v="22"/>
    <x v="10"/>
    <x v="1"/>
    <s v="European Commission"/>
    <x v="1"/>
    <s v="Expects over EUR 1 billion in support of a pan-European battery industry in 2020. If allocated, the European Investment Bank's battery funding for the year 2020 would be equivalent to the aid provided to the same initiative over the last decade. Executives remarked that COVID-19 presented an opportunity to protect European competitiveness in the green energy transition."/>
    <s v="https://www.eib.org/en/press/all/2020-121-eib-reaffirms-commitment-to-a-european-battery-industry-to-boost-green-recovery"/>
  </r>
  <r>
    <x v="22"/>
    <x v="10"/>
    <x v="0"/>
    <s v="European Insurance and Occupational Pensions Authority"/>
    <x v="0"/>
    <s v="Changed the frequency of extraordinary processes for risk-free interest rate term structures (RFR) and symmetric adjustment to equity risk (EDA) from a weekly basis to every two weeks, in light of the COVID-19 outbreak. The new frequency will apply from the week starting May 25, 2020."/>
    <s v="https://www.eiopa.europa.eu/content/change-extraordinary-rfreda-productions-weekly-frequency-every-two-weeks"/>
  </r>
  <r>
    <x v="22"/>
    <x v="10"/>
    <x v="0"/>
    <s v="Finnvera"/>
    <x v="7"/>
    <s v="Finnvera can issue export guarantees for less than two years to EU countries and certain western industrialized countries (so-called marketable countries), until December 31, 2020. Normally, Finnvera, a public export credit agency, may not insure transactions in marketable countries for a short risk period (i.e., less than two years). Private credit insurers are still the primary provider of insurance, and Finnvera's task is to complement the market. Finnvera's guarantee coverage in credit insurance is 90%."/>
    <s v="https://www.finnvera.fi/finnvera/uutishuone/uutiset/finnvera-voi-koronakriisitoimena-myontaa-lyhyen-riskiajan-vientitakuita-eu-maihin-ja-lantisiin-teollisuusmaihin"/>
  </r>
  <r>
    <x v="51"/>
    <x v="10"/>
    <x v="0"/>
    <s v="Ministry of Development and Investments"/>
    <x v="1"/>
    <s v="Increased the resources available to the TEPIX II program by EUR 300 million. The TEPIX II program offers new loans to small and medium-sized enterprises (SMEs)."/>
    <s v="http://www.mindev.gov.gr/%ce%b1%ce%bd%ce%b1%ce%ba%ce%bf%ce%af%ce%bd%cf%89%cf%83%ce%b7-%cf%84%ce%b5%cf%80%ce%b9%cf%87-%ce%b9%ce%b9/"/>
  </r>
  <r>
    <x v="51"/>
    <x v="10"/>
    <x v="0"/>
    <s v="Ministry of Development and Investments"/>
    <x v="1"/>
    <s v="Issued additional Renewable Energy Sources (RES) projects, which were afforded through an additional EUR 56 million of state funds. The Greek state sought to accelerate investments amidst the coronavirus. "/>
    <s v="http://www.mindev.gov.gr/%ce%bf-%cf%85%cf%80%ce%bf%cf%85%cf%81%ce%b3%cf%8c%cf%82-%ce%b1%ce%bd%ce%ac%cf%80%cf%84%cf%85%ce%be%ce%b7%cf%82-%ce%b5%cf%80%ce%b5%ce%bd%ce%b4%cf%8d%cf%83%ce%b5%cf%89%ce%bd-%ce%ba-%ce%ac%ce%b4-9/"/>
  </r>
  <r>
    <x v="8"/>
    <x v="10"/>
    <x v="0"/>
    <s v="Ministry of Finance"/>
    <x v="4"/>
    <s v="Guarantees working capital loans provided by banks for debtors, especially MSMEs. This is done so that banks feel safe and confident in channeling working capital loans to MSMEs amid the COVID-19 pandemic"/>
    <s v="https://www.kemenkeu.go.id/publikasi/berita/pemerintah-jamin-kredit-modal-kerja-yang-diberikan-perbankan-untuk-umkm/"/>
  </r>
  <r>
    <x v="8"/>
    <x v="10"/>
    <x v="0"/>
    <s v="Ministry of Finance"/>
    <x v="1"/>
    <s v="Will provide subsidies, compensation, State Capital Inclusion, and bailout fund to maintain the sustainability of BUMNs. Total government support to SOEs is IDR 104.38 trillion for Above The Line (ATL) funds and IDR 44.92 trillion for Below The Line (BTL) funds."/>
    <s v="https://www.kemenkeu.go.id/publikasi/berita/bumn-juga-masuk-program-pemulihan-ekonomi-nasional/"/>
  </r>
  <r>
    <x v="31"/>
    <x v="10"/>
    <x v="0"/>
    <s v="Ministry of Justice"/>
    <x v="1"/>
    <s v="Established memorandum that proposes that the date of payment of annual fees of a company or partner at a reduced rate ending within the emergency period specified in the memorandum be extended thirty days after the end of the emergency period"/>
    <s v="https://www.gov.il/he/departments/legalInfo/17052020"/>
  </r>
  <r>
    <x v="32"/>
    <x v="10"/>
    <x v="0"/>
    <s v="Bank of Japan"/>
    <x v="11"/>
    <s v="Decided to call an unscheduled Monetary Policy Meeting on May 22, 2020"/>
    <s v="https://www.boj.or.jp/en/announcements/release_2020/rel200519a.pdf"/>
  </r>
  <r>
    <x v="37"/>
    <x v="10"/>
    <x v="0"/>
    <s v="Representatives of the Paris Club Creditor Countries"/>
    <x v="0"/>
    <s v="Accepted to provide to Nepal a time-bound suspension of debt service due from 1st May to 31st December 2020."/>
    <s v="http://www.clubdeparis.org/en/communications/press-release/nepal-benefits-from-the-debt-service-suspension-initiative-19-05-2020"/>
  </r>
  <r>
    <x v="12"/>
    <x v="10"/>
    <x v="0"/>
    <s v="Ministry of Foreign Trade and Tourism, Ministry of Production"/>
    <x v="1"/>
    <s v="Extended the application date to May 20 for the Turismo Emprende program, which provides S / 2.8 million so that entrepreneurs can improve their business, or start a new project"/>
    <s v="https://www.gob.pe/institucion/mincetur/noticias/158304-turismo-emprende-se-renueva-para-reactivar-el-turismo-y-artesania"/>
  </r>
  <r>
    <x v="27"/>
    <x v="10"/>
    <x v="0"/>
    <s v="Financial Service Commission"/>
    <x v="0"/>
    <s v="Introduce within this year a group wide risk assessment system which combines the currently distinct risk concentration and risk transfer categories into a single comprehensive framework for assessing capital adequacy requirements"/>
    <s v="http://www.fsc.go.kr/downManager?bbsid=BBS0048&amp;no=152874"/>
  </r>
  <r>
    <x v="27"/>
    <x v="10"/>
    <x v="0"/>
    <s v="Financial Service Commission"/>
    <x v="0"/>
    <s v="Begin an integrated group wide disclosure in September this year through which the six financial conglomerates will gather required information from their subsidiaries and provide group wide disclosure of information on 8 sections and 25 categories, including ownership &amp; governance structure, internal risk management procedures, financial soundness, etc."/>
    <s v="http://www.fsc.go.kr/downManager?bbsid=BBS0048&amp;no=152874"/>
  </r>
  <r>
    <x v="27"/>
    <x v="10"/>
    <x v="0"/>
    <s v="Financial Service Commission"/>
    <x v="0"/>
    <s v="Work to introduce a group wide internal control system in the second half of this year by having the six financial conglomerates establish and operate their own internal control council operate their own internal control councils and standards by the end of the third of the third quarter this year"/>
    <s v="http://www.fsc.go.kr/downManager?bbsid=BBS0048&amp;no=152874"/>
  </r>
  <r>
    <x v="33"/>
    <x v="10"/>
    <x v="1"/>
    <s v="Ministry of Economic Development"/>
    <x v="1"/>
    <s v="Proposed to cancel the audits of socially-oriented non-for-profit organizations. The measure aims to help these organizations avoid additional costs and expenses during the spread of the pandemic."/>
    <s v="https://www.economy.gov.ru/material/news/ekonomika_bez_virusa/minekonomrazvitiya_predlozhilo_otmenit_do_konca_2020_goda_audit_socialno_orientirovannyh_nko.html"/>
  </r>
  <r>
    <x v="33"/>
    <x v="10"/>
    <x v="1"/>
    <s v="Ministry of Economic Development"/>
    <x v="1"/>
    <s v="Proposed to include socially-oriented non-government organizations (NGOs) in the list of organizations that will be provided with additional support measures during the COVID-19 crisis. The possible support measures include write-offs on tax payments and insurance contributions for the second quarter of 2020, subsidized loans, and grants."/>
    <s v="https://www.economy.gov.ru/material/news/ekonomika_bez_virusa/minekonomrazvitiya_predlozhilo_dopolnitelnyy_paket_mer_podderzhki_dlya_socialno_orientirovannyh_nko.html"/>
  </r>
  <r>
    <x v="33"/>
    <x v="10"/>
    <x v="0"/>
    <s v="Ministry of Economic Development"/>
    <x v="1"/>
    <s v="Approved a deferral of property taxes for lessors. Landlords can delay their payments of property and land taxes, provided that they meet eligibility conditions."/>
    <s v="https://www.economy.gov.ru/material/news/ekonomika_bez_virusa/pravitelstvo_rf_utverdilo_otsrochku_po_imushchestvennym_nalogam_dlya_arendodateley.html"/>
  </r>
  <r>
    <x v="15"/>
    <x v="10"/>
    <x v="0"/>
    <s v="Ministry of Economic Affairs and Digital Transformation"/>
    <x v="7"/>
    <s v="Activated the fourth tranche of the EUR 100 billion guarantee program first introduced in March. The program guarantees the operations of small and medium-sized enterprises (SMEs). The fourth tranche was worth EUR 20 billion."/>
    <s v="https://www.mineco.gob.es/portal/site/mineco/menuitem.ac30f9268750bd56a0b0240e026041a0/?vgnextoid=437911a7b4d22710VgnVCM1000001d04140aRCRD&amp;vgnextchannel=864e154527515310VgnVCM1000001d04140aRCRD"/>
  </r>
  <r>
    <x v="45"/>
    <x v="10"/>
    <x v="0"/>
    <s v="Ministry of Infrastructure"/>
    <x v="1"/>
    <s v="Allocated SEK 720 million to extend maintenance work on railways, and increased road maintenance by SEK 300 million. In light of the coronavirus, the reduced traffic allowed the government to pursue infrastructure spending."/>
    <s v="https://www.regeringen.se/pressmeddelanden/2020/05/storsatsning-pa-jarnvags--och-vagunderhall-i-hela-landet/"/>
  </r>
  <r>
    <x v="55"/>
    <x v="10"/>
    <x v="0"/>
    <s v="Swiss Financial Market Supervisory Authority"/>
    <x v="0"/>
    <s v="Published guidance on extensions and discontinuation of exemptions due to the COVID-19 crisis. The Swiss Financial Market Supervisory Authority (FINMA) extended the exemption for the calculation of the leverage ratio (excluding central bank reserves) until January 1, 2021--previously, the date was July 1, 2020. FINMA also provided guidance on extending the duration of loans under the COVID-19 refinancing facility (CRF) for calculating the net stable funding ratio (NSFR)."/>
    <s v="https://www.finma.ch/en/news/2020/05/20200519-news-aufsichtsmitteilung-062020/"/>
  </r>
  <r>
    <x v="16"/>
    <x v="10"/>
    <x v="0"/>
    <s v="Ministry of Finance, Taipei National Taxation Bureau"/>
    <x v="5"/>
    <s v="Extended the 108-year consolidated income tax and profit-making business income tax settlement declaration and payment period to June 30"/>
    <s v="https://www.mof.gov.tw/singlehtml/384fb3077bb349ea973e7fc6f13b6974?cntId=d1e5e205f1e64bcb8b0850560527c97f"/>
  </r>
  <r>
    <x v="16"/>
    <x v="10"/>
    <x v="0"/>
    <s v="Ministry of Finance, Taipei National Taxation Bureau"/>
    <x v="5"/>
    <s v="Promptly assist taxpayers to reduce tax burdens or flexibly use funds. This (108) annual comprehensive income tax For tax settlement, early tax refund and lenient acceptance of taxpayers' postponement or instalment of tax contributions and other tax assistance measures are adopted."/>
    <s v="https://www.mof.gov.tw/singlehtml/384fb3077bb349ea973e7fc6f13b6974?cntId=f1279ced1f63490298340129304651b4"/>
  </r>
  <r>
    <x v="41"/>
    <x v="10"/>
    <x v="0"/>
    <s v="HM Treasury"/>
    <x v="4"/>
    <s v="Extended maximum loan size available through the Coronavirus Large Business Interruption Loan Scheme (CLBILS) from a leave of GBP 50 million to GBP 200 million. Loans under the expanded program will be made available to businesses affected by the coronavirus from next week. Companies receiving help through the CLBILS were also asked to agree to not pay dividends and to exercise restraint on senior pay."/>
    <s v="https://www.gov.uk/government/news/larger-businesses-to-benefit-from-loans-of-up-to-200-million"/>
  </r>
  <r>
    <x v="41"/>
    <x v="10"/>
    <x v="0"/>
    <s v="Bank of England"/>
    <x v="12"/>
    <s v="Updated the Covid Corporate Financing Facility (CCFF) in two ways. First, institutions that intend to draw from the CCFF beyond May 19 2021 are expected to write a letter to HM Treasury that commits to refraining from paying dividends and other capital distributions during the period in which their commercial paper is outstanding. Second, businesses that have drawn under the CCFF are able to repay their drawings early if they choose to do so. The HM Treasury and Bank will also publish the businesses that have drawings under the CCFF, as well as their amounts borrowed, every Thursday beginning on June 4, 2020."/>
    <s v="https://www.bankofengland.co.uk/news/2020/may/update-to-the-covid-corporate-financing-facility_x000a__x000a_https://www.bankofengland.co.uk/markets/market-notices/2020/joint-hmt-and-boe-ccff-consolidated-market-notice-may-2020"/>
  </r>
  <r>
    <x v="29"/>
    <x v="10"/>
    <x v="0"/>
    <s v="Federal Housing Finance Agency"/>
    <x v="1"/>
    <s v="Announced that Fannie Mae and Freddie Mac have issued temporary guidance regarding the eligibility of borrowers who are in forbearance, or have recently ended their forbearance, looking to refinance or buy a new home."/>
    <s v="https://www.fhfa.gov/Media/PublicAffairs/Pages/FHFA-Announces-Refinance-and-Home-Purchase-Eligibility-for-Borrowers-in-Forbearance.aspx"/>
  </r>
  <r>
    <x v="30"/>
    <x v="10"/>
    <x v="0"/>
    <s v="International Bank for Reconstruction and Development"/>
    <x v="2"/>
    <s v="Approved $9 million in financing to bolster efforts to combat the COVID-19 (coronavirus) pandemic in Gabon"/>
    <s v="https://www.worldbank.org/en/news/press-release/2020/05/19/gabon-un-financement-de-9-millions-de-dollars-pour-lutter-contre-le-coronavirus"/>
  </r>
  <r>
    <x v="0"/>
    <x v="11"/>
    <x v="0"/>
    <s v="Government of Argentina, Ministry of Labor, Employment and Social Security"/>
    <x v="0"/>
    <s v="Established the extension of the prohibition of making dismissals and suspensions without just cause, and for the reasons of lack or reduction of work and force majeure, for a period of 60 days"/>
    <s v="https://www.boletinoficial.gob.ar/detalleAviso/primera/229469/20200519_x000a__x000a_https://www.argentina.gob.ar/noticias/el-gobierno-nacional-prorroga-por-60-dias-la-prohibicion-de-despidos"/>
  </r>
  <r>
    <x v="0"/>
    <x v="11"/>
    <x v="0"/>
    <s v="Ministry of Labor, Employment, and Social Security"/>
    <x v="1"/>
    <s v="Announced an increase of 6.12% for all retirees and pensioners according to the scale of the pyramid, which brings the minimum retirement to 16,864 pesos and the maximum credit to 113,479 pesos . The increase also includes non-contributory pensions, the Universal Child Allowance, the Universal Pregnancy Allowance and the Family Allowances"/>
    <s v="https://www.argentina.gob.ar/noticias/el-gobierno-nacional-anuncia-aumento-jubilatorio"/>
  </r>
  <r>
    <x v="0"/>
    <x v="11"/>
    <x v="0"/>
    <s v="Chief of the Cabinet of Ministers"/>
    <x v="1"/>
    <s v="Resolved with the agreement of the parties a series of provisions for mobile and fixed telephony, Internet and pay TV services to suspend price increases until August 31, 2020, in order to alleviate the situation of the users affected by the quarantine. In addition, another measure has been taken in favor of users, which consists of making available post-paid mobile telephony and Internet plans; Prepaid mobile and fixed internet for all people who request the benefit, with a fixed price until September 30"/>
    <s v="https://www.argentina.gob.ar/noticias/el-gobierno-nacional-congela-las-tarifas-de-telefonia-fija-y-movil-internet-y-de-la-tv-paga"/>
  </r>
  <r>
    <x v="19"/>
    <x v="11"/>
    <x v="0"/>
    <s v="Asian Development Bank"/>
    <x v="1"/>
    <s v="Allocated a $1.36 million grant for Uzbekistan to procure medical equipment and supplies to support the country’s efforts to combat the novel coronavirus disease (COVID-19) pandemic"/>
    <s v="https://www.adb.org/news/adb-allocates-1-36-million-grant-uzbekistans-fight-against-covid-19"/>
  </r>
  <r>
    <x v="19"/>
    <x v="11"/>
    <x v="0"/>
    <s v="Asian Development Bank"/>
    <x v="2"/>
    <s v="Reallocated $19.5 million in loan savings from existing ADB projects to enable Uzbekistan to procure 800 ventilators."/>
    <s v="https://www.adb.org/news/adb-allocates-1-36-million-grant-uzbekistans-fight-against-covid-19"/>
  </r>
  <r>
    <x v="2"/>
    <x v="11"/>
    <x v="0"/>
    <s v="Australian Government"/>
    <x v="1"/>
    <s v="Exempted job seekers from reporting their mutual obligation requirements up to and including 1 June 2020"/>
    <s v="https://jobsearch.gov.au/covid-19-information"/>
  </r>
  <r>
    <x v="20"/>
    <x v="11"/>
    <x v="0"/>
    <s v="Austrian Financial Market Authority"/>
    <x v="0"/>
    <s v="Ended the restriction of short sales and net short positions in certain financial instruments that are listed on the Vienna Stock Exchange. The restrictions were meant to dampen &quot;irrationally excessive market reactions and to maintain investor confidence in the stability of the Austrian financial market.&quot; The restrictions end at midnight on May 18, 2020. The ordinance was initially announced on March 18, 2020, and was extended on April 15, 2020."/>
    <s v="https://www.fma.gv.at/fma-beendet-die-per-verordnung-erlassenen-einschraenkungen-fuer-leerverkaeufe-in-bestimmten-finanzinstrumenten-die-an-der-wiener-boerse-notieren/"/>
  </r>
  <r>
    <x v="57"/>
    <x v="11"/>
    <x v="0"/>
    <s v="Financial Services and Markets Authority"/>
    <x v="0"/>
    <s v="Suspended the ban on short sales and net short positions on Belgian trading platforms. The Financial Services and Market Authority (FSMA) first enacted this policy to prevent market volatility from worsening and negatively impacting individual companies and market confidence in general. The ban was first introduced on March 18, 2020, and extended on April 15, 2020. The ban will end at 11:59PM on May 18, 2020."/>
    <s v="https://www.fsma.be/nl/news/de-fsma-kondigt-de-opschorting-van-het-verbod-op-het-innemen-verhogen-van-nettoshortposities"/>
  </r>
  <r>
    <x v="3"/>
    <x v="11"/>
    <x v="0"/>
    <s v="Ministry of the Economy"/>
    <x v="1"/>
    <s v="Zeroed the Import Tax on another 118 products used to combat the Covid-19 pandemic in Brazil, it includes more than 80 drugs used in the treatment of hospitalized patients and in the direct fight against coronavirus, meeting the demand of the National Council of Municipal Health Secretariats and parameters of the World Health Organization (WHO)."/>
    <s v="https://www.gov.br/economia/pt-br/assuntos/noticias/2020/maio/governo-federal-totaliza-509-produtos-com-imposto-de-importacao-zerado"/>
  </r>
  <r>
    <x v="3"/>
    <x v="11"/>
    <x v="0"/>
    <s v="Superintendence of Complementary Social Security"/>
    <x v="0"/>
    <s v="Sent Circular Letter 3/2020 to all closed social security entities (EFPC), requesting information regarding the measures being taken to face the adversities arising from the State of Public calamity, by filling in the electronic form"/>
    <s v="http://www.previc.gov.br/central-de-conteudos/Noticias/previc-lanca-formulario-de-acompanhamento-dos-impactos-da-crise-covid-19-na-gestao-das-efpc"/>
  </r>
  <r>
    <x v="21"/>
    <x v="11"/>
    <x v="1"/>
    <s v="Ministry of Employment"/>
    <x v="1"/>
    <s v="Presented a bill that provides financial support (through wages and sickness benefits) to citizens at extra risk of COVID-19 until September 1, 2020. Employers who pay wages to employees in the special risk group would receive benefit reimbursement throughout the period of benefit. The bill (L 190) is expected to be finalized on Wednesday, May 19, 2020."/>
    <s v="https://bm.dk/nyheder-presse/nyheder/2020/05/lovforslag-om-saerlig-risikogruppe-hastebehandles-i-folketinget/"/>
  </r>
  <r>
    <x v="35"/>
    <x v="11"/>
    <x v="0"/>
    <s v="Ministry of Public Administration"/>
    <x v="1"/>
    <s v="SIgned legislation that allocated EUR 6.2 million worth of grants to support industrial investments in Ida-Virumaa. While this represents the expansion of a previously existing program, the funds will come from the European Regional Development Fund rather than state funds. The government modified the previous program by expanding eligibility and loan conditions (ex: lower minimum grant amounts). Applications can be submitted from May 20, 2020 until the funds are exhausted. All supported projects must be completed before August 31, 2023."/>
    <s v="https://www.rahandusministeerium.ee/et/uudised/ida-virumaa-toostusettevotteid-toetatakse-62-miljoni-euroga"/>
  </r>
  <r>
    <x v="35"/>
    <x v="11"/>
    <x v="1"/>
    <s v="Ministry of Rural Affairs"/>
    <x v="1"/>
    <s v="Extended deadlines for the implementation of activities funded by the European Maritime and Fisheries Fund Operational Program 2014-2020. Due to complications from COVID-19, it is likely that recipients of these grants will not be able to use the grants as originally intended. The drafted legislation, if enacted, would permit maritime and fishing companies to lenience in their original grant stipulations."/>
    <s v="https://www.agri.ee/et/uudised/eriolukorra-tottu-pikendatakse-kalandustoetuste-tegevuste-elluviimise-tahtaegu"/>
  </r>
  <r>
    <x v="49"/>
    <x v="11"/>
    <x v="0"/>
    <s v="Banque de France"/>
    <x v="10"/>
    <s v="Made decisions about the Bank's refinancing operations and eligibility of guarantees under the Public Sector Asset Purchase Program (PSPP), the third Covered Bond Purchase Program (CBPP3), the asset-backed securities purchase program (ABSPP), the Corporate Sector Securities Purchase Program (CSPP), and the Program Emergency Pandemic Purchase (PEPP). The Bank clarified negotiable assets, eligible issuers, and discussed the range of haircuts on collateral."/>
    <s v="https://www.banque-france.fr/sites/default/files/medias/documents/decision_2020-03_modification_decision_2020-02.pdf"/>
  </r>
  <r>
    <x v="49"/>
    <x v="11"/>
    <x v="0"/>
    <s v="Autorité des marchés financiers"/>
    <x v="0"/>
    <s v="Suspended the ban on creating or increasing net short positions. The French Financial Market Authority first introduced a ban on March 17, 2020, to minimize any pro-cyclical influence of an increase in short sales."/>
    <s v="https://www.amf-france.org/fr/actualites-publications/communiques/communiques-de-lamf/lamf-suspend-linterdiction-de-creer-ou-daugmenter-des-positions-courtes-nettes"/>
  </r>
  <r>
    <x v="51"/>
    <x v="11"/>
    <x v="0"/>
    <s v="Hellenic Capital Market Commission"/>
    <x v="0"/>
    <s v="Suspended the ban on creating or increasing net short positions on the Athens Stock Exchange. The Hellenic Capital Market Commission originally instituted the ban on March 18, 2020, and expanded the ban on April 24, 2020."/>
    <s v="http://www.hcmc.gr/vdrv/elib/a1b321ecb-af3e-40ef-ba8c-1be30f05c075--1850842569-0"/>
  </r>
  <r>
    <x v="23"/>
    <x v="11"/>
    <x v="0"/>
    <s v="Magyar Nemzeti Bank"/>
    <x v="1"/>
    <s v="Clarified that the customers' loan installments will not increase after the moratorium on loan payments expires. From January 2021 onwards, the monthly charge will be at a maximum, the same as the first installment paid on the loan contract. The terms of given loans are to be increased. However, the interest rates on floating-rate loans may change for the remainder of 2020, and from January 2021, consumers will have to make loan payments that correspond to future interest rates. This has nothing to do with the moratorium, but can be explained by the terms of loan contracts between customers and banks."/>
    <s v="https://www.mnb.hu/sajtoszoba/sajtokozlemenyek/2020-evi-sajtokozlemenyek/a-fizetesi-moratorium-miatt-nem-nohet-a-havi-torlesztes-osszege"/>
  </r>
  <r>
    <x v="9"/>
    <x v="11"/>
    <x v="0"/>
    <s v="Inter-American Development Bank"/>
    <x v="2"/>
    <s v="Facilitated the purchase of 170 Spanish-made ventilators of the RESPIRA brand as part of $82 million in financing that had been reassigned to support Bolivia’s response to the public-health emergency."/>
    <s v="https://www.iadb.org/en/news/idb-statement-purchase-ventilators-bolivia"/>
  </r>
  <r>
    <x v="9"/>
    <x v="11"/>
    <x v="0"/>
    <s v="Inter-American Development Bank"/>
    <x v="5"/>
    <s v="Joined forces with Esri , the global leader in location intelligence, to provide free access to geospatial technology in response to the COVID-19 emergency in Latin America and the Caribbean (LAC). Governments in the region will be able to use a custom COVID-19 solution to track critical equipment and assets availability, manage supply chains, and maintain business continuity."/>
    <s v="https://www.iadb.org/en/news/idb-and-esri-offer-solutions-combat-covid-19-latin-america-and-caribbean"/>
  </r>
  <r>
    <x v="9"/>
    <x v="11"/>
    <x v="0"/>
    <s v="Inter-American Development Bank, Korea Infrastructure Development Co-Financing Facility for Latin America and the Caribbean"/>
    <x v="2"/>
    <s v="Approved a loan for Paraguay to strengthen the efficiency and effectiveness of its public policy and fiscal management to address the public health and economic crises triggered by COVID-19. The project calls for a total of $210 million in lending, of which $160 million will be financed by the IDB and $50 million by the Korea Infrastructure Development Co-Financing Facility for Latin America and the Caribbean, or KIF, which is administered by the IDB."/>
    <s v="https://www.iadb.org/en/news/paraguay-will-strengthen-public-policy-and-fiscal-management-tackle-covid-19"/>
  </r>
  <r>
    <x v="10"/>
    <x v="11"/>
    <x v="0"/>
    <s v="Executive Board of the International Monetary Fund"/>
    <x v="2"/>
    <s v="Approved the authorities’ request to augment access under Armenia’s SBA arrangement by 100 percent of quota (SDR 128.80 million or about US$175 million), bringing overall access under the SBA arrangement to SDR 308.8 million (around 240 percent of Armenia’s quota). The augmentation and completion of the review will make SDR 205.94 million (about US$280 million) immediately available."/>
    <s v="https://www.imf.org/en/News/Articles/2020/05/18/pr20219-armenia-imf-execboard-concludes-2ndrev-under-sba-augments-access-address-impact-covid19"/>
  </r>
  <r>
    <x v="10"/>
    <x v="11"/>
    <x v="0"/>
    <s v="Executive Board of the International Monetary Fund"/>
    <x v="2"/>
    <s v="Approved the disbursement of SDR 275.6 million (50 percent of quota, about US$375 million) under the Rapid Credit Facility (RCF) and the Rapid Financing Instrument (RFI). This will help to meet Uzbekistan’s increased need for fiscal and urgent balance of payments financing arising from the impact of the COVID-19 crisis."/>
    <s v="https://www.imf.org/en/News/Articles/2020/05/18/pr20220-uzbekistan-imf-executive-board-approves-us-375m-disbursement-address-impact-covid19"/>
  </r>
  <r>
    <x v="31"/>
    <x v="11"/>
    <x v="0"/>
    <s v="Ministry of Justice"/>
    <x v="0"/>
    <s v="Extended the submission of documents for public and non-profit organizations to the Registrar until July 1, 2020, existing Supervision and Audit Procedures which will resume as of June 15 2020, and New Supervision and Audit Procedures as of June 15, 2020. This notice applies to both inspection procedures and audits performed by the Registrar and by those on his behalf for public and non-profit organizations"/>
    <s v="https://www.gov.il/he//departments/news/corona-easing-association-2"/>
  </r>
  <r>
    <x v="53"/>
    <x v="11"/>
    <x v="0"/>
    <s v="Italian Companies and Exchange Commission"/>
    <x v="0"/>
    <s v="Suspended the temporary ban on taking new net short position and the increase in existing net short positions. The Italian Companies and Exchange Commission (CONSOB) first introduced the ban on March 17, 2020 in an attempt to avoid any pro-cyclical effects created by an increase in net short positions. The ban will end at 11:59PM on May 18, 2020."/>
    <s v="http://www.consob.it/documents/46180/46181/comunicato_20200518.pdf/b522b833-cccd-4e9e-8d85-e73aaf103ce4"/>
  </r>
  <r>
    <x v="53"/>
    <x v="11"/>
    <x v="0"/>
    <s v="Ministry of Infrastructure and Transportation"/>
    <x v="1"/>
    <s v="Signed a decree that allocates EUR 60 million to the National Fund for support to access in rental housing. This represents an addition to the EUR 46 already allocated on April 2, 2020. The original purpose of the measure was to support municipalities and tenants, who were unable to pay lease fees and suffered from evictions due to arrears. The payments first flowed to municipalities, which then decided the individuals or rental agencies that met the eligibility conditions."/>
    <s v="http://www.mit.gov.it/comunicazione/news/coronavirus/coronavirus-da-de-micheli-60-milioni-per-sostegno-locazione_x000a__x000a_http://www.mit.gov.it/comunicazione/news/casa-fondo-inquilini-morosi-morosita-incolpevole-affitto/coronavirus-da-ministra"/>
  </r>
  <r>
    <x v="36"/>
    <x v="11"/>
    <x v="0"/>
    <s v="Ministry of Defense"/>
    <x v="1"/>
    <s v="Increased the support scheme for small and large companies that develop defense technology. In light of the coronavirus, the government increased funding by NOK 20 million, bringing the level to NOK 91 million for 2020, and planned to increase this yearly funding by an additional NOK 25 million in 2021. Defense funds are allocated twice a year."/>
    <s v="https://www.regjeringen.no/no/aktuelt/deler-ut-91-millioner-til-ny-forsvarsteknologi/id2703014/"/>
  </r>
  <r>
    <x v="37"/>
    <x v="11"/>
    <x v="0"/>
    <s v="Representatives of the Paris Club Creditor Countries"/>
    <x v="0"/>
    <s v="Accepted to provide to Grenada a time-bound suspension of debt service due from 1st May to 31st December 2020"/>
    <s v="http://www.clubdeparis.org/en/communications/press-release/grenada-benefits-from-the-debt-service-suspension-initiative-18-05-2020"/>
  </r>
  <r>
    <x v="13"/>
    <x v="11"/>
    <x v="0"/>
    <s v="Department of Labor and Employment"/>
    <x v="0"/>
    <s v="Issued guidelines on how best employers can protect jobs, and prevent layoffs and retrenchments."/>
    <s v="https://www.dole.gov.ph/news/dole-presses-job-preservation-says-cost-of-covid-control-on-employers/"/>
  </r>
  <r>
    <x v="27"/>
    <x v="11"/>
    <x v="0"/>
    <s v="Financial Services Commission"/>
    <x v="0"/>
    <s v="Set up a leveraged ETF and ETN market system that is separately managed from general stock markets and classify ETFs and ETNs based on the level of risks of their derivatives in order to give variations for their evaluations for listing and investors’ access depending on their risk characteristics. To be implemented in Q3 2020"/>
    <s v="http://www.fsc.go.kr/downManager?bbsid=BBS0048&amp;no=152660"/>
  </r>
  <r>
    <x v="27"/>
    <x v="11"/>
    <x v="0"/>
    <s v="Financial Services Commission"/>
    <x v="0"/>
    <s v="Require ETF and ETN investors to place minimum deposits in the amount of KRW10 million and restrict leveraged investment in order to curb speculative demand. To be implemented in September 2020"/>
    <s v="http://www.fsc.go.kr/downManager?bbsid=BBS0048&amp;no=152660"/>
  </r>
  <r>
    <x v="27"/>
    <x v="11"/>
    <x v="0"/>
    <s v="Financial Services Commission"/>
    <x v="0"/>
    <s v="Require mandatory online education for retail investors to help them gain information about the risk characteristics (disparate ratio, compounding interest effect, rollover effect, etc.)and transaction mechanisms of particular leveraged ETPs. To be implemented in September 2020"/>
    <s v="http://www.fsc.go.kr/downManager?bbsid=BBS0048&amp;no=152660"/>
  </r>
  <r>
    <x v="27"/>
    <x v="11"/>
    <x v="0"/>
    <s v="Financial Services Commission"/>
    <x v="0"/>
    <s v="Allow reverse split of ETNs to help absorb speculative demand arising from penny stocks due to drops in index values. To be implemented in September 2020"/>
    <s v="http://www.fsc.go.kr/downManager?bbsid=BBS0048&amp;no=152660"/>
  </r>
  <r>
    <x v="27"/>
    <x v="11"/>
    <x v="0"/>
    <s v="Financial Services Commission"/>
    <x v="0"/>
    <s v="Prevent spikes in disparate ratios by lowering the bar (from the current disparate ratio of 30 percent to 6 percent and 12 percent) for the Korea Exchange to single out items that need to be closely watched for management. To be implemented in September 2020"/>
    <s v="http://www.fsc.go.kr/downManager?bbsid=BBS0048&amp;no=152660"/>
  </r>
  <r>
    <x v="27"/>
    <x v="11"/>
    <x v="0"/>
    <s v="Financial Services Commission"/>
    <x v="0"/>
    <s v="Require liquidity providers (ETN issuing firms) to maintain at least 20 percent of the total listed securities so that a sufficient supply of ETNs can help prevent spikes in disparate ratios. To be implemented in July 2020"/>
    <s v="http://www.fsc.go.kr/downManager?bbsid=BBS0048&amp;no=152660"/>
  </r>
  <r>
    <x v="27"/>
    <x v="11"/>
    <x v="0"/>
    <s v="Financial Services Commission"/>
    <x v="0"/>
    <s v="Conduct performance evaluations for liquidity providers more frequently (from quarterly to monthly) and increase penalties to encourage more effective management of disparate ratios. To be implemented in July 2020"/>
    <s v="http://www.fsc.go.kr/downManager?bbsid=BBS0048&amp;no=152660"/>
  </r>
  <r>
    <x v="27"/>
    <x v="11"/>
    <x v="0"/>
    <s v="Financial Services Commission"/>
    <x v="0"/>
    <s v="Allow early redemption of ETNs after a review by the KRX if it is considered necessary to protect investors. To be implemented in July 2020"/>
    <s v="http://www.fsc.go.kr/downManager?bbsid=BBS0048&amp;no=152660"/>
  </r>
  <r>
    <x v="27"/>
    <x v="11"/>
    <x v="0"/>
    <s v="Financial Services Commission"/>
    <x v="0"/>
    <s v="Establish provisions for exemptions on investor protection measures against ETNs to more flexibly and swiftly respond to changes in market conditions. To be implemented in September 2020"/>
    <s v="http://www.fsc.go.kr/downManager?bbsid=BBS0048&amp;no=152660"/>
  </r>
  <r>
    <x v="27"/>
    <x v="11"/>
    <x v="0"/>
    <s v="Financial Services Commission"/>
    <x v="0"/>
    <s v="Allow ETN products to be listed on the domestic benchmark indexes, such as KOSDAQ 150 and KRX 300, which had been previously restricted as a way of preventing excessive competition with ETFs. To be implemented in July 2020"/>
    <s v="http://www.fsc.go.kr/downManager?bbsid=BBS0048&amp;no=152660"/>
  </r>
  <r>
    <x v="27"/>
    <x v="11"/>
    <x v="0"/>
    <s v="Financial Services Commission"/>
    <x v="0"/>
    <s v="Ease requirements for underlying index composition to allow tracking of yields on overseas blue-chip stocks in order to promote the development of alternative ETN products that can help absorb domestic investors’ demand for foreign stocks. To be implemented in July 2020"/>
    <s v="http://www.fsc.go.kr/downManager?bbsid=BBS0048&amp;no=152660"/>
  </r>
  <r>
    <x v="27"/>
    <x v="11"/>
    <x v="0"/>
    <s v="Financial Services Commission"/>
    <x v="0"/>
    <s v="Allow delisting of ETN products that are underperforming or turning burdensome for liquidity management. To be implemented in July 2020"/>
    <s v="http://www.fsc.go.kr/downManager?bbsid=BBS0048&amp;no=152660"/>
  </r>
  <r>
    <x v="27"/>
    <x v="11"/>
    <x v="0"/>
    <s v="Ministry of Small and Medium Business"/>
    <x v="0"/>
    <s v="Announced plans to improve the fair economy system to help overcome 'Corona 19', discovering a total of 28 tasks to protect and support 'Small Business Owners, Self-Employed Businesses, Small and Medium Enterprises, Consumers, and Workers"/>
    <s v="https://www.mss.go.kr/site/smba/ex/bbs/View.do?cbIdx=86&amp;bcIdx=1018756&amp;parentSeq=1018756"/>
  </r>
  <r>
    <x v="33"/>
    <x v="11"/>
    <x v="0"/>
    <s v="Ministry of Economic Development"/>
    <x v="4"/>
    <s v="Announced the acceptance of applications from banks for loans for the restoration of activities. This measure is the next step of a proposal first introduced on May 13, 2020."/>
    <s v="https://www.economy.gov.ru/material/news/minekonomrazvitiya_rossii_obyavilo_priem_zayavok_ot_bankov_po_kreditam_na_vosstanovlenie_deyatelnosti.html"/>
  </r>
  <r>
    <x v="33"/>
    <x v="11"/>
    <x v="0"/>
    <s v="Ministry of Economic Development"/>
    <x v="2"/>
    <s v="Extended the acceptance of applications from credit organizations to participate in interest-free lending programs for salary payments and deferred payments of loans. The application windows for subsidy programs, first announced on April 3 and April 6, 2020 (Decrees No. 410 and 422), were extended by 10 business days from May 18, 2020. The new deadline for application is May 25, 2020."/>
    <s v="https://www.economy.gov.ru/material/news/ekonomika_bez_virusa/prodlen_priem_zayavok_ot_bankov_na_uchastie_v_kreditnyh_programmah_podderzhki_biznesa.html_x000a_"/>
  </r>
  <r>
    <x v="15"/>
    <x v="11"/>
    <x v="0"/>
    <s v="Comisión Nacional del Mercado de Valores"/>
    <x v="0"/>
    <s v="Decided to not renew the prohibition on the creation or increase of net short positions. The ban will expire on May 18, 2020 at 11:59PM."/>
    <s v="https://www.cnmv.es/portal/verDoc.axd?t={db7fe9fe-7ebd-424f-a1e9-5a0ea31ca6d8}"/>
  </r>
  <r>
    <x v="17"/>
    <x v="11"/>
    <x v="0"/>
    <s v="National Bank of Ukraine"/>
    <x v="7"/>
    <s v="Determined the method of valuation for corporate bonds issued under state guarantee. Adjustment ratios of bonds will be calculated in accordance with Section III of the &quot;Fair Value Valuation Procedure for Resident Securities.&quot; This method came into force on May 14, 2020."/>
    <s v="https://bank.gov.ua/ua/news/all/viznachena-metodika-otsinki-obligatsiy-pidpriyemstv-z-derjavnoyu-garantiyeyu"/>
  </r>
  <r>
    <x v="29"/>
    <x v="11"/>
    <x v="0"/>
    <s v="US Treasury Department"/>
    <x v="1"/>
    <s v="Starting to send nearly 4 million Economic Impact Payments (EIPs) by prepaid debit card, instead of by paper check. EIP Card recipients can make purchases, get cash from in-network ATMs, and transfer funds to their personal bank account without incurring any fees. They can also check their card balance online, by mobile app, or by phone without incurring fees."/>
    <s v="https://home.treasury.gov/news/press-releases/sm1012"/>
  </r>
  <r>
    <x v="43"/>
    <x v="12"/>
    <x v="0"/>
    <s v="Ministry of Finance"/>
    <x v="1"/>
    <s v="Allocate an additional Rs 40,000 crore under MGNREGS. It will help generate nearly 300 crore person days in total addressing need for more work including returning migrant workers in Monsoon season as well. Creation of larger number of durable and livelihood assets including water conservation assets will boost the rural economy through higher production"/>
    <s v="https://pib.gov.in/PressReleasePage.aspx?PRID=1624661"/>
  </r>
  <r>
    <x v="43"/>
    <x v="12"/>
    <x v="0"/>
    <s v="Ministry of Finance"/>
    <x v="1"/>
    <s v="Increased Public Expenditure on Health by investing in grass root health institutions and ramping up Health and Wellness Centres in rural and urban areas. Setting up of Infectious Diseases Hospital Blocks in all districts and strengthening of lab network and surveillance by Integrated Public Health Labs in all districts &amp; block level Labs &amp; Public Health Unit to manage pandemics"/>
    <s v="https://pib.gov.in/PressReleasePage.aspx?PRID=1624661"/>
  </r>
  <r>
    <x v="43"/>
    <x v="12"/>
    <x v="0"/>
    <s v="Ministry of Finance"/>
    <x v="1"/>
    <s v="Launched a number of initiatives for education including PM eVIDYA, a programme for multi-mode access to digital/online education, Manodarpan, an initiative for psycho-social support for students, teachers and families for mental health and emotional well-being, New National Curriculum and Pedagogical framework for school, early childhood and teachers, National Foundational Literacy and Numeracy Mission for ensuring that every child attains Learning levels and outcomes in grade 5 by 2025 will be launched by December 2020."/>
    <s v="https://pib.gov.in/PressReleasePage.aspx?PRID=1624661"/>
  </r>
  <r>
    <x v="43"/>
    <x v="12"/>
    <x v="0"/>
    <s v="Ministry of Finance"/>
    <x v="0"/>
    <s v="Raised minimum threshold to initiate insolvency proceedings to Rs. 1 crore (from Rs. 1 lakh, which largely insulates MSMEs). Special insolvency resolution framework for MSMEs under Section 240A of the Code will be notified soon. Suspension of fresh initiation of insolvency proceedings up to one year, depending upon the pandemic situation. Empowering Central Government to exclude COVID 19 related debt from the definition of “default” under the Code for the purpose of triggering insolvency proceedings."/>
    <s v="https://pib.gov.in/PressReleasePage.aspx?PRID=1624661"/>
  </r>
  <r>
    <x v="43"/>
    <x v="12"/>
    <x v="0"/>
    <s v="Ministry of Finance"/>
    <x v="0"/>
    <s v="Decriminalisation of Companies Act violations involving minor technical and procedural defaults such as shortcomings in CSR reporting, inadequacies in Board report, filing defaults, delay in holding of AGM. The Amendments will de-clog the criminal courts and NCLT. 7 compoundable offences altogether dropped and 5 to be dealt with under alternative framework"/>
    <s v="https://pib.gov.in/PressReleasePage.aspx?PRID=1624661"/>
  </r>
  <r>
    <x v="43"/>
    <x v="12"/>
    <x v="0"/>
    <s v="Ministry of Finance"/>
    <x v="0"/>
    <s v="Issued key reforms in ease of doing business for corporates, including Direct listing of securities by Indian public companies in permissible foreign jurisdictions, Private companies which list NCDs on stock exchanges not to be regarded as listed companies, Including the provisions of Part IXA (Producer Companies) of Companies Act, 1956 in Companies Act, 2013, Power to create additional/ specialized benches for NCLAT, and Lower penalties for all defaults for Small Companies, One-person Companies, Producer Companies &amp; Start Ups"/>
    <s v="https://pib.gov.in/PressReleasePage.aspx?PRID=1624661"/>
  </r>
  <r>
    <x v="43"/>
    <x v="12"/>
    <x v="0"/>
    <s v="Ministry of Finance"/>
    <x v="0"/>
    <s v="Introduction of privatization initiatives including List of strategic sectors requiring presence of PSEs in public interest will be notified, In strategic sectors, at least one enterprise will remain in the public sector but private sector will also be allowed, In other sectors, PSEs will be privatized (timing to be based on feasibility etc.), To minimise wasteful administrative costs, number of enterprises in strategic sectors will ordinarily be only one to four; others will be privatised/ merged/ brought under holding companies"/>
    <s v="https://pib.gov.in/PressReleasePage.aspx?PRID=1624661"/>
  </r>
  <r>
    <x v="43"/>
    <x v="12"/>
    <x v="0"/>
    <s v="Ministry of Finance"/>
    <x v="0"/>
    <s v="Decided to increase borrowing limits of States from 3% to 5% for 2020-21 only. This will give States extra resources of Rs. 4.28 lakh crore. Part of the borrowing will be linked to specific reforms (including recommendations of the Finance Commission)."/>
    <s v="https://pib.gov.in/PressReleasePage.aspx?PRID=1624661"/>
  </r>
  <r>
    <x v="44"/>
    <x v="12"/>
    <x v="0"/>
    <s v="Ministry of European Funds"/>
    <x v="1"/>
    <s v="Allocated EUR 350 million to hospitals to settle purchases of medical and protective equipment made since February 2020. The funds were first made available May 15, and hospitals can apply until September 30, 2020. The amount of funding depends the hospital's intended use."/>
    <s v="http://mfe.gov.ro/350-milioane-de-euro-deblocati-la-timp-pentru-spitale/"/>
  </r>
  <r>
    <x v="41"/>
    <x v="12"/>
    <x v="0"/>
    <s v="Department for Business, Energy, and Industrial Strategy"/>
    <x v="1"/>
    <s v="Offered GBP 84 million of additional funding for researchers working to find a coronavirus vaccine."/>
    <s v="https://www.gov.uk/government/news/funding-and-manufacturing-boost-for-uk-vaccine-programme"/>
  </r>
  <r>
    <x v="30"/>
    <x v="12"/>
    <x v="0"/>
    <s v="International Development Association, International Bank for Reconstruction and Development"/>
    <x v="2"/>
    <s v="Approved US$50 million for Egypt as an emergency response under the World Bank Group’s new Fast Track COVID-19 Facility — a global effort to help strengthen the COVID-19 response and shorten the time to recovery. "/>
    <s v="https://www.worldbank.org/en/news/press-release/2020/05/17/egypt-world-bank-provides-us-50-million-in-support-of-coronavirus-emergency-response-under-new-fast-track-facility"/>
  </r>
  <r>
    <x v="0"/>
    <x v="13"/>
    <x v="0"/>
    <s v="Ministry of Internal Trade"/>
    <x v="1"/>
    <s v="Resolved to extend the validity of Maximum Prices until 20 June inclusive"/>
    <s v="https://www.boletinoficial.gob.ar/detalleAviso/primera/229431/20200518"/>
  </r>
  <r>
    <x v="0"/>
    <x v="13"/>
    <x v="0"/>
    <s v="Ministry of Productive Development"/>
    <x v="0"/>
    <s v="Mandated that Telecentro company must reimburse its customers for the &quot;Football Pack&quot; payments collected in April; after the ex officio intervention of the Undersecretariat of Actions for the Defense of Consumers (SSADC)"/>
    <s v="https://www.argentina.gob.ar/noticias/telecentro-debera-reintegrar-montos-por-pack-futbol"/>
  </r>
  <r>
    <x v="5"/>
    <x v="13"/>
    <x v="0"/>
    <s v="China Securities Regulatory Commission"/>
    <x v="0"/>
    <s v="Announced that it will make regulatory arrangements for the performance commitment requirements and adjustment of restructuring plans for listed companies that are indeed affected by the epidemic"/>
    <s v="http://www.gov.cn/xinwen/2020-05/16/content_5512106.htm"/>
  </r>
  <r>
    <x v="6"/>
    <x v="13"/>
    <x v="0"/>
    <s v="Ministerio de Hacienda y Crédito Público"/>
    <x v="1"/>
    <s v="Amended the Support Program for Formal Employment (PAEF), including the controls for implementation were strengthened and the universe of beneficiaries was expanded."/>
    <s v="https://www.minhacienda.gov.co/webcenter/portal/SaladePrensa/pages_DetalleNoticia?documentId=WCC_CLUSTER-130581"/>
  </r>
  <r>
    <x v="35"/>
    <x v="13"/>
    <x v="0"/>
    <s v="Ministry of Economic Affairs and Infrastructure"/>
    <x v="1"/>
    <s v="Signed the second round of the reduced offer renewable energies, by which the state buys an additional 5 gigawatt-hours of green energy from companies on the market every year. The second round of the competition was brought ahead of schedule to stimulate the energy sector during difficult times. The competition is open to new renewable energy production equipment with an electrical capacity of less than one megawatt, which will start production on September 1, 2021. The competition is conducted by the system operator Elering."/>
    <s v="https://www.mkm.ee/et/uudised/algas-uus-taastuvenergia-pakkumiste-voor"/>
  </r>
  <r>
    <x v="43"/>
    <x v="13"/>
    <x v="0"/>
    <s v="Ministry of Finance"/>
    <x v="0"/>
    <s v="Will introduce competition, transparency and private sector participation in the Coal Sector through a revenue sharing mechanism instead of regime of fixed Rupee/tonne, entry norms will be liberalized so nearly 50 Blocks will be offered immediately, and exploration-cum-production regime for partially explored blocks against earlier provision of auction of fully explored coal blocks to will allow private sector participation in exploration, and production earlier than scheduled will be incentivized through rebate in revenue-share"/>
    <s v="https://pib.gov.in/PressReleasePage.aspx?PRID=1624536"/>
  </r>
  <r>
    <x v="43"/>
    <x v="13"/>
    <x v="0"/>
    <s v="Ministry of Finance"/>
    <x v="1"/>
    <s v="Will diversify opportunities in the coal sector by Coal Gasification / Liquefication will be incentivized through rebate in revenue share and infrastructure development of Rs. 50,000 crore will be done for evacuation of enhanced Coal India Limited’s (CIL) target of 1 billion tons coal production by 2023-24 plus coal production from private blocks"/>
    <s v="https://pib.gov.in/PressReleasePage.aspx?PRID=1624536"/>
  </r>
  <r>
    <x v="43"/>
    <x v="13"/>
    <x v="0"/>
    <s v="Ministry of Finance"/>
    <x v="0"/>
    <s v="Will liberalize regime in Coal Sector by Coal Bed Methane (CBM) extraction rights will be auctioned from Coal India Limited’s (CIL) coal mines, Ease of Doing Business measures will be taken, and Concessions in commercial terms given to CIL’s consumers (relief worth Rs 5,000 crore offered). "/>
    <s v="https://pib.gov.in/PressReleasePage.aspx?PRID=1624536"/>
  </r>
  <r>
    <x v="43"/>
    <x v="13"/>
    <x v="0"/>
    <s v="Ministry of Finance"/>
    <x v="0"/>
    <s v="Will enhance private investment in the mineral sector and enact policy reforms through introduction of a seamless composite exploration-cum-mining-cum-production regime and auctioning of mining blocks, distinction between captive and non-captive mines, developing a mineral index, and rationalization of stamp duty for mine leases"/>
    <s v="https://pib.gov.in/PressReleasePage.aspx?PRID=1624536"/>
  </r>
  <r>
    <x v="43"/>
    <x v="13"/>
    <x v="0"/>
    <s v="Ministry of Finance"/>
    <x v="0"/>
    <s v="Will enhance self-reliance in defense production through notifying a list of weapons/platforms for ban on import with year wise timelines, Indigenisation of imported spares, and separate budget provisioning for domestic capital procurement, improving autonomy, accountability and efficiency in Ordnance Supplies by Corporatisation of Ordnance Factory Board, FDI limit in the Defence manufacturing under automatic route will be raised from 49% to 74%, and time-bound defence procurement process and faster decision making will be ushered in by setting up of a Project Management Unit (PMU) to support contract management; Realistic setting of General Staff Qualitative Requirements (GSQRs) of weapons/platforms and overhauling Trial and Testing procedures"/>
    <s v="https://pib.gov.in/PressReleasePage.aspx?PRID=1624536"/>
  </r>
  <r>
    <x v="43"/>
    <x v="13"/>
    <x v="0"/>
    <s v="Ministry of Finance"/>
    <x v="0"/>
    <s v="Improved civil aviation sector through restricted airspace management and 6 more airports have been identified for 2nd round bidding for Operation and Maintenance on Public-Private Partnership (PPP)"/>
    <s v="https://pib.gov.in/PressReleasePage.aspx?PRID=1624536"/>
  </r>
  <r>
    <x v="43"/>
    <x v="13"/>
    <x v="0"/>
    <s v="Ministry of Finance"/>
    <x v="5"/>
    <s v="Rationalized the tax regime for Aircraft Maintenance, Repair and Overhaul (MRO)"/>
    <s v="https://pib.gov.in/PressReleasePage.aspx?PRID=1624536"/>
  </r>
  <r>
    <x v="43"/>
    <x v="13"/>
    <x v="0"/>
    <s v="Ministry of Finance"/>
    <x v="0"/>
    <s v="Enacted broad tariff policy reform surrounding consumer rights, promoting industry, and sustainability of sectors"/>
    <s v="https://pib.gov.in/PressReleasePage.aspx?PRID=1624536"/>
  </r>
  <r>
    <x v="43"/>
    <x v="13"/>
    <x v="0"/>
    <s v="Ministry of Finance"/>
    <x v="0"/>
    <s v="Privatization of Power Departments /  Utilities in Union Territories"/>
    <s v="https://pib.gov.in/PressReleasePage.aspx?PRID=1624536"/>
  </r>
  <r>
    <x v="43"/>
    <x v="13"/>
    <x v="0"/>
    <s v="Ministry of Finance"/>
    <x v="1"/>
    <s v="Will enhance the quantum of Viability Gap Funding (VGF) upto 30% each of Total Project Cost as VGF by the Centre and State/Statutory Bodies. For other sectors, VGF existing support of 20 % each from Government of India and States/Statutory Bodies shall continue. Total outlay is Rs. 8,100 crore"/>
    <s v="https://pib.gov.in/PressReleasePage.aspx?PRID=1624536"/>
  </r>
  <r>
    <x v="43"/>
    <x v="13"/>
    <x v="0"/>
    <s v="Ministry of Finance"/>
    <x v="0"/>
    <s v="Establishing a level playing field provided to private companies in satellites, launches and space-based services. Predictable policy and regulatory environment to private players will be provided. Private sector will be allowed to use ISRO facilities and other relevant assets to improve their capacities. Future projects for planetary exploration, outer space travel etc shall also be open for private sector. There will be liberal geo-spatial data policy for providing remote-sensing data to tech-entrepreneurs"/>
    <s v="https://pib.gov.in/PressReleasePage.aspx?PRID=1624536"/>
  </r>
  <r>
    <x v="43"/>
    <x v="13"/>
    <x v="0"/>
    <s v="Ministry of Finance"/>
    <x v="0"/>
    <s v="Established atomic energy reforms through Public-Private Partnership and Technology Development-cum-Incubation Centres"/>
    <s v="https://pib.gov.in/PressReleasePage.aspx?PRID=1624536"/>
  </r>
  <r>
    <x v="36"/>
    <x v="13"/>
    <x v="0"/>
    <s v="Ministry of Finance; Ministry of Trade and Industry"/>
    <x v="1"/>
    <s v="Opened the compensation scheme to income lost in April 2020. This represents an extension of a coronavirus program launched earlier in the year. For the businesses seeking support to compensate for the month of April, the deductible is halved from NOK 10000 to 5000, and the Norwegian government changed the scope of fixed costs. Companie can also calculate lost income according to their own models, starting in may. This is to better capture the balance sheets of seasonal businesses."/>
    <s v="https://www.regjeringen.no/no/aktuelt/flere-vil-fa-kompensasjon/id2702881/"/>
  </r>
  <r>
    <x v="18"/>
    <x v="14"/>
    <x v="0"/>
    <s v="African Development Fund (ADF) 14 Transition Support Facility"/>
    <x v="1"/>
    <s v="Approved a $13.7 million grant to finance the COVID-19 response in Zimbabwe. The funds will provide an immediate lifeline for targeted frontline responders and health personnel and boost the country’s Global Health Security Index in the wake of the novel coronavirus pandemic."/>
    <s v="https://www.afdb.org/en/news-and-events/press-releases/zimbabwe-african-development-bank-approves-137-million-strengthen-health-system-boost-anti-covid-19-efforts-35675"/>
  </r>
  <r>
    <x v="0"/>
    <x v="14"/>
    <x v="0"/>
    <s v="National Procurement Office"/>
    <x v="5"/>
    <s v="Enabled the possibility of entering into National Agreements with suppliers with the sole objective of meeting the needs in the context of the emergency and seeking the direct supply of goods and services to contracting agencies, without being subject to the Regime. Contracting of the National Administration. Likewise, the creation of the “Acord.AR” platform was established as a management and monitoring portal."/>
    <s v="https://www.boletinoficial.gob.ar/detalleAviso/primera/229399/20200516"/>
  </r>
  <r>
    <x v="2"/>
    <x v="14"/>
    <x v="0"/>
    <s v="Australian Government"/>
    <x v="1"/>
    <s v="Announced $48.1 million in funding for the National Mental Health and Wellbeing Pandemic Response Plan. The plan will support services available in homes, workplaces, aged care, schools and other community sites with a specific focus on vulnerable groups"/>
    <s v="https://www.pm.gov.au/media/update-coronavirus-measures-15may20"/>
  </r>
  <r>
    <x v="3"/>
    <x v="14"/>
    <x v="0"/>
    <s v="Ministry of Economy"/>
    <x v="5"/>
    <s v="Promoting the production of inputs and equipment to combat the new coronavirus to several federal government agencies with the private sector, to guarantee the supply of lung ventilators, gel alcohol, protective masks and aprons hospitals to combat the effects of coronavirus on public health."/>
    <s v="https://www.gov.br/economia/pt-br/assuntos/noticias/2020/maio/sepec-prioriza-producao-de-insumos-e-equipamentos-em-combate-ao-novo-coronavirus"/>
  </r>
  <r>
    <x v="4"/>
    <x v="14"/>
    <x v="0"/>
    <s v="Department of Finance"/>
    <x v="1"/>
    <s v="Extended the Canada Emergency Wage Subsidy (CEWS) by an additional 12 weeks to August 29, 2020. In addition, it also announced the approval of regulations to extend eligibility for the CEWS and increased flexibility and targeting"/>
    <s v="https://www.canada.ca/en/department-finance/news/2020/05/government-extends-the-canada-emergency-wage-subsidy.html"/>
  </r>
  <r>
    <x v="5"/>
    <x v="14"/>
    <x v="0"/>
    <s v="People's Bank of China"/>
    <x v="0"/>
    <s v="Lowered the Required Reserve Ratio (RRR) by 0.5 percentage points for rural credit cooperatives, rural commercial banks, rural cooperative banks, village banks, as well as city commercial banks operating solely within provincial-level administrative regions, which is the second of the two targeted reductions of 0.5 percentage points each"/>
    <s v="http://www.pbc.gov.cn/en/3688110/3688181/4024042/index.html"/>
  </r>
  <r>
    <x v="6"/>
    <x v="14"/>
    <x v="0"/>
    <s v="Ministry of Commerce, Industry, and Tourism"/>
    <x v="1"/>
    <s v="Launched the  “Destinos Turísticos +Sostenibles +Competitivos”, which is a new initiative of the National Government and Economic Cooperation and Development of the Swiss Embassy (SECO) to reactivate one of the sectors most affected by the pandemic."/>
    <s v="https://www.mincit.gov.co/prensa/noticias/turismo/apuesta-turismo-sostenible-pos-covid-19-colombia"/>
  </r>
  <r>
    <x v="35"/>
    <x v="14"/>
    <x v="0"/>
    <s v="Ministry of Rural Affairs"/>
    <x v="1"/>
    <s v="Signed an amendment to the &quot;Leader&quot; project to allow local businesses and civic associations to make investments with greater flexibility and extended deadlines by one year. The &quot;Leader&quot; project is a community initiative of the European Union. The program aims to promote local life in rural areas through cooperation at the local level."/>
    <s v="https://www.agri.ee/et/uudised/leader-toetustega-tehtavate-investeeringute-tahtajad-pikenevad"/>
  </r>
  <r>
    <x v="22"/>
    <x v="14"/>
    <x v="0"/>
    <s v="European Stability Mechanism"/>
    <x v="2"/>
    <s v="The Pandemic Crisis Support became available through an Enhanced Conditions Credit Line (ECCL). The credit line is worth EUR 240 billion, and is available to all euro area countries. The Eurogroup first decided on a comprehensive economic policy response to the COVID-19 crisis on April 9, 2020. The European Council endorsed this agreement on April 23, 2020. The Eurogroup agreed to details of this credit line on May 8, 2020. Eligibility depended on preliminary assessments by the European Commission, and the maximum amount of funding available to each country was equivalent to 2% of each member state's end-2019 gross domestic product. Available until the end of 2022, the credit line has conditions that require member states to use funds for direct and indirect healthcare, cure, and prevention related costs due to the COVID-19 crisis. Members states will have to pay the European Stability Mechanism cost of funding, a margin of 10 basis points annually, a one-off up-front service fee of 25 basis points, and an annual service fee of 0.5 basis points."/>
    <s v="https://www.esm.europa.eu/content/europe-response-corona-crisis_x000a__x000a_https://www.bundesfinanzministerium.de/Content/DE/Standardartikel/Themen/Schlaglichter/Corona-Schutzschild/2020-03-27-eurogruppe-rat.html"/>
  </r>
  <r>
    <x v="49"/>
    <x v="14"/>
    <x v="0"/>
    <s v="Ministry of Action and Public Accounts; Ministry of Environment, Energy, and the Sea"/>
    <x v="1"/>
    <s v="Announced an additional EUR 50 million of additional relief for road transport passengers, and the inclusion of tourist coaches and buses within the package. The government will immediately allow road passenger transport to apply for the accelerated tax refund for domestic consumption of energy products (TICPE). Normally, passenger transport companies have to pay taxes on diesel consumption. The reimbursement will apply to the taxes paid on consumption during the first quarter of 2020."/>
    <s v="https://minefi.hosting.augure.com/Augure_Minefi/r/ContenuEnLigne/Download?id=C6FAEA94-6A92-4013-A574-3E7A9FCD76F7&amp;filename=1029.pdf"/>
  </r>
  <r>
    <x v="51"/>
    <x v="14"/>
    <x v="0"/>
    <s v="Ministry of the Interior"/>
    <x v="1"/>
    <s v="Decided to subsidize Greek municipalities with EUR 75 million to help them deal with expenses and the reduction of revenues caused by the coronavirus pandemic."/>
    <s v="https://www.ypes.gr/me-apofasi-theodorikakoy-75-ekat-e-ektakti-epichorigisi-stoys-dimoys-logo-koronoioy/"/>
  </r>
  <r>
    <x v="23"/>
    <x v="14"/>
    <x v="0"/>
    <s v="Ministry of Innovation and Technology"/>
    <x v="2"/>
    <s v="Opened four new Széchenyi Card programs. The Széchenyi Card (SC) is a cashless payment card that micro, small and medium-sized companies (SMEs) and entrepreneurs use to access credit. Starting May 15, 2020, SC users have access to four new loans: (1.) the Széchenyi Card overdraft plus daily operating expenses, (2.) the Széchenyi job retention loan, (3.) the Széchenyi liquidity loan for working capital and enterprise operations, and (4.) the Széchenyi investment loan plus the possibility of financing investments. The new loans range from HUF 1 million up to HUF 1 billion with fixed interest rates (between 10 and 50 basis points). Working capital loans have a grace period of up to 9 months, and investment loans have grace periods of up to 24 months."/>
    <s v="https://www.kormany.hu/hu/innovacios-es-technologiai-miniszterium/gazdasagstrategiaert-es-szabalyozasert-felelos-allamtitkar/hirek/itm-matol-igenyelhetoek-a-szechenyi-kartya-program-uj-hiteltermekei_x000a__x000a_https://www.eurofound.europa.eu/sr/observatories/emcc/erm/support-instrument/szechenyi-card-programme"/>
  </r>
  <r>
    <x v="43"/>
    <x v="14"/>
    <x v="0"/>
    <s v="Ministry of Finance"/>
    <x v="2"/>
    <s v="Established a financing facility of Rs. 1,00,000 crore to be provided for funding Agriculture Infrastructure Projects at farm-gate &amp; aggregation points (Primary Agricultural Cooperative Societies, Farmers Producer Organizations, Agriculture entrepreneurs, Start-ups, etc.)"/>
    <s v="https://pib.gov.in/PressReleasePage.aspx?PRID=1624153"/>
  </r>
  <r>
    <x v="43"/>
    <x v="14"/>
    <x v="0"/>
    <s v="Ministry of Finance"/>
    <x v="1"/>
    <s v="Established a Scheme that will be launched to help 2 lakh Micro Food Enterprises (MFE) who need technical upgradation to attain FSSAI food standards, build brands and marketing. Existing micro food enterprises, Farmer Producer Organisations, Self Help Groups and Cooperatives to be supported. The focus will be on women and SC/ST owned units and those in Aspirational districts and a Cluster based approach (e.g. Mango in UP, Tomato in Karnataka, Chilli in Andhra Pradesh, Orange in Maharashtra etc.)"/>
    <s v="https://pib.gov.in/PressReleasePage.aspx?PRID=1624153"/>
  </r>
  <r>
    <x v="43"/>
    <x v="14"/>
    <x v="0"/>
    <s v="Ministry of Finance"/>
    <x v="1"/>
    <s v="Will launch the Pradhan Mantri Matsya Sampada Yojana (PMMSY) for integrated, sustainable, inclusive development of marine and inland fisheries. Rs 11,000 crore for activities in Marine, Inland fisheries and Aquaculture and Rs. 9000 crore for Infrastructure - Fishing Harbours, Cold chain, Markets etc shall be provided. Cage Culture, Seaweed farming, Ornamental Fisheries as well as New Fishing Vessels, Traceability, Laboratory Network etc. will be key activities. There will be provisions of Ban Period Support to fishermen (during the period fishing is not permitted), Personal &amp; Boat Insurance. This will lead to Additional Fish Production of 70 lakh tones over 5 years, Employment to over 55 lakh persons and double the exports to Rs 1,00,000 crore. The focus will be on Islands, Himalayan States, North-east and Aspirational Districts"/>
    <s v="https://pib.gov.in/PressReleasePage.aspx?PRID=1624153"/>
  </r>
  <r>
    <x v="43"/>
    <x v="14"/>
    <x v="0"/>
    <s v="Ministry of Finance"/>
    <x v="1"/>
    <s v="Launched National Animal Disease Control Programme for Foot and Mouth Disease (FMD) and Brucellosis with total outlay of Rs. 13,343 crore to ensure 100% vaccination of cattle, buffalo, sheep, goat and pig population (total 53 crore animals) for Foot and Mouth Disease (FMD) and for brucellosis"/>
    <s v="https://pib.gov.in/PressReleasePage.aspx?PRID=1624153"/>
  </r>
  <r>
    <x v="43"/>
    <x v="14"/>
    <x v="0"/>
    <s v="Ministry of Finance"/>
    <x v="1"/>
    <s v="Will set up an Animal Husbandry Infrastructure Development Fund of Rs. 15,000 crore with an aim to support private investment in Dairy Processing, value addition and cattle feed infrastructure. Incentives will be given for establishing plants for export of niche products"/>
    <s v="https://pib.gov.in/PressReleasePage.aspx?PRID=1624153"/>
  </r>
  <r>
    <x v="43"/>
    <x v="14"/>
    <x v="0"/>
    <s v="Ministry of Finance"/>
    <x v="1"/>
    <s v="Sill support 10,00,000 hectare under Herbal cultivation in next two years with outlay of Rs. 4,000 crore. This will lead to Rs. 5,000 crore income generation for farmers. There will be network of regional Mandis for Medicinal Plants. NMPB will bring 800-hectare area by developing a corridor of medicinal plants along the banks of Ganga"/>
    <s v="https://pib.gov.in/PressReleasePage.aspx?PRID=1624153"/>
  </r>
  <r>
    <x v="43"/>
    <x v="14"/>
    <x v="0"/>
    <s v="Ministry of Finance"/>
    <x v="1"/>
    <s v="Government will implement numerous iniitiatives surroudning beekeeping, leading to an increase in income for 2 lakh beekeepers and quality honey to consumers"/>
    <s v="https://pib.gov.in/PressReleasePage.aspx?PRID=1624153"/>
  </r>
  <r>
    <x v="43"/>
    <x v="14"/>
    <x v="0"/>
    <s v="Ministry of Finance, Ministry of Food Processing Industries"/>
    <x v="1"/>
    <s v="Expanded “Operation Greens” run by Ministry of Food Processing Industries (MOFPI) from tomatoes, onion and potatoes to ALL fruit and vegetables. The Scheme would provide 50% subsidy on transportation from surplus to deficient markets, 50% subsidy on storage, including cold storages and will be launched as pilot for the next 6 months and will be extended and expanded. This will lead to better price realization to farmers, reduced wastages, affordability of products for consumers."/>
    <s v="https://pib.gov.in/PressReleasePage.aspx?PRID=1624153"/>
  </r>
  <r>
    <x v="43"/>
    <x v="14"/>
    <x v="0"/>
    <s v="Ministry of Finance"/>
    <x v="0"/>
    <s v="Announced governance and administrative reforms for the agriculture sector including amendments to Essential Commodities Act to enable better price realization for farmers, agriculture marketing reforms to provide marketing choices to farmers, and agriculture produce pricing and quality assurance"/>
    <s v="https://pib.gov.in/PressReleasePage.aspx?PRID=1624153"/>
  </r>
  <r>
    <x v="9"/>
    <x v="14"/>
    <x v="0"/>
    <s v="Japan Special Fund"/>
    <x v="1"/>
    <s v="Approved a US$750,000 (TT$5.1 million) grant to support the Caribbean Public Health Agency (CARPHA) in the coordination of the regional health response to the coronavirus (COVID-19) pandemic"/>
    <s v="https://www.iadb.org/en/news/carpha-receiving-additional-support-fight-covid-19"/>
  </r>
  <r>
    <x v="10"/>
    <x v="14"/>
    <x v="0"/>
    <s v="Executive Board of the International Monetary Fund"/>
    <x v="2"/>
    <s v="Approved an immediate disbursement of US$125.1 million to Benin under a program supported by an Extended Credit Facility (ECF) arrangement to address the urgent financing needs stemming spread of COVID-19 and to mitigate its economic and social impacts"/>
    <s v="https://www.imf.org/en/News/Articles/2020/05/15/pr20216-benin-imf-executive-board-approves-us-125m-disbursement-under-ecf-supported-arrangement"/>
  </r>
  <r>
    <x v="10"/>
    <x v="14"/>
    <x v="0"/>
    <s v="Executive Board of the International Monetary Fund"/>
    <x v="2"/>
    <s v="Approved a disbursement in the amount of SDR 382.9 million (about US$520 million, 100 percent of quota) for Jamaica under the Rapid Financing Instrument (RFI). These resources will help meet the urgent balance of payment needs stemming from the COVID-19 pandemic, while catalyzing additional support from development partners"/>
    <s v="https://www.imf.org/en/News/Articles/2020/05/15/pr20217-jamaica-imf-executive-board-approves-disbursement-to-address-the-covid-19-pandemic"/>
  </r>
  <r>
    <x v="58"/>
    <x v="14"/>
    <x v="0"/>
    <s v="Government"/>
    <x v="1"/>
    <s v="Agreed on the details of the &quot;Restart Grant&quot; for small businesses first announced on May 2, 2020. Through direct grants, Restart Grant program allocates EUR 250 million to micro, small and medium-sized enterprises (SMEs) to help them with costs associated with reopening and reemploying workers following COVID-19 closures. Grants will be available to businesses with turnover of less than EUR 5 million and employing 50 people or less, with at least 25% reduction in turnover by June 30, 2020. The grants will be equivalent to the rates bill of the business in 2019, with a minimum payment of EUR 2000 and maximum of EUR 10000. Applications open on Friday, May 22, 2020."/>
    <s v="https://dbei.gov.ie/en/News-And-Events/Department-News/2020/May/15052020b.html_x000a__x000a_https://dbei.gov.ie/en/News-And-Events/Department-News/2020/May/22052020.html"/>
  </r>
  <r>
    <x v="53"/>
    <x v="14"/>
    <x v="0"/>
    <s v="Ministry of Economy and Finance"/>
    <x v="1"/>
    <s v="In light of the &quot;Relaunch Decree&quot; announced on May 14, 2020, the Italian government adjusted the interest rate paid by Buoni Poliennali del Tesoro (BTP) bills, which are multi-year Treasury bills. Starting Monday, May 18, 2020, the guaranteed minimum (real) annual coupon rate of the sixteenth issue of BTP Italia is fixed at 1.40%. The first phase of placement is dedicated to individual and related savers. The definitive rate will be established on the fourth day of issue (Thursday, May 21, 2020) and may be confirmed or revised upwards. The second phase is dedicated to institutional investors, and will take place on Thursday, May 21, 2020. The sixteenth issue of BTP Italia has a 5-year term, and will pay double the loyalty bonus of past issues for those who hold onto the issue for the duration of the security. The sixteenth issue will finance the recent government measures to deal with the COVID-19 emergency, including the Relaunch Decree."/>
    <s v="http://www.mef.gov.it/ufficio-stampa/comunicati/2020/BTP-Italia-la-nuova-emissione-ideata-per-il-finanziamento-degli-interventi-relativi-allemergenza-Covid-al-via-da-lunedi-18-maggio-con-tasso-cedolare-minimo-garantito-dell1.40-e-premio-fedelta-raddoppiato/_x000a__x000a_http://www.mef.gov.it/ufficio-stampa/comunicati/2020/Composizione-della-domanda-durante-le-due-fasi-di-collocamento-della-sedicesima-emissione-del-BTP-Italia-ideata-per-il-finanziamento-degli-interventi-relativi-allemergenza-Covid-19/"/>
  </r>
  <r>
    <x v="25"/>
    <x v="14"/>
    <x v="0"/>
    <s v="Cabinet"/>
    <x v="1"/>
    <s v="Agreed to invest almost EUR 500 million in education. EUR 200 million will go to students to mitigate the consequences of the coronavirus epidemic, and EUR 244 will go to primary, secondary, and vocational education to make up for educational gaps caused by the coronavirus."/>
    <s v="https://www.rijksoverheid.nl/actueel/nieuws/2020/05/15/%E2%82%AC500-miljoen-extra-voor-studenten-en-zomerscholen"/>
  </r>
  <r>
    <x v="36"/>
    <x v="14"/>
    <x v="0"/>
    <s v="European Investment Bank, SG Finans"/>
    <x v="2"/>
    <s v="SG Finans, a Finnish equipment leasing and financing company, made available a EUR 90 million European Investment Bank (EIB) credit line in Norway. While at least 70% of the funds were earmarked for Climate Action projects, the agreement also foresees that 30% of funds will go to SMEs damaged by the coronavirus. EIB-financing allows eligible recipients to receive credit at reduced interest rates."/>
    <s v="https://www.eib.org/en/press/all/2020-117-sg-finans-to-start-a-new-round-of-climate-action-lending-with-eib-support"/>
  </r>
  <r>
    <x v="36"/>
    <x v="14"/>
    <x v="0"/>
    <s v="Ministry of Research and Higher Education"/>
    <x v="1"/>
    <s v="Paid NOK 20 million to six universities to provide education to the laid-off and unemployed. This is part of a competency package first presented at the beginning of April."/>
    <s v="https://www.regjeringen.no/no/aktuelt/20-millioner-til-seks-universiteter/id2702873/"/>
  </r>
  <r>
    <x v="36"/>
    <x v="14"/>
    <x v="1"/>
    <s v="Government"/>
    <x v="0"/>
    <s v="Proposed the postponement of deadlines for establishing annual accounts, audit and other reports, and general meetings by two months. The proposed bill was meant to help the business community to deal with challenges arising from the coronavirus pandemic."/>
    <s v="https://www.regjeringen.no/no/aktuelt/vil-utsette-frister-for-arsregnskap-og-ordinar-generalforsamling/id2702866/"/>
  </r>
  <r>
    <x v="13"/>
    <x v="14"/>
    <x v="0"/>
    <s v="Bangko Sentral Ng Pilipinas"/>
    <x v="0"/>
    <s v="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29 May 2020"/>
    <s v="http://www.bsp.gov.ph/downloads/regulations/attachments/2020/m041.pdf"/>
  </r>
  <r>
    <x v="33"/>
    <x v="14"/>
    <x v="0"/>
    <s v="Bank of Russia"/>
    <x v="2"/>
    <s v="Changed the calculation of loan limits for small and medium-sized enterprises (SMEs) to include: (1.) the amount of debt on loans granted to leasing comapnies for purposes related to the provision of property for leasing to SMEs, and (2.) the amount of debt on loans granted to factoring companies for the financing of SMEs under factoring agreements. The changes to the calculation are meant to provide additional assistance to SMEs. Also, the Bank of Russia changed the terms of a RUB 500 billion loan package written into law on April 2, 2020. The amendment allows RUB 50 billion of the total package to go to any legal entitity or individual entrepreneur. The purpose was to provide assitance to organizations that lacked the status of SME, and to aid non-backbone organizations."/>
    <s v="https://cbr.ru/press/pr/?file=15052020_163901pr4.htm"/>
  </r>
  <r>
    <x v="33"/>
    <x v="14"/>
    <x v="0"/>
    <s v="Ministry of Economic Development"/>
    <x v="1"/>
    <s v="Adopted a law that establishes tax incentives to all companies that commence a special investment contract in the Kuzbass territory. First, the law exempts &quot;special investment contracts&quot; from paying regular federal taxes, which will be phased in over a 5-year period. Second, the law exempts special investment contracts from paying property taxes for the first 5 years, and then paying a reduced property tax rate for the following 5 years. These measures represent regional authorities' attempts to attract large investments into the region amidst the coronavirus pandemic."/>
    <s v="http://minpromtorg.gov.ru/press-centre/news/#!rec_sobiraet_predlozheniya_predprinimateley_po_rasshireniyu_vozmozhnostey_sistemy_odno_okno"/>
  </r>
  <r>
    <x v="14"/>
    <x v="14"/>
    <x v="0"/>
    <s v="South African Reserve Bank, Financial Sector Conduct Authority"/>
    <x v="0"/>
    <s v="Explained position on certain aspects of Business Interruption (BI) insurance as well as the Authorities’ expectations on non-life insurers and intermediaries as to how they should communicate with policyholders in respect of BI claims related to Covid-19"/>
    <s v="https://www.resbank.co.za/Lists/News%20and%20Publications/Attachments/9939/Joint%20Communication%205%20of%202020%20-%20Regulatory%20response%20Business%20Interruption%20Insurance.pdf"/>
  </r>
  <r>
    <x v="14"/>
    <x v="14"/>
    <x v="0"/>
    <s v="South African Reserve Bank"/>
    <x v="0"/>
    <s v="Provided guidance note serves to inform all banks, controlling companies and branches of foreign institutions of the suspension of the flavour-of-the-year topic that was to be discussed with banks’ boards of directors (boards) during 2020."/>
    <s v="https://www.resbank.co.za/Lists/News%20and%20Publications/Attachments/9940/Guidance%20Note%205%20of%202020.pdf"/>
  </r>
  <r>
    <x v="41"/>
    <x v="14"/>
    <x v="0"/>
    <s v="Financial Conduct Authority"/>
    <x v="0"/>
    <s v="Confirmed a series of temporary measures to help customers who hold insurance and premium finance products and who may be in financial difficulty because of the coronavirus. The following measures come into effect Monday, May 18, 2020: premium reductions, discounts, waiving fees, and payment deferrals. The Financial Conduct Authority also set expectations regarding the parameters of possible measures for consumer relief."/>
    <s v="https://www.fca.org.uk/news/press-releases/fca-confirms-measures-insurance-customers-coronavirus"/>
  </r>
  <r>
    <x v="29"/>
    <x v="14"/>
    <x v="0"/>
    <s v="Federal Reserve, Federal Deposit Insurance Corporation, Office of the Comptroller of the Currency"/>
    <x v="0"/>
    <s v="Issued interim final rule permits depository institutions to choose to exclude U.S. Treasury securities and deposits at Federal Reserve Banks from the calculation of the supplementary leverage ratio. If a depository institution does change its supplementary leverage ratio calculation, it will be required to request approval from its primary federal banking regulator before making capital distributions, such as paying dividends to its parent company, as long as the exclusion is in effect. The change will be effective once the rule is published in the Federal Register and will be in effect through March 31, 2021"/>
    <s v="https://www.federalreserve.gov/newsevents/pressreleases/bcreg20200515a.htm_x000a__x000a_https://www.occ.gov/news-issuances/bulletins/2020/bulletin-2020-52.html_x000a__x000a_https://www.fdic.gov/news/news/press/2020/pr20060.html"/>
  </r>
  <r>
    <x v="34"/>
    <x v="14"/>
    <x v="0"/>
    <s v="Ministry of Finance"/>
    <x v="0"/>
    <s v="Circulated recommendations to businesses and investors when issuing and providing corporate bond services."/>
    <s v="https://www.mof.gov.vn/webcenter/portal/tttc/r/o/ttsk/ttsk_chitiet?dDocName=MOFUCM176748&amp;_afrLoop=99999536067136050#!%40%40%3F_afrLoop%3D99999536067136050%26dDocName%3DMOFUCM176748%26_adf.ctrl-state%3Dnqdgnyco5_42"/>
  </r>
  <r>
    <x v="30"/>
    <x v="14"/>
    <x v="0"/>
    <s v="International Finance Corporation"/>
    <x v="0"/>
    <s v="Signed two agreements with Mongolia’s Financial Regulatory Commission (FRC) with the aim of developing green financing, as well as improving access to financial products and services for the country’s micro, small and medium enterprises."/>
    <s v="https://www.worldbank.org/en/news/press-release/2020/05/15/ifc-and-financial-regulatory-commission-join-hands-to-develop-green-finance-and-improve-access-to-funding-for-small-medium-enterprises"/>
  </r>
  <r>
    <x v="30"/>
    <x v="14"/>
    <x v="0"/>
    <s v="International Development Association"/>
    <x v="2"/>
    <s v="Reprioritizing US$15 million under the existing Employment Support Project to support certain relief measures of the Mongolian government’s economic stimulus package in response to COVID-19 , which was endorsed by the Parliament on April 9, 2020"/>
    <s v="https://www.worldbank.org/en/news/press-release/2020/05/15/mongolia-world-bank-to-help-alleviate-burden-for-the-self-employed-in-the-face-of-covid-19"/>
  </r>
  <r>
    <x v="30"/>
    <x v="14"/>
    <x v="0"/>
    <s v="International Development Association"/>
    <x v="1"/>
    <s v="Approved a $137.5 million grant to help Somalia respond to and recover from multiple, ongoing, and overlapping crises including repeated cycles of flooding and drought over many years, swarms of desert locusts threatening food security, and the COVID-19 pandemic"/>
    <s v="https://www.worldbank.org/en/news/press-release/2020/05/15/world-bank-approves-137-5-million-for-somalias-response-to-covid-19-floods-and-drought"/>
  </r>
  <r>
    <x v="30"/>
    <x v="14"/>
    <x v="0"/>
    <s v="International Bank for Reconstruction and Development"/>
    <x v="2"/>
    <s v="Approved two new projects totaling $700 million to help Indonesia to respond to the COVID-19 pandemic. The financing will help support the country to enhance its social protection system and strengthen the financial sector."/>
    <s v="https://www.worldbank.org/en/news/press-release/2020/05/15/world-bank-approves-financing-to-support-indonesias-social-assistance-system-and-covid-19-coronavirus-response"/>
  </r>
  <r>
    <x v="0"/>
    <x v="15"/>
    <x v="0"/>
    <s v="Federal Administration of Public Revenue"/>
    <x v="5"/>
    <s v="Established a payment facilities regime for tax, customs and security resources obligations Social. The regulations allow financing those obligations included in different payment facility plans that expire as of April 30, 2020, including monotributistas plans and plans for profits and personal assets, among others. The new regime does not require payment on account and offers the possibility of regularizing the obligations in up to 6 installments. The system will be available from May 21 on the agency's website and membership can be made until June 30, 2020."/>
    <s v="https://www.boletinoficial.gob.ar/detalleAviso/primera/229351/20200515"/>
  </r>
  <r>
    <x v="0"/>
    <x v="15"/>
    <x v="0"/>
    <s v="Ministry of Territorial Development and Habitat"/>
    <x v="1"/>
    <s v="Launched the federal program Argentina Construye, which includes the construction of 5,500 new homes, the financing of 42,900 parts that include gas, electricity and sanitary infrastructure works, the granting of microcredits for the acquisition of construction materials and the carrying out of small-scale works, as well as the conditioning of community spaces in popular neighborhoods. The initiative provides for an investment of 29 billion pesos that foresees the generation of 750 thousand direct and indirect jobs between 2020 and 2021"/>
    <s v="https://www.argentina.gob.ar/noticias/un-estado-presente-para-hacerle-frente-la-emergencia_x000a__x000a_https://www.argentina.gob.ar/noticias/el-presidente-encabezo-la-presentacion-de-argentina-construye-un-plan-federal-que-generara"/>
  </r>
  <r>
    <x v="3"/>
    <x v="15"/>
    <x v="0"/>
    <s v="Securities and Exchange Commission"/>
    <x v="0"/>
    <s v="Edited CVM Instruction 625, 5/14/2020 , which regulates the holding of digital meetings by holders of debentures, promissory notes and certificates of real estate or agribusiness receivables"/>
    <s v="http://www.cvm.gov.br/noticias/arquivos/2020/20200514-1.html"/>
  </r>
  <r>
    <x v="3"/>
    <x v="15"/>
    <x v="0"/>
    <s v="Ministry of Economy"/>
    <x v="5"/>
    <s v="Offering the public the CPF Digital application, developed by Serpro, with the digital version of the CPF card. The app also brings a ChatBot (computer program that simulates human conversation in a chat) to assist the citizen in filling out the Personal Income Tax Declaration 2020 (IRPF)."/>
    <s v="https://www.gov.br/economia/pt-br/assuntos/noticias/2020/maio/receita-federal-lanca-documento-digital-de-cpf"/>
  </r>
  <r>
    <x v="47"/>
    <x v="15"/>
    <x v="0"/>
    <s v="Ministry of Social Development and Family"/>
    <x v="1"/>
    <s v="Promulgated the Law that creates the Emergency Family Income that will benefit almost 2 million households representing close to 4.9 millions of people. The beneficiaries of this income are households that belong to the 60% most vulnerable in the emergency months, are not part of the 10% with the highest income in the medium term, and do not have formal income from remuneration received or have at least one adult over 70 years of age or older with a Basic Solidarity Pension (PBS), that are not part of either the first or the second universe of households that the project initially included and that belong to the most vulnerable 80% of the country according to the Socioeconomic Rating of the Social Registry of Homes."/>
    <s v="http://www.desarrollosocialyfamilia.gob.cl/noticias/gobierno-promulga-ley-que-crea-el-ingreso-familiar-de-emergencia-que-va-en-ayuda-de-casi-2-millones-"/>
  </r>
  <r>
    <x v="5"/>
    <x v="15"/>
    <x v="0"/>
    <s v="Ministry of Finance, State Taxation Administration"/>
    <x v="1"/>
    <s v="Supported film industry through the following measures from January 1, 2020 to December 31, 2020, taxpayers are exempted from value-added tax on income derived from the provision of film screening services, longest carry-over period for losses incurred by film industry enterprises in 2020 will be extended from 5 years to 8 years, from January 1, 2020 to December 31, 2020, cultural construction fees will be exempted, prior to this announcement the taxes and fees that have been collected that should be exempted in accordance with the provisions of this announcement can be deducted or refunded to the taxpayers and payers in the following months."/>
    <s v="http://szs.mof.gov.cn/zhengcefabu/202005/t20200514_3513554.htm_x000a__x000a_http://www.chinatax.gov.cn/chinatax/n810341/n810755/c5149893/content.html"/>
  </r>
  <r>
    <x v="21"/>
    <x v="15"/>
    <x v="0"/>
    <s v="Ministry of Social Affairs and Interior"/>
    <x v="1"/>
    <s v="Approved 17 municipalities' requests to raise loans for a total of DKK 500 million. The loan opportunity is the result of an agreement between the federal and local governments on March 26, 2020 on measures to minimize the effects of COVID-19. Usually, municipalities may not take out loans. The municipalities were selected by criteria such as liquidity needs and population size."/>
    <s v="https://sim.dk/nyheder/nyhedsarkiv/2020/maj/regeringen-giver-en-oekonomisk-haandsraekning-til-en-raekke-vanskeligt-stillede-kommuner/"/>
  </r>
  <r>
    <x v="35"/>
    <x v="15"/>
    <x v="0"/>
    <s v="Ministry of Economic Affairs and Communications"/>
    <x v="2"/>
    <s v="Collaborated with Enterprise Estonia (EE) to provide additional support to tourism companies affected by the COVID-19 outbreak in order to ensure sustainability and competitiveeness in the post-crisis economy. EE will offer grants to small businesses for new projects and business ventures. These grants are meant to prevent enterprises from having to self-finance; in the context of the COVID-19 crisis, the self-financing rate of EE-sponsored projects will drop from 40% to 20%. The amount of support for a small project is between EUR 5000 and 20000. Tourism comapnies can apply for grants through EE beginning on May 21, 2020."/>
    <s v="https://www.mkm.ee/et/uudised/eas-muudab-turismisektori-arimudelite-toetuse-tingimusi"/>
  </r>
  <r>
    <x v="35"/>
    <x v="15"/>
    <x v="0"/>
    <s v="Minister of Economic Affairs and Infrastructure"/>
    <x v="1"/>
    <s v="Approved a regulation allocating EUR 71 million to the constructuion sector to alleviate the consequences of the COVID-19 pandemic. The money will go to support for the reconstruction of apartment buildings. While the support mostly follows the same protocol as past support, some conditions have been changed. For example, in the past, only apartment buildings created before 1993 could qualify for support--that year has been changed to 2000. Apartment associations can apply for regional loans from Foundation KredEx beginning on June 11, 2020. Approved loans must be extended during the year 2020."/>
    <s v="https://www.mkm.ee/et/uudised/riik-eraldas-korterelamute-rekonstrueerimiseks-taiendavalt-71-miljonit-eurot"/>
  </r>
  <r>
    <x v="22"/>
    <x v="15"/>
    <x v="0"/>
    <s v="European Systemic Risk Board"/>
    <x v="0"/>
    <s v="Strongly encouraged cooperation and information exchange between the relevant national fiscal and macroprudential authorities to help understand the effects of implemented measures on financial stability. The European Systemic Risk Board (ESRB) also identified two segments of the investment funds sector as high-priority areas for enhanced scrutiny from a financial stability perspective: investment funds with exposures to corporate debt or real estate. The ESRB advised the European Securities and Markets Authority (ESMA) to work with national competent authorities when supervising the high-priority investment funds. The ESRB also emphasized the use of liquidity management tools, discussed a potential large-scale/systemic downgrading of corporate bonds across markets, supported system-wide restraints on dividend payments, and discusssed the liquidity risks arising from margin calls."/>
    <s v="https://www.esrb.europa.eu/news/pr/date/2020/html/esrb.pr200514~bb1f96a327.en.html_x000a__x000a_https://www.esma.europa.eu/press-news/esma-news/esma-supports-esrb-actions-address-covid-related-systemic-vulnerabilities"/>
  </r>
  <r>
    <x v="48"/>
    <x v="15"/>
    <x v="1"/>
    <s v="Ministry of Finance"/>
    <x v="0"/>
    <s v="Drafted an amendment to the Competition Act (CA) to extend the second phase of the CA by one month. The purpose is to allow the Finnish Competition Authority (FCA) more time to investigate and review acquisitions amidst the coronavirus pandemic."/>
    <s v="https://tem.fi/artikkeli/-/asset_publisher/eu-n-kilpailusaantojen-noudattamisen-valvontaa-tehostetaan-lausuntokierros-kilpailulain-muutoksista-alkaa"/>
  </r>
  <r>
    <x v="48"/>
    <x v="15"/>
    <x v="0"/>
    <s v="Ministry of Economic Affairs and Employment"/>
    <x v="1"/>
    <s v="Drafted a new support program for companies whose turnover ahs fallen significantly as a result of the coronavirus and whose costs are difficult to adjust. The aim of the program is to help comapnies recover quickly from the  crisis and to avoid layoffs. The precondition for support is a weakening of turnover, though more detailed conditions will be specified in the formal drafting of the law. Though the support will be available for two months, the amount of aid will be specified later. Companies will ahve to apply for support from the State Treasury. Cost support will be available even to companies that have already received state aid to combat the effects of the coronavirus."/>
    <s v="https://tem.fi/artikkeli/-/asset_publisher/hallitus-linjasi-yrityksille-uusi-kustannustuki-koronaviruksen-vuoksi"/>
  </r>
  <r>
    <x v="39"/>
    <x v="15"/>
    <x v="0"/>
    <s v="Bundestag"/>
    <x v="1"/>
    <s v="Passed a draft law to cushion the social and economic consequences of the coronavirus pandemic. The &quot;Social Protection Package II&quot; implements measures first suggested on April 22, 2020. The amendments increase the payout of the short-time work benefit if the recipient has been on the benefit for an extended period of time. Also, the government plans to extend unemployment benefits for those whose entitlement were set to expire between May 1, 2020 and December 31, 2020. The package also proposes several other regulations to deal with the COVID-19 crisis."/>
    <s v="https://www.bmas.de/DE/Presse/Pressemitteilungen/2020/sozialschutzpaket-ii-weitere-hilfen-fuer-arbeitnehmer.html"/>
  </r>
  <r>
    <x v="39"/>
    <x v="15"/>
    <x v="0"/>
    <s v="Bundestag"/>
    <x v="1"/>
    <s v="Passed the necessary legal amendments to enact a support package for caregivers. Provisions of the draft law include better support for reconciling care and work in &quot;acute care&quot; situations, flexibility in family care time, and taking income losses into account when calculating the financial support available through interest-free loans."/>
    <s v="https://www.bmfsfj.de/bmfsfj/aktuelles/alle-meldungen/akuthilfe-fuer-pflegende-angehoerige-beschlossen/155552"/>
  </r>
  <r>
    <x v="51"/>
    <x v="15"/>
    <x v="0"/>
    <s v="Ministry of the Interior"/>
    <x v="1"/>
    <s v="Delievered the first installment of an emergency grant for Greek municipalities. EUR 5 million went to Eastern Macedonia and Thrace, while EUR 28 million went to Evros and Rodopi."/>
    <s v="https://www.ypes.gr/theodorikakos-ektakti-epichorigisi-5-ekat-stoys-dimoys-anat-makedonias-kai-thrakis-kai-erga-28-ekat-se-evro-kai-rodopi/"/>
  </r>
  <r>
    <x v="52"/>
    <x v="15"/>
    <x v="0"/>
    <s v="Ministry of Transport and Local Government"/>
    <x v="1"/>
    <s v="Announced an additional ISK 200 million in funding for regional plans, which is part of the government's investment efforts to counter the recession following the pandemic."/>
    <s v="https://www.stjornarradid.is/efst-a-baugi/frettir/stok-frett/2020/05/13/200-milljona-kr.-vidbotarfjarveiting-til-soknaraaetlana/"/>
  </r>
  <r>
    <x v="8"/>
    <x v="15"/>
    <x v="0"/>
    <s v="Ministry of Finance"/>
    <x v="1"/>
    <s v="Taking further steps to improve and maintain the sustainability of the National Health Insurance (JKN) ecosystem by taking the following steps for 2020 the beneficiary population that was registered by the Regional Government, the dues follow the provisions that apply to Non-Wage and Non-Worker Participants (PBPU and BP class III) and for the year 2021 onwards, for residents who meet the criteria of poor and unable, participation will be added as part of PBI participants. Meanwhile, those who do not meet the PBI membership criteria will become PBPU Participants and BP Participants with service benefits in the treatment room and fees in Class III."/>
    <s v="https://www.kemenkeu.go.id/publikasi/berita/perpres-642020-atur-perubahan-iuran-bpjs-dan-penerima-bantuan-apbd/_x000a__x000a_https://www.kemenkeu.go.id/publikasi/berita/iuran-bpjs-kelas-3-pekerja-mandiri-lebih-rendah-dari-iuran-masyarakat-miskin-yang-ditanggung-pemerintah/"/>
  </r>
  <r>
    <x v="31"/>
    <x v="15"/>
    <x v="0"/>
    <s v="Tax Authority, Israeli Ministry of Finance"/>
    <x v="5"/>
    <s v="Decided to extend the reporting and payment of VAT for the months March-April 2020, for bi-monthly reports, and for the month of April 2020 for reports. One-monthly, up to May 25, 2020 instead of May 18, 2020."/>
    <s v="https://www.gov.il/he//departments/news/sa140520-2"/>
  </r>
  <r>
    <x v="31"/>
    <x v="15"/>
    <x v="1"/>
    <s v="Tax Authority, Israeli Ministry of Finance"/>
    <x v="1"/>
    <s v="Recommended to the government to amend the Resolution 5015 that entitlement to a grant for participation in fixed costs will be adjusted for the business owners periodic reports of their VAT reflect frequent cycles of previous months, in light of the report on a cash basi"/>
    <s v="https://www.gov.il/he//departments/news/sa140520-3"/>
  </r>
  <r>
    <x v="31"/>
    <x v="15"/>
    <x v="1"/>
    <s v="Israeli Ministry of Finance"/>
    <x v="1"/>
    <s v="Circulated a draft public comment amending the Minister of Finance's procedure for support of the state budget in public institutions was released Thursday, giving the third sector organizations supported by the state budget a network of state aid protection in cases of a significant decline in self-income as a result of the crisis"/>
    <s v="https://www.gov.il/he/departments/news/press_14052020"/>
  </r>
  <r>
    <x v="53"/>
    <x v="15"/>
    <x v="0"/>
    <s v="Ministry of Finance"/>
    <x v="1"/>
    <s v="Allocated EUR 155 billion to restart the Italian economy. The &quot;Relaunch Decree&quot; commences Phase 2 of the Italian economy. Over EUR 130 billion are allocated to provide liquidity and support the economy with: non-refundable contributions, the cancellation of the balance and Italian regional production tax for June, contributions for rents and bills. EUR 16 billion will cover the payment of Public Administration debt, and extend the protection of the Redundancy Fund for the indemnities of seasonal workers, artisans, and traders. Over EUR 5 billion will be dedicated to health and safety through the creation of new hospital beds, the hiring of new nurses, and the refinancing of the National Emergency Fund. The tourism sector will receive EUR 2.5 billion to finance tax credits for family holidays and the IMU (municipal real estate tax) exemption for the hospitality activities. Finally, the EUR 2 billion will support tax measures, including the elimination of value added tax (VAT) for individual protection devices."/>
    <s v="http://www.mef.gov.it/focus/Decreto-rilancio-le-misure-per-rimettere-in-moto-il-Paese/#cont4_x000a__x000a_http://www.mef.gov.it/inevidenza/Decreto-Rilancio-155-miliardi-di-euro-per-la-Fase-due-dellEconomia/_x000a__x000a_https://www.mise.gov.it/index.php/it/198-notizie-stampa/2041093-decreto-rilancio-le-principali-misure-per-le-imprese"/>
  </r>
  <r>
    <x v="32"/>
    <x v="15"/>
    <x v="1"/>
    <s v="Japanese Government"/>
    <x v="1"/>
    <s v="Fundamentally enhance the Employment Adjustment Subsidies by raising the maximum payment to 15,000 yen per day as a special measure and establish a new scheme that allows employees themselves to directly apply for and receive the money."/>
    <s v="http://japan.kantei.go.jp/98_abe/actions/202005/_00010.html"/>
  </r>
  <r>
    <x v="32"/>
    <x v="15"/>
    <x v="1"/>
    <s v="Japanese Government"/>
    <x v="1"/>
    <s v="Will establish a new assistance scheme to further reduce rents, a fixed cost that is posing a major burden on micro-, small- and medium-sized business operators (SMEs)"/>
    <s v="http://japan.kantei.go.jp/98_abe/actions/202005/_00010.html"/>
  </r>
  <r>
    <x v="32"/>
    <x v="15"/>
    <x v="1"/>
    <s v="Japanese Government"/>
    <x v="1"/>
    <s v="Will establish a new mechanism for supporting students, including university students,"/>
    <s v="http://japan.kantei.go.jp/98_abe/actions/202005/_00010.html"/>
  </r>
  <r>
    <x v="32"/>
    <x v="15"/>
    <x v="1"/>
    <s v="Japanese Government"/>
    <x v="1"/>
    <s v="Will cover, with the government outlays, the total expenditure of the comprehensive support subsidy for medical systems and increase the amount significantly."/>
    <s v="http://japan.kantei.go.jp/98_abe/actions/202005/_00010.html"/>
  </r>
  <r>
    <x v="32"/>
    <x v="15"/>
    <x v="1"/>
    <s v="Japanese Government"/>
    <x v="12"/>
    <s v="Will provide adequate liquidity support for large companies and those relatively smaller ones, in addition to small- and medium-sizes enterprises. We will also implement measures to strengthen financial functions such as increasing the allocation of special lending by the Japan Finance Corporation and crisis response lending by the Development Bank of Japan, as well as strengthen the financial base with capital funds including subordinated loans"/>
    <s v="http://japan.kantei.go.jp/98_abe/actions/202005/_00010.html"/>
  </r>
  <r>
    <x v="59"/>
    <x v="15"/>
    <x v="0"/>
    <s v="National Banking and Stock Commission"/>
    <x v="0"/>
    <s v="Authorized, on a temporary basis, Special Accounting Registers applicable to the National Financial Development Agency for Agriculture, Livestock, Forestry and Fisheries, regarding credits that have with clients whose payment source is affected by this contingency."/>
    <s v="https://www.gob.mx/cnbv/prensa/37-2020-registros-contables-especiales-aplicables-a-la-financiera-nacional-de-desarrollo-fnd-ante-la-contingencia-sanitaria?idiom=es"/>
  </r>
  <r>
    <x v="59"/>
    <x v="15"/>
    <x v="0"/>
    <s v="Banco de Mexico"/>
    <x v="3"/>
    <s v="Decided to lower the target for the overnight interbank interest rate by 50 basis points to 5.5%"/>
    <s v="https://www.banxico.org.mx/publications-and-press/announcements-of-monetary-policy-decisions/%7B015FF564-9DC2-EF18-FEC1-A1C363DBA8A9%7D.pdf"/>
  </r>
  <r>
    <x v="59"/>
    <x v="15"/>
    <x v="0"/>
    <s v="Ministry of Finance and Public Credit"/>
    <x v="1"/>
    <s v="Presented the Solidarity Coverage to Support the Health Sector, which consists of life insurance from insurance companies to provide financial protection to the families of public sector health personnel free of charge. The beneficiaries of this support will be the relatives of 1.6 million public sector health workers: doctors, residents, nurses, nursing interns, nursing aides, professional and technical personnel, stretcher-bearers, mayors and laborers, who have died from the COVID-19, when treating patients with this disease. In the event of death due to the direct cause of said disease, the insurers undertake to grant 50 thousand pesos to family members of the aforementioned staff (spouse or, in the event of not presenting themselves, their children or their parents, if the former do not appear) . This protection will be retroactive and will be valid from April 1 to August 31, 2020."/>
    <s v="https://www.gob.mx/shcp/prensa/comunicado-no-047-shcp-ssa-y-amis-presentan-cobertura-solidaria-de-apoyo-al-sector-salud?idiom=es"/>
  </r>
  <r>
    <x v="11"/>
    <x v="15"/>
    <x v="0"/>
    <s v="New Zealand Treasury"/>
    <x v="1"/>
    <s v="Announced additional funding of up to $3.2 billion in Budget 2020 for a targeted extension of the Wage Subsidy Scheme. The targeted extension provides for a further 8 weeks of payments after the Wage Subsidy Scheme ends on June 9."/>
    <s v="https://treasury.govt.nz/news-and-events/news/wage-subsidy-extension-announced"/>
  </r>
  <r>
    <x v="36"/>
    <x v="15"/>
    <x v="0"/>
    <s v="Parliament"/>
    <x v="1"/>
    <s v="Temporarily increased the upper threshold for receiving housing assistance so that more people who are financially affected by the coronavirus pandemic can become eligibile for support. Housing support funds were strengthened by NOK 500 million until the end of October 2020. Access to assistance funds depends on where the resident lives."/>
    <s v="https://www.mynewsdesk.com/no/husbanken/news/flere-kan-faa-bostoette-402414"/>
  </r>
  <r>
    <x v="54"/>
    <x v="15"/>
    <x v="0"/>
    <s v="Ministry of Finance"/>
    <x v="5"/>
    <s v="Carried out an additional 5% cut on budgets allocated for all civil military and security government units through fiscal year 2020 so that the total percentage of reduction becomes 10% of budgets earmarked for these units"/>
    <s v="https://omaninfo.om/topics/85/show/8064"/>
  </r>
  <r>
    <x v="54"/>
    <x v="15"/>
    <x v="0"/>
    <s v="Ministry of Finance"/>
    <x v="5"/>
    <s v="Negotiated with owners of real estate properties leased by the government for a discount of at least 10% of the existing rent of each leased property"/>
    <s v="https://omaninfo.om/topics/85/show/8064"/>
  </r>
  <r>
    <x v="12"/>
    <x v="15"/>
    <x v="0"/>
    <s v="Ministry of Labor and Employment Promotion"/>
    <x v="1"/>
    <s v="Authorized the transfer of 10 million 502,595 soles in favor of Social Health Insurance (EsSalud), in order to finance the payment of temporary disability benefits for workers with confirmed diagnosis of COVID -19"/>
    <s v="https://www.gob.pe/institucion/mtpe/noticias/154683-mtpe-autoriza-transferir-a-essalud-mas-de-s-10-millones-para-financiar-subsidio-a-trabajadores-con-la-covid-19"/>
  </r>
  <r>
    <x v="27"/>
    <x v="15"/>
    <x v="0"/>
    <s v="Ministry of Small and Medium Business"/>
    <x v="0"/>
    <s v="Announced that it has improved the process of reporting closed business and exemption of entrepreneurship dues to relieve the burden of small and medium-sized businesses and small businesses suffering from Corona 19."/>
    <s v="https://www.mss.go.kr/site/smba/ex/bbs/View.do?cbIdx=86&amp;bcIdx=1018724&amp;parentSeq=1018724"/>
  </r>
  <r>
    <x v="44"/>
    <x v="15"/>
    <x v="1"/>
    <s v="Government"/>
    <x v="1"/>
    <s v="Proposed to extend the postponement of installments for those who are unable to repay loans granted by credit institutions and non-bank financial institutions. The Romanian government attempted to support borrowers experiencing financial difficulty during the COVID-19 pandemic. Beginning on March 30, 2020, borrowers can request creditors to suspend the obligation to pay installments for a period between 1 and 9 months."/>
    <s v="https://www.mfinante.gov.ro/acasa.html?method=detalii&amp;id=999650031"/>
  </r>
  <r>
    <x v="33"/>
    <x v="15"/>
    <x v="1"/>
    <s v="Ministry of Industry and Trade"/>
    <x v="1"/>
    <s v="Proposed changes to the conditions and tools for providing subsidies to exporters and export-oriented enterprises during times of crisis, including the State Specialized Russian Export-Import Bank. If enacted, the draft resolution would compensate part of suppliers' costs for the cerficiation of products on foreign markets (up to 80% of the costs), and for manufacturers of products for part of homologation costs (up to 50%)."/>
    <s v="https://cbr.ru/press/pr/?file=14052020_173000pr_1.htm"/>
  </r>
  <r>
    <x v="15"/>
    <x v="15"/>
    <x v="0"/>
    <s v="European Investment Bank, Instituto de Crédito Oficial"/>
    <x v="2"/>
    <s v="Agreed to provide up to EUR 1.5 billion in financing to Spanish self-employed, small and medium-sized enterprises (SMEs) and mid-caps to cope with the impact of COVID-19. The European Investment Bank (EIB) will channel funds to the Instituo de Crédito Oficial (ICO), which will then offer the funds to recipients through several tools: mediation lines (in cooperation with financial institutions) and direct financing (to meet immediately liquidity needs). The first EUR 1 billion installment was signed under an accelerated approval procedure, enabling the funds to reach Spanish firms as quickly as possible."/>
    <s v="https://www.eib.org/en/press/all/2020-116-eib-and-ico-agree-loan-of-up-to-eur-15-billion-to-help-alleviate-the-economic-and-social-impact-of-the-covid-19-crisis-on-small-spanish-businesses"/>
  </r>
  <r>
    <x v="15"/>
    <x v="15"/>
    <x v="0"/>
    <s v="Government"/>
    <x v="1"/>
    <s v="Assigned over EUR 4 billion to autonomous communities to offset 75% of the deviation from the 2019 deficit target due to the coronavirus. Wtih this measure, the autonomous communities will have more cash to deal with the pandemic. The Delegated Commission for Economic Affairs agreed to transfer funds from the Financing Fund for Autonomous Communities to the Extra Autonomous Liquidity Fund and the Extra Financing Facility."/>
    <s v="https://www.hacienda.gob.es/en-GB/Prensa/En%20Portada/2020/Paginas/20200514_FLA_CCAA_OBJETIVO_DEFICIT19.aspx"/>
  </r>
  <r>
    <x v="45"/>
    <x v="15"/>
    <x v="0"/>
    <s v="Ministry of Justice"/>
    <x v="1"/>
    <s v="Altered the Swedish Agency for Social Protection and emergency preparedness letters for the financial year 2020. Philanthropies and other voluntary organizations can now receive compensation of up to SEK 10 million from &quot;appropriation 2:4 Crisis Preparedness,&quot; which was created to strenghthen Swedish communities' preparedness and ability to handle the COVID-19 crisis. Instituions can access this funds to coordinate the purchase of food and medicine, or to assist with the reinforcement of other crisis measures."/>
    <s v="https://www.regeringen.se/pressmeddelanden/2020/05/10-miljoner-kronor-till-frivilliga-organisationers-formaga-att-samordna-insatser-med-anledning-av-covid-19/"/>
  </r>
  <r>
    <x v="16"/>
    <x v="15"/>
    <x v="0"/>
    <s v="Ministry of Finance"/>
    <x v="1"/>
    <s v="Implemented relief measures for public welfare lottery dealers with operating difficulties, subsidizing the loss of income such as channels in order to avoid the impact of severe special infectious pneumonia outbreaks caused by charitable lottery dealers"/>
    <s v="https://www.mof.gov.tw/singlehtml/384fb3077bb349ea973e7fc6f13b6974?cntId=d7cb9926e0724ad899dbeedb514a47f7"/>
  </r>
  <r>
    <x v="41"/>
    <x v="15"/>
    <x v="0"/>
    <s v="Department for Business, Energy, and Industrial Strategy"/>
    <x v="0"/>
    <s v="Proposed financial service exemptions in the forthcoming Corporate Insolvency and Governance Bill. The bill covers company moratoria, suspension of Ipso Facto (Termination) clauses, and the temporary suspension of wrongful trading provisions from March 1, 2020, for 3 months. The bill also proposes to provide a new Restructuring Plan, which clarifies the roles of the Financial Conduct Authority and the Prudential Regulatory Authority, and contains other insolvency and corporate governance changes for the financial services sector."/>
    <s v="https://www.fca.org.uk/news/statements/financial-services-exemptions-forthcoming-corporate-insolvency-and-governance-bill"/>
  </r>
  <r>
    <x v="29"/>
    <x v="15"/>
    <x v="0"/>
    <s v="Federal Housing Finance Agency"/>
    <x v="0"/>
    <s v="Announced that Fannie Mae and Freddie Mac are extending their moratorium on foreclosures and evictions until at least June 30, 2020.  The foreclosure moratorium applies to Enterprise-backed, single-family mortgages only. The current moratorium was set to expire on May 17th."/>
    <s v="https://www.fhfa.gov/Media/PublicAffairs/Pages/FHFA-Extends-Foreclosure-and-Eviction-Moratorium.aspx"/>
  </r>
  <r>
    <x v="30"/>
    <x v="15"/>
    <x v="0"/>
    <s v="International Development Association, International Bank for Reconstruction and Development"/>
    <x v="2"/>
    <s v="Approved a $1 billion Accelerating India’s COVID-19 Social Protection Response Program to support India’s efforts at providing social assistance to the poor and vulnerable households, severely impacted by the COVID-19 pandemic"/>
    <s v="https://www.worldbank.org/en/news/press-release/2020/05/13/world-bank-covid-coronavirus-india-protect-poor"/>
  </r>
  <r>
    <x v="30"/>
    <x v="15"/>
    <x v="0"/>
    <s v="International Development Association, International Bank for Reconstruction and Development"/>
    <x v="2"/>
    <s v="Approved a loan and two credits (one of which is concessional) totaling US$254 million for the Plurinational State of Bolivia. This financing will be used to help the country fund temporary cash transfers to poor and vulnerable households with school-aged children, people with disabilities, elderly members and informal workers affected by the measures adopted to contain the Covid-19 pandemic."/>
    <s v="https://www.worldbank.org/en/news/press-release/2020/05/15/impacto-economico-hogares-bolivianos"/>
  </r>
  <r>
    <x v="0"/>
    <x v="16"/>
    <x v="0"/>
    <s v="National Securities Commission"/>
    <x v="0"/>
    <s v="Introduced a measure that allows the stock to be conserved and renewed. And, at the same time, it maintains the requirement regarding the flow of new investments that must be directed to instruments issued in pesos. Income coupons and amortization of the issues that are maturing may also be reinvested"/>
    <s v="https://www.cnv.gov.ar/SitioWeb/Prensa/Post/1429/1429cosentino-vamos-a-promover-todas-las-normas-necesarias-para-aportar-al-financiamiento-genuino-de-la-economia"/>
  </r>
  <r>
    <x v="20"/>
    <x v="16"/>
    <x v="1"/>
    <s v="Ministry of Labor, Family, and Youth"/>
    <x v="1"/>
    <s v="Proposed a more simple calculation for corona short-time work than what was previously available. Companies use this calculation to determine how much money they need to pay their employees during crisis time from their own accounts, and how much money they will direct from the government to their employees. The proposal calculates minimum gross wage analogously for corona short-time work to the AMS flat rate table. Also under the proposal, the division of the total amount billed into short-time work support and remuneration will not be manatory for the work performed in wage accounting. Under the new system, no employee should have any losses due to rounding of wage amounts."/>
    <s v="https://www.bmafj.gv.at/Services/Presse/Presseaussendungen/PA-13-Mai-2020.html"/>
  </r>
  <r>
    <x v="3"/>
    <x v="16"/>
    <x v="0"/>
    <s v="Securities and Exchange Commission"/>
    <x v="0"/>
    <s v="Issued CVM Instruction 624, which alters CVM Instruction 607, which provides for the procedure regarding sanctioning actions within the scope of the Autarchy. The purpose of the amendment to the standard is to enable the delivery of the proposed Administrative Agreement in the Supervision process through electronic correspondence, as part of the measures adopted in response to the Covid-19 (coronavirus) pandemic."/>
    <s v="http://www.cvm.gov.br/noticias/arquivos/2020/20200513-3.html"/>
  </r>
  <r>
    <x v="3"/>
    <x v="16"/>
    <x v="0"/>
    <s v="Ministry of Economy"/>
    <x v="0"/>
    <s v="Extended the deadline for the transmission of Digital Bookkeeping (ECD) for the calendar year 2019 to July 31. The measure responds to requests from class entities in the accounting area, who say they are having difficulties in carrying out their activities due to restrictions resulting from the coronavirus pandemic"/>
    <s v="https://www.gov.br/economia/pt-br/assuntos/noticias/2020/maio/receita-federal-adia-para-31-de-julho-o-prazo-para-entrega-da-escrituracao-contabil-digital"/>
  </r>
  <r>
    <x v="6"/>
    <x v="16"/>
    <x v="0"/>
    <s v="Banco de la Republica"/>
    <x v="11"/>
    <s v="Will evaluate the conditions of the economy and monetary policy in the months of May, August and November 2020 or while economic conditions atypical so warrant, due to the exceptional circumstances that the Colombian economy is experiencing as a result of the COVID-19 pandemic"/>
    <s v="https://www.banrep.gov.co/es/junta-del-banco-tambien-evaluara-las-condiciones-politica-monetaria-meses-mayo-agosto-y-noviembre"/>
  </r>
  <r>
    <x v="60"/>
    <x v="16"/>
    <x v="0"/>
    <s v="Central Bank of Egypt"/>
    <x v="2"/>
    <s v="Providing access to the industrial private sector initiative to companies working in the construction sector whose annual turnover / revenue is 50 million pounds or more"/>
    <s v="https://www.cbe.org.eg/en/Pages/HighlightsPages/Circular-dated-13-May-2020-regarding-allowing-the-construction-sector-to-benefit-from-the-industrial-private-sector-initiat.aspx"/>
  </r>
  <r>
    <x v="22"/>
    <x v="16"/>
    <x v="0"/>
    <s v="European Securities and Markets Authority"/>
    <x v="0"/>
    <s v="Published a thematic report about the credit ratings of collateralized loan obligatons (CLO) in the European Union (EU). The report discusses methodologies of CLO credit ratings in the context of COVID-19."/>
    <s v="https://www.esma.europa.eu/press-news/esma-news/esma-highlights-challenges-rating-collateralised-loan-obligations"/>
  </r>
  <r>
    <x v="49"/>
    <x v="16"/>
    <x v="1"/>
    <s v="Ministry of Economy and Finance, Ministry of Agricultre and Food, Ministry of Action and Public Accounts"/>
    <x v="1"/>
    <s v="Proposed exemptions from social security contributions for very small businesses and small and medium-sized enterprises (SMEs), a crisis distillation system worth EUR 140 million, and a relaunch of the request for a compensation fund at the European level. These measures would be targeted at the viticulture sector and other actors relevant to the French wine industry."/>
    <s v="https://minefi.hosting.augure.com/Augure_Minefi/r/ContenuEnLigne/Download?id=37944324-0962-42A8-B711-F7B7DECEE1CA&amp;filename=2157%20_%201026%20CP%20-%20Le%20Gouvernement%20annonce%20un%20soutien%20exceptionnel%20%C3%A0%20la%20fili%C3%A8re%20viticole.pdf"/>
  </r>
  <r>
    <x v="23"/>
    <x v="16"/>
    <x v="0"/>
    <s v="Ministry of Foreign Affairs and Trade"/>
    <x v="1"/>
    <s v="Announced that the governt will double the budget of the HUF 50 billion support program launched for Hungarian companies. The program is meant to preserve jobs."/>
    <s v="https://koronavirus.gov.hu/cikkek/szijjarto-megduplazza-kormany-beruhazas-tamogato-program-keretosszeget_x000a__x000a_https://www.kormany.hu/hu/nemzetgazdasagi-miniszterium/unios-forrasok-felhasznalasaert-felelos-allamtitkarsag/hy/50-milliard-forintra-palyazhatnak-mikro-kis-es-kozepvallalkozasok"/>
  </r>
  <r>
    <x v="23"/>
    <x v="16"/>
    <x v="0"/>
    <s v="Ministry of Finance"/>
    <x v="1"/>
    <s v="Declared an increase in the 2020 budget for Large Enterprise Investment Support from a level of HUF 25 billion to HUF 40 billion. The measures are meant to create new jobs, improve productivity, and expand markets amdist the coronavirus pandemic."/>
    <s v="https://www.kormany.hu/hu/nemzetgazdasagi-miniszterium/hirek/tobb-mint-300-milliard-forintnyi-beruhazast-terveznek-a-magyar-vallalatok"/>
  </r>
  <r>
    <x v="43"/>
    <x v="16"/>
    <x v="0"/>
    <s v="Ministry of Finance"/>
    <x v="1"/>
    <s v="Reduced the rates of Tax Deduction at Source (TDS) for some non-salaried specified payments made to residents by 25% for the period from 14 May, 2020 to 31 March, 2021. In addition, the rate of Tax Collection at Source (TCS) for specified receipts has also been reduced by 25% for the period from 14 May, 2020 to 31 March, 2021"/>
    <s v="https://pib.gov.in/PressReleasePage.aspx?PRID=1623745"/>
  </r>
  <r>
    <x v="43"/>
    <x v="16"/>
    <x v="0"/>
    <s v="Ministry of Finance"/>
    <x v="2"/>
    <s v="Established an Emergency Working Capital Facility for Businesses to provide relief to the business, additional working capital finance of 20% of the outstanding credit as on 29 February 2020, in the form of a Term Loan at a concessional rate of interest will be provided. This will be available to units with up to Rs 25 crore outstanding and turnover of up to Rs 100 crore whose accounts are standard. The units will not have to provide any guarantee or collateral of their own. The amount will be 100% guaranteed by the Government of India providing a total liquidity of Rs. 3.0 lakh crores to more than 45 lakh MSMEs"/>
    <s v="https://pib.gov.in/PressReleasePage.aspx?PRID=1623601_x000a__x000a_https://pib.gov.in/PressReleasePage.aspx?PRID=1625307"/>
  </r>
  <r>
    <x v="43"/>
    <x v="16"/>
    <x v="0"/>
    <s v="Ministry of Finance"/>
    <x v="4"/>
    <s v="Crated a provision made for Rs. 20,000 cr subordinate debt for two lakh MSMEs which are NPA or are stressed. Government will support them with Rs. 4,000 Cr. to Credit Guarantee Trust for Micro and Small enterprises (CGTMSE). Banks are expected to provide the subordinate-debt to promoters of such MSMEs equal to 15% of his existing stake in the unit subject to a maximum of Rs 75 lakhs"/>
    <s v="https://pib.gov.in/PressReleasePage.aspx?PRID=1623601"/>
  </r>
  <r>
    <x v="43"/>
    <x v="16"/>
    <x v="0"/>
    <s v="Ministry of Finance"/>
    <x v="2"/>
    <s v="Will set up a Fund of Funds with a corpus of Rs 10,000 crore that will provide equity funding support for MSMEs. The Fund of Funds shall be operated through a Mother and a few Daughter funds. It is expected that with leverage of 1:4 at the level of daughter funds, the Fund of Funds will be able to mobilise equity of about Rs 50,000 crores"/>
    <s v="https://pib.gov.in/PressReleasePage.aspx?PRID=1623601"/>
  </r>
  <r>
    <x v="43"/>
    <x v="16"/>
    <x v="0"/>
    <s v="Ministry of Finance"/>
    <x v="0"/>
    <s v="Changed the definition of MSME by raising the Investment limit. An additional criteria of turnover also being introduced. The distinction between manufacturing and service sector will also be eliminated"/>
    <s v="https://pib.gov.in/PressReleasePage.aspx?PRID=1623601"/>
  </r>
  <r>
    <x v="43"/>
    <x v="16"/>
    <x v="0"/>
    <s v="Ministry of Finance"/>
    <x v="1"/>
    <s v="Establishing an e-market linkage for MSMEs to act as a replacement for trade fairs and exhibitions. MSME receivables from Government and CPSEs will be released in 45 days"/>
    <s v="https://pib.gov.in/PressReleasePage.aspx?PRID=1623601"/>
  </r>
  <r>
    <x v="43"/>
    <x v="16"/>
    <x v="0"/>
    <s v="Ministry of Finance"/>
    <x v="0"/>
    <s v="Amended General Financial Rules (GFR) of the Government to disallow global tender enquiries in procurement of Goods and Services of value of less than Rs 200 crores"/>
    <s v="https://pib.gov.in/PressReleasePage.aspx?PRID=1623601"/>
  </r>
  <r>
    <x v="43"/>
    <x v="16"/>
    <x v="0"/>
    <s v="Ministry of Finance"/>
    <x v="1"/>
    <s v="Extended the Employees Provident Fund Support for business and organised workers by another 3 months for salary months of June, July and August 2020. Total benefits accrued is about Rs 2500 crores to 72.22 lakh employees."/>
    <s v="https://pib.gov.in/PressReleasePage.aspx?PRID=1623601"/>
  </r>
  <r>
    <x v="43"/>
    <x v="16"/>
    <x v="0"/>
    <s v="Ministry of Finance"/>
    <x v="0"/>
    <s v="Reducted Statutory PF contribution of both employer and employee to 10% each from existing 12% each for all establishments covered by EPFO for next 3 months. This will provide liquidity of about Rs.2250 Crore per month"/>
    <s v="https://pib.gov.in/PressReleasePage.aspx?PRID=1623601"/>
  </r>
  <r>
    <x v="43"/>
    <x v="16"/>
    <x v="0"/>
    <s v="Ministry of Finance"/>
    <x v="12"/>
    <s v="Will launch Rs 30,000 crore Special Liquidity Scheme, liquidity being provided by RBI. Investment will be made in primary and secondary market transactions in investment grade debt paper of NBFCs, HFCs and MFIs. This will be 100 percent guaranteed by the Government of India"/>
    <s v="https://pib.gov.in/PressReleasePage.aspx?PRID=1623601_x000a__x000a_https://pib.gov.in/PressReleasePage.aspx?PRID=1625311"/>
  </r>
  <r>
    <x v="43"/>
    <x v="16"/>
    <x v="0"/>
    <s v="Ministry of Finance"/>
    <x v="4"/>
    <s v="Extended existing Partial Credit Guarantee scheme to cover the borrowings of lower rated NBFCs, HFCs and other Micro Finance Institutions (MFIs). Government of India will provide 20 percent first loss sovereign guarantee to Public Sector Banks"/>
    <s v="https://pib.gov.in/PressReleasePage.aspx?PRID=1623601"/>
  </r>
  <r>
    <x v="43"/>
    <x v="16"/>
    <x v="0"/>
    <s v="Ministry of Finance, Power Finance Corporation, Rural Electrification Corporation"/>
    <x v="2"/>
    <s v="Will infuse liquidity in the DISCOMS to the extent of Rs 90000 crores in two equal instalments. This amount will be used by DISCOMS to pay their dues to Transmission and Generation companies. Further, CPSE GENCOs will give a rebate to DISCOMS on the condition that the same is passed on to the final consumers as a relief towards their fixed charges."/>
    <s v="https://pib.gov.in/PressReleasePage.aspx?PRID=1623601"/>
  </r>
  <r>
    <x v="43"/>
    <x v="16"/>
    <x v="0"/>
    <s v="Ministry of Finance"/>
    <x v="0"/>
    <s v="All central agencies like Railways, Ministry of Road Transport and Highways and CPWD will give extension of up to 6 months for completion of contractual obligations, including in respect of EPC and concession agreements"/>
    <s v="https://pib.gov.in/PressReleasePage.aspx?PRID=1623601"/>
  </r>
  <r>
    <x v="43"/>
    <x v="16"/>
    <x v="0"/>
    <s v="Ministry of Finance"/>
    <x v="0"/>
    <s v="Advised State Governments to invoke the Force Majeure clause under RERA. The registration and completion date for all registered projects will be extended up to 6 months and may be further extended by another 3 months based on the State’s situation. Various statutory compliances under RERA will also be extended concurrently"/>
    <s v="https://pib.gov.in/PressReleasePage.aspx?PRID=1623601"/>
  </r>
  <r>
    <x v="43"/>
    <x v="16"/>
    <x v="0"/>
    <s v="Ministry of Finance"/>
    <x v="1"/>
    <s v="Pending income tax refunds to charitable trusts and non-corporate businesses and professions including proprietorship, partnership and LLPs and cooperatives shall be issued immediately"/>
    <s v="https://pib.gov.in/PressReleasePage.aspx?PRID=1623601"/>
  </r>
  <r>
    <x v="43"/>
    <x v="16"/>
    <x v="0"/>
    <s v="Ministry of Finance"/>
    <x v="5"/>
    <s v="The due date of all Income Tax Returns for Assessment Year 2020-21 will be extended to 30 November, 2020.  Similarly, tax audit due date will be extended to 31 October 2020."/>
    <s v="https://pib.gov.in/PressReleasePage.aspx?PRID=1623601"/>
  </r>
  <r>
    <x v="43"/>
    <x v="16"/>
    <x v="0"/>
    <s v="Ministry of Finance"/>
    <x v="5"/>
    <s v="The date for making payment without additional amount under the “Vivad Se Vishwas” scheme will be extended to 31 December, 2020"/>
    <s v="https://pib.gov.in/PressReleasePage.aspx?PRID=1623601"/>
  </r>
  <r>
    <x v="9"/>
    <x v="16"/>
    <x v="0"/>
    <s v="Inter-American Development Bank, International Organization for Migration"/>
    <x v="0"/>
    <s v="Signed a memorandum of understanding to maximize cooperation and jointly promote orderly, regular, and safe migration as an enabler of sustainable development and inclusive growth in Latin America and the Caribbean (LAC)"/>
    <s v="https://www.iadb.org/en/news/idb-and-iom-address-migration-challenges-through-new-partnership"/>
  </r>
  <r>
    <x v="31"/>
    <x v="16"/>
    <x v="0"/>
    <s v="Israeli Ministry of Finance"/>
    <x v="1"/>
    <s v="Provided individual soldiers with special assistance for housing in the Corona crisis, amounting to NIS 4,000"/>
    <s v="https://www.gov.il/he/departments/news/press_13052020"/>
  </r>
  <r>
    <x v="32"/>
    <x v="16"/>
    <x v="0"/>
    <s v="Ministry of Economy, Trade and Industry"/>
    <x v="0"/>
    <s v="Granted permission to extend the special measures that were being taken for consignment provisions, etc. in order to flexibly deal with the delay in payment of charges by electric utilities and gas utilities"/>
    <s v="https://www.meti.go.jp/press/2020/05/20200513003/20200513003.html"/>
  </r>
  <r>
    <x v="59"/>
    <x v="16"/>
    <x v="0"/>
    <s v="National Banking and Stock Commission"/>
    <x v="0"/>
    <s v="Issued, on a temporary basis, the Special Accounting Criteria applicable to general warehouses of deposit, with respect to commercial credits that they have with customers whose payment source is affected by this contingency"/>
    <s v="https://www.gob.mx/cnbv/prensa/36-2020-criterios-contables-especiales-aplicables-a-los-almacenes-generales-de-deposito?idiom=es"/>
  </r>
  <r>
    <x v="11"/>
    <x v="16"/>
    <x v="0"/>
    <s v="Reserve Bank of New Zealand"/>
    <x v="10"/>
    <s v="Expanded the Large Scale Asset Purchase (LSAP) programme potential to $60 billion, up from the previous $33 billion limit."/>
    <s v="https://www.rbnz.govt.nz/news/2020/05/large-scale-asset-purchases-expanded"/>
  </r>
  <r>
    <x v="11"/>
    <x v="16"/>
    <x v="0"/>
    <s v="Reserve Bank of New Zealand"/>
    <x v="10"/>
    <s v="Expanded the Large Scale Asset Purchase (LSAP) programme to now include inflation-indexed government bonds (IIBs)."/>
    <s v="https://www.rbnz.govt.nz/news/2020/05/large-scale-asset-purchases-expanded"/>
  </r>
  <r>
    <x v="11"/>
    <x v="16"/>
    <x v="0"/>
    <s v="New Zealand Treasury"/>
    <x v="0"/>
    <s v="Enacted amendments to the Overseas Investment Act 2005 put in place a temporary requirement for foreign investors to notify an intention to take a controlling investment in any New Zealand business, if that results in more than a 25% ownership interest, or increases an existing interest to or beyond 50, 75 or 100%. A further change includes making some low risk, economically valuable investments able to go ahead without an application for consent."/>
    <s v="https://treasury.govt.nz/news-and-events/news/new-overseas-investment-screening-rules-announced"/>
  </r>
  <r>
    <x v="11"/>
    <x v="16"/>
    <x v="0"/>
    <s v="Financial Markets Authority"/>
    <x v="0"/>
    <s v="Published a document outlining what it has seen in recent reviews of financial reporting, and setting out our expectations and areas that entities should consider when preparing financial statements, particularly in light of the COVID-19 situation."/>
    <s v="https://www.fma.govt.nz/news-and-resources/covid-19/covid-19-financial-reporting-review-findings-and-guidance-for-entities/"/>
  </r>
  <r>
    <x v="12"/>
    <x v="16"/>
    <x v="0"/>
    <s v="Ministry of Economy and Finance of Peru"/>
    <x v="4"/>
    <s v="Expanded the amount of the guarantee of the National Government, through the Reactive Peru Program, to secure working capital loans for companies in the country, passing this amount of S / 30,000 million to S / 60,000 million, with the aim of ensuring continuity in the payment chain in the face of the impact of COVID-1"/>
    <s v="https://www.gob.pe/institucion/mef/noticias/153925-gobierno-amplio-a-s-60-000-millones-las-garantias-del-programa-reactiva-peru"/>
  </r>
  <r>
    <x v="27"/>
    <x v="16"/>
    <x v="0"/>
    <s v="Bank of Korea"/>
    <x v="2"/>
    <s v="Decided to increase the ceiling on the Bank Intermediated Lending Support Facility by 5 trillion won (30 trillion won → 35 trillion won) at the meeting on May 14 to provide continued support to companies, considering the persistent difficulties facing small and medium-sized enterprises (SMEs, including individual business owners) due to COVID-19"/>
    <s v="https://www.bok.or.kr/eng/bbs/E0000634/view.do?nttId=10058184&amp;menuNo=400069&amp;pageIndex=1"/>
  </r>
  <r>
    <x v="27"/>
    <x v="16"/>
    <x v="0"/>
    <s v="Financial Services Commission"/>
    <x v="0"/>
    <s v="Decided to grant an extension of reporting deadline until August 31 this year for financial companies overseas branches that face compliance burdens due to COVID 19. As such, the financial companies’ overseas branches will not face a fin e of KRW7 million for failure to submit their annual performance report by the deadline."/>
    <s v="http://www.fsc.go.kr/downManager?bbsid=BBS0048&amp;no=152530"/>
  </r>
  <r>
    <x v="33"/>
    <x v="16"/>
    <x v="1"/>
    <s v="Ministry of Economic Development"/>
    <x v="4"/>
    <s v="Drafted a program that would provide low-cost loans to businesses through the Vnesheconombank (VEB), a state development corporation."/>
    <s v="https://www.economy.gov.ru/material/news/ekonomika_bez_virusa/reshetnikov_minekonomrazvitiya_segodnya_vnosit_v_kabmin_postanovlenie_o_kreditnoy_programme_podderzhki_zanyatosti.html"/>
  </r>
  <r>
    <x v="61"/>
    <x v="16"/>
    <x v="0"/>
    <s v="Saudi Arabian Monetary Authority"/>
    <x v="1"/>
    <s v="Announced the extension of the program of support for fees of sales points and e-commerce for all stores and private sector establishments for an additional three months ending on September 14, 2020 AD."/>
    <s v="http://www.sama.gov.sa/ar-sa/News/Pages/news-571.aspx"/>
  </r>
  <r>
    <x v="38"/>
    <x v="16"/>
    <x v="0"/>
    <s v="Monetary Authority of Singapore, Singapore FinTech Association, AMTD Group, AMTD Foundation"/>
    <x v="1"/>
    <s v="Announced the launch of a S$6 million MAS-SFA-AMTD FinTech Solidarity Grant to support Singapore-based FinTech firms amid the challenging business climate caused by the COVID-19 pandemic. The Grant comprises two components a S$1.5 million Business Sustenance Grant (BSG) and S$4.5 million Business Growth Grant (BGG)"/>
    <s v="https://www.mas.gov.sg/news/media-releases/2020/new-grant-scheme-to-support-singapore-fintech-firms"/>
  </r>
  <r>
    <x v="28"/>
    <x v="16"/>
    <x v="0"/>
    <s v="Central Bank of Sri Lanka"/>
    <x v="0"/>
    <s v="Provide additional funding under the refinance facility or other credit operations enabling the banking sector to provide working capital and other loans at concessionary rates of interest, to spur demand in the economy"/>
    <s v="https://www.cbsl.gov.lk/en/node/7846"/>
  </r>
  <r>
    <x v="28"/>
    <x v="16"/>
    <x v="0"/>
    <s v="Central Bank of Sri Lanka"/>
    <x v="0"/>
    <s v="Permitted licensed banks to consider certain assets as liquid assets in the computation of the Statutory Liquid Assets Ratio (SLAR) subject to conditions up to June 30, 2021"/>
    <s v="https://www.cbsl.gov.lk/en/node/7846"/>
  </r>
  <r>
    <x v="28"/>
    <x v="16"/>
    <x v="0"/>
    <s v="Central Bank of Sri Lanka"/>
    <x v="0"/>
    <s v="Reduced the minimum requirement of Liquidity Coverage Ratio and Net Stable Funding Ratio to 90% with enhanced supervision and frequent reporting up to June 30, 2021"/>
    <s v="https://www.cbsl.gov.lk/en/node/7846"/>
  </r>
  <r>
    <x v="28"/>
    <x v="16"/>
    <x v="0"/>
    <s v="Central Bank of Sri Lanka"/>
    <x v="0"/>
    <s v="Enabled licensed banks to avail liquidity through the Sri Lanka Deposit Insurance and Liquidity Support Scheme or as loans and advances in Rupees under the Framework of Emergency Loans and Advances to Licensed Banks, based on acceptable collateral and liquidity forecasts"/>
    <s v="https://www.cbsl.gov.lk/en/node/7846"/>
  </r>
  <r>
    <x v="28"/>
    <x v="16"/>
    <x v="0"/>
    <s v="Central Bank of Sri Lanka"/>
    <x v="0"/>
    <s v="Decided to restrict certain discretionary payments of  licensed banks, such as declaring cash dividends or repatriation of profits, engaging in share buy backs, increasing management allowances and payments to the Board of Directors for a limited period until 31 December 2020"/>
    <s v="https://www.cbsl.gov.lk/en/node/7846"/>
  </r>
  <r>
    <x v="28"/>
    <x v="16"/>
    <x v="0"/>
    <s v="Central Bank of Sri Lanka"/>
    <x v="0"/>
    <s v="Required licensed banks to exercise prudence and refrain to the extent possible when incurring non-essential and capital expenditure during the above-mentioned period"/>
    <s v="https://www.cbsl.gov.lk/en/node/7846"/>
  </r>
  <r>
    <x v="28"/>
    <x v="16"/>
    <x v="0"/>
    <s v="Central Bank of Sri Lanka"/>
    <x v="0"/>
    <s v="Decided to waive the annual assessment of Domestic Systemically Important Banks (D-SIBs) for the year 2020 and maintain the already designated D-SIBs as published in December 2019, for year 2020 as well"/>
    <s v="https://www.cbsl.gov.lk/en/node/7846"/>
  </r>
  <r>
    <x v="45"/>
    <x v="16"/>
    <x v="1"/>
    <s v="Ministry of Finance"/>
    <x v="1"/>
    <s v="Proposed a crisis package aimed at the municipal sector. The package would support companesation for extraordinary costs related to the coronavirus. This represents an extension of a package proposed on March 11 by an additional SEK 2 billion, bringing the total level of proposed support to SEK 5 billion. The funds are meant to allow states to handle healthcare costs such as more staff, higher laboratory analysis, and extra materials."/>
    <s v="https://www.regeringen.se/artiklar/2020/04/om-krispaketet-till-kommunsektorn/"/>
  </r>
  <r>
    <x v="45"/>
    <x v="16"/>
    <x v="1"/>
    <s v="Ministry of Finance, Ministry of Social Affairs"/>
    <x v="1"/>
    <s v="Proposed a temporary supplemental allowance for families with children in the form of grants. If enacted, the grant would pay out 25% of the preliminary housing allowance. This means that a family could receive up to SEK 1325 in monthly supplementary allowance if it were to meet eligibility conditions. The proposed amendment would come into force on July 1, 2020, and would remain valid until December 31, 2020."/>
    <s v="https://www.regeringen.se/pressmeddelanden/2020/05/regeringen-forstarker-bostadsbidraget-for-barnfamiljer/"/>
  </r>
  <r>
    <x v="16"/>
    <x v="16"/>
    <x v="0"/>
    <s v="Ministry of Finance"/>
    <x v="5"/>
    <s v="Formulated audit operation principles, authorizing various regional IRS leniency to assist in processing, without having to report to the Ministry for approval on a case-by-case basis to assist business operators to apply for the refund of the overpaid tax amount and simplify the flow of operations"/>
    <s v="https://www.mof.gov.tw/singlehtml/384fb3077bb349ea973e7fc6f13b6974?cntId=11c6fbedbda44364ab1db9d825375d1c"/>
  </r>
  <r>
    <x v="17"/>
    <x v="16"/>
    <x v="0"/>
    <s v="Government"/>
    <x v="1"/>
    <s v="Supported the draft resolution of the Cabinet of Ministers that will expand the range of agribusiness entitites eligible for state support through loans from banks. UAH 1.2 billion worth of funds will be provided to support farmers. There are qualifying conditions for participation and limits on the loan sizes. The funds are meant to support farmers in 2020 with the coronavirus pandemic."/>
    <s v="https://www.me.gov.ua/News/Detail?lang=uk-UA&amp;id=868faf96-7c81-41bc-8e2b-8c7471a0e8d5&amp;title=UriadNadavDostupDoDerzhavnoiPidtrimkiBilshiiKilkostiAgrariiv"/>
  </r>
  <r>
    <x v="17"/>
    <x v="16"/>
    <x v="0"/>
    <s v="National Bank of Ukraine, Parliament"/>
    <x v="0"/>
    <s v="Supported the parliamentary legislation that established clear instituional and procedural mechanisms in the process of withdrawing banks from the market."/>
    <s v="https://bank.gov.ua/ua/news/all/verhovna-rada-zrobila-nevidvorotnim-protses-vivedennya-bankiv-iz-rinku"/>
  </r>
  <r>
    <x v="17"/>
    <x v="16"/>
    <x v="0"/>
    <s v="National Bank of Ukraine, Parliament"/>
    <x v="0"/>
    <s v="Supported the parliamentary decision to lower the minimum capital requirement for Ukrainian banks from UAH 500 million to a level of UAH 200 million."/>
    <s v="https://bank.gov.ua/ua/news/all/verhovna-rada-pomyakshila-vimogi-do-minimalnogo-kapitalu-bankiv-z-500-do-200-mln-grn"/>
  </r>
  <r>
    <x v="29"/>
    <x v="16"/>
    <x v="0"/>
    <s v="Federal Housing Finance Agency"/>
    <x v="0"/>
    <s v="Announced that Fannie Mae and Freddie Mac are making available a new payment deferral option. The payment deferral option allows borrowers, who are able to return to making their normal monthly mortgage payment, the ability to repay their missed payments at the time the home is sold, refinanced, or at maturity"/>
    <s v="https://www.fhfa.gov/Media/PublicAffairs/Pages/FHFA-Announces-Payment-Deferral-as-New-Repayment-Option-for-Homeowners-in-COVID-19-Forbearance-Plans.aspx"/>
  </r>
  <r>
    <x v="0"/>
    <x v="17"/>
    <x v="0"/>
    <s v="Central Bank of Argentina"/>
    <x v="0"/>
    <s v="Required Banks to refund fees associated with the National Social Security Administration (ANSES) and Emergency Family Income (IFE) benefit any type of concept, be it by concerted operations with the paying financial institution itself or with third parties, such as loan installments granted with or without a discount code, commissions or charges for additional services to the account contracted by the beneficiary, automatic debits for the payment of taxes, services and other concepts, etc"/>
    <s v="https://www.bcra.gob.ar/Noticias/Coronavirus-BCRA-reintegros-debitos-ife.asp"/>
  </r>
  <r>
    <x v="0"/>
    <x v="17"/>
    <x v="0"/>
    <s v="Central Bank of Argentina"/>
    <x v="0"/>
    <s v="Established a new extension, until May 24, 2020, of the suspension of the exchange and financial summary proceedings instructed in the terms of the Foreign Exchange Penal Regime Laws No. 19,359 and of Financial Entities No. 21,526"/>
    <s v="https://www.bcra.gob.ar/Noticias/Coronavirus-BCRA-prorroga-sumarios-financieros-mayo-2.asp"/>
  </r>
  <r>
    <x v="0"/>
    <x v="17"/>
    <x v="0"/>
    <s v="Ministry of Labor, Employment and Social Security"/>
    <x v="1"/>
    <s v="Established a digital channel for the Compulsory Labor Conciliation Procedures and spontaneous agreements that are unfinished or are about to start"/>
    <s v="https://www.argentina.gob.ar/noticias/el-servicio-de-conciliacion-laboral-dispone-una-modalidad-virtual-para-sus-procedimientos"/>
  </r>
  <r>
    <x v="19"/>
    <x v="17"/>
    <x v="0"/>
    <s v="Asian Development Bank"/>
    <x v="2"/>
    <s v="Approved a $100 million loan to the Government of Mongolia to mitigate the severe health and economic impacts of the novel coronavirus disease (COVID-19) pandemic"/>
    <s v="https://www.adb.org/news/adb-provides-100-million-support-mongolias-covid-19-response"/>
  </r>
  <r>
    <x v="57"/>
    <x v="17"/>
    <x v="0"/>
    <s v="Financial Services and Markets Authority"/>
    <x v="0"/>
    <s v="Agreed to not take action against companies that cannot provide data for its the code of conduct risk model by June 30, 2020. While this information is usually mandatory under the Markets in Financial Instruments Directive (MiFID) ii, companies will be allowed to submit their required mapping information until September 1, 2020 without receiving penalties."/>
    <s v="https://www.fsma.be/nl/news/covid-19-verstrekkers-van-beleggingsdiensten-krijgen-uitstel-tot-1-september-2020-om-de-mifid"/>
  </r>
  <r>
    <x v="3"/>
    <x v="17"/>
    <x v="0"/>
    <s v="Ministry of Economy"/>
    <x v="5"/>
    <s v="Extended the installment payments administered by the Federal Revenue Service of Brazil and the Attorney General of the National Treasury due in May, June and July 2020. As a result, those maturing in May 2020 will have their maturity extended to August 2020, those maturing in June 2020 will have their maturity extended to October 2020, and those maturing in July 2020 will have their maturity extended to December 2020"/>
    <s v="https://www.gov.br/economia/pt-br/assuntos/noticias/2020/maio/ministerio-da-economia-prorroga-os-prazos-das-prestacoes-dos-parcelamentos-tributarios-com-vencimento-em-maio-junho-e-julho-de-2020"/>
  </r>
  <r>
    <x v="3"/>
    <x v="17"/>
    <x v="0"/>
    <s v="Ministry of Economy, Ministry of Justice and Public Security"/>
    <x v="1"/>
    <s v="Will invest around R $69.1 million in purchases of individual safety equipment (PPE) to guarantee the security of the prison system and public security operations during the pandemic period of the new coronavirus. The Ministry of Economy, through the Central de Compras, will act as centralizer of the acquisition, which aims to serve several public security organs of the Union, states, Federal District and municipalities, through a single contract. Items such as gloves, alcohol gel, goggles, disposable sneakers and masks will be purchased"/>
    <s v="https://www.gov.br/economia/pt-br/assuntos/noticias/2020/maio/governo-compra-equipamentos-para-garantir-protecao-de-policiais-e-agentes-penitenciarios"/>
  </r>
  <r>
    <x v="6"/>
    <x v="17"/>
    <x v="0"/>
    <s v="National Government"/>
    <x v="1"/>
    <s v="Delivered to the municipality of Plato, Magdalena department, the reconstruction work of the electromechanical pumping system, which guarantees a better flow of drinking water and optimizes the municipality's aqueduct system. The reconstruction of this pumping system increases the capacity of the plant and triples the potential of its flow, guaranteeing the continuous supply of drinking water for more than 66 thousand inhabitants in one of the regions poorest in the country and helping to minimize the impact generated by the spread of Covid-19."/>
    <s v="https://www.minhacienda.gov.co/webcenter/portal/SaladePrensa/pages_DetalleNoticia?documentId=WCC_CLUSTER-130250"/>
  </r>
  <r>
    <x v="21"/>
    <x v="17"/>
    <x v="0"/>
    <s v="Government"/>
    <x v="1"/>
    <s v="Launched several initiatives to strengthen the travel industry. The government agreed on DKK 600 million worth of grants to the Travel Guarantee Fund to cover a large part of the guarantees from the first part of the program, which applied until April 13, 2020. Another measure included a subsidy worth DKK 125 million for the consolidation of travel packages within the Travel Guarantee Fund. Other measures included: (1.) an individual repayment model for the Travel Guarantee Fund, applying to companies between April 14, 2020 and May 10, 2020; (2.) clarification of travel providers' relationships with insurance companies, and (3.) support in the EU for a temporary, mandatory voucher scheme."/>
    <s v="https://em.dk/nyhedsarkiv/2020/maj/covid-19-ny-aftale-skal-hjaelpe-rejsebranchen/"/>
  </r>
  <r>
    <x v="22"/>
    <x v="17"/>
    <x v="0"/>
    <s v="European Commission"/>
    <x v="1"/>
    <s v="Announced that 8 large-scale research projects were selected for funding. The Commission increased its commitment to EUR 72 million (up from the originally planned EUR 45 million) from Horizon 2020, the European Union's (EU) research and innovation program. The Innovative Medicines Initiative (IMI), a private-public partnership between the European Commission (EC) and the pharmaceutical industry, will contribute EUR 45 million to the project. This brings the total investment to EUR 117 million."/>
    <s v="https://ec.europa.eu/commission/presscorner/detail/en/ip_20_837"/>
  </r>
  <r>
    <x v="51"/>
    <x v="17"/>
    <x v="0"/>
    <s v="Ministry of Finance"/>
    <x v="4"/>
    <s v="Established the COVID-19 Business Guarantee Fund. The purpose of the Fund is to support the economy with the maximum possible use of financial resources to meet the increased liquidity needs of comapnies due to the shock.The Fund provides financial assistance by guaranteeing new portfolio loans with selected financial organizations in the Greek market."/>
    <s v="https://covid19.gov.gr/systasi-tamiou-me-tin-eponymia-tamio-engyodosias-epichiriseon-covid-19/"/>
  </r>
  <r>
    <x v="7"/>
    <x v="17"/>
    <x v="0"/>
    <s v="Environmental Protection Department"/>
    <x v="1"/>
    <s v="Launched the the Anti-epidemic Subsidy Scheme for the Laundry Trade under the Anti-epidemic Fund (AEF) to help the laundry trade cope with the challenges brought about by the current economic situation. A sum of about $90 million has been earmarked under the AEF for the Scheme to provide a one-off subsidy to help the laundry and/or dry cleaning services industry meet their operational costs. The Scheme is expected to benefit about 1 400 laundry shops and workshop"/>
    <s v="https://www.info.gov.hk/gia/general/202005/29/P2020052900219.htm?fontSize=1"/>
  </r>
  <r>
    <x v="52"/>
    <x v="17"/>
    <x v="0"/>
    <s v="Central Bank of Iceland"/>
    <x v="4"/>
    <s v="Guaranteed bridge loans from four commercial banks to companies--especially small and medium-sized enterprises (SMEs)--who have suffered temporary business problems from COVID-19. The Treasury will backstop 70% of the loans that the companies can receive if they meet eligibility conditions. The total backstop is worth ISK 50 billion."/>
    <s v="https://www.sedlabanki.is/utgefid-efni/frettir-og-tilkynningar/frettasafn/frett/2020/05/12/Sedlabankinn-og-lanastofnanir-skrifa-undir-samninga-um-bruarlan/"/>
  </r>
  <r>
    <x v="43"/>
    <x v="17"/>
    <x v="0"/>
    <s v="Ministry of Finance"/>
    <x v="1"/>
    <s v="Providing additional food grain to all the States/UTs at the rate of 5 kg per migrant labourer and 1 kg Chana per family per month for two months i.e. May and June, 2020 free of cost shall be allocated"/>
    <s v="https://pib.gov.in/PressReleasePage.aspx?PRID=1623862"/>
  </r>
  <r>
    <x v="43"/>
    <x v="17"/>
    <x v="0"/>
    <s v="Ministry of Finance"/>
    <x v="0"/>
    <s v="Updated technology system to be used enabling Migrants to access PDS(Ration) from any Fair Price Shops in India by March,2021-One Nation one Ration Card"/>
    <s v="https://pib.gov.in/PressReleasePage.aspx?PRID=1623862"/>
  </r>
  <r>
    <x v="43"/>
    <x v="17"/>
    <x v="0"/>
    <s v="Ministry of Finance"/>
    <x v="1"/>
    <s v="Will launch a scheme for migrant workers and urban poor to provide ease of living at affordable rent. Affordable Rental Housing Complexes will provide social security and quality life to migrant labour, urban poor, and students etc.This will be done through converting government funded houses in the cities into Affordable Rental Housing Complexes (ARHC) under PPP mode through concessionaire; manufacturing units, industries, institutions, associations to develop Affordable Rental Housing Complexes (ARHC) on their private land and operate; and Incentivizing  State Govt agencies/Central Government Organizations on similar lines to develop Affordable Rental Housing Complexes (ARHC) and operate"/>
    <s v="https://pib.gov.in/PressReleasePage.aspx?PRID=1623862"/>
  </r>
  <r>
    <x v="43"/>
    <x v="17"/>
    <x v="0"/>
    <s v="Ministry of Finance"/>
    <x v="1"/>
    <s v="Providing Interest subvention of 2% for prompt payees for a period of 12 months to MUDRA Shishu loanees, who have loans below Rs 50,000.The current portfolio of MUDRA Shishu loans is around Rs 1.62 Lakh crore. This will provide relief of about Rs 1,500 crore to Shishu MUDRA loanee"/>
    <s v="https://pib.gov.in/PressReleasePage.aspx?PRID=1623862"/>
  </r>
  <r>
    <x v="43"/>
    <x v="17"/>
    <x v="0"/>
    <s v="Ministry of Finance"/>
    <x v="2"/>
    <s v="Establishing bank credit facility for initial working capital up to Rs. 10,000 for each enterprise will be extended. This scheme will cover urban as well as rural vendors doing business in the adjoining urban areas. Use of digital payments and timely repayments will be incentivized through monetary rewards. It is expected that 50 lakh street vendors will be benefitted under this scheme and credit of Rs. 5,000 crore would flow to them"/>
    <s v="https://pib.gov.in/PressReleasePage.aspx?PRID=1623862"/>
  </r>
  <r>
    <x v="43"/>
    <x v="17"/>
    <x v="0"/>
    <s v="Ministry of Finance"/>
    <x v="1"/>
    <s v="Extending Credit Linked Subsidy Scheme for Middle Income Group (annual Income between Rs 6 and 18 lakhs) to March 2021. This will benefit 2.5 lakhs middle income families during 2020-21 and will lead to investment of over Rs 70,000 crore in housing sector"/>
    <s v="https://pib.gov.in/PressReleasePage.aspx?PRID=1623862"/>
  </r>
  <r>
    <x v="43"/>
    <x v="17"/>
    <x v="0"/>
    <s v="Ministry of Finance"/>
    <x v="1"/>
    <s v="Providing Rs 6,000 crore of funds under Compensatory Afforestation Management &amp; Planning Authority (CAMPA) will be used for Afforestation and Plantation works, including in urban areas, Artificial regeneration, assisted natural regeneration, Forest management, soil &amp; moisture conservation works, Forest protection, forest and wildlife related infrastructure development, wildlife protection and management"/>
    <s v="https://pib.gov.in/PressReleasePage.aspx?PRID=1623862"/>
  </r>
  <r>
    <x v="43"/>
    <x v="17"/>
    <x v="0"/>
    <s v="Ministry of Finance"/>
    <x v="2"/>
    <s v="Providing Rs 30,000 crore Additional Emergency Working Capital for farmers through National Bank for Agriculture and Rural Development (NABARD) for meeting crop loan requirement of Rural Cooperative Banks and RRBs. This refinance will be front-loaded and available on tap. This is over and above Rs 90,000 crore that will be provided by NABARD to this sector in the normal course. This will benefit around 3 crore farmers, mostly small and marginal and it will meet their post-harvest Rabi and current Kharif requirements."/>
    <s v="https://pib.gov.in/PressReleasePage.aspx?PRID=1623862"/>
  </r>
  <r>
    <x v="43"/>
    <x v="17"/>
    <x v="0"/>
    <s v="Ministry of Finance"/>
    <x v="2"/>
    <s v="Providing Rs 2 lakh crore concessional credit boost to 2.5 crore farmers under Kisan Credit Card Scheme. Fisherman and Animal Husbandy Farmers will also be included in this drive. This will inject additional liquidity of  Rs 2 lakh crore in the farm sector. 2.5 crore farmers will be covered"/>
    <s v="https://pib.gov.in/PressReleasePage.aspx?PRID=1623862"/>
  </r>
  <r>
    <x v="8"/>
    <x v="17"/>
    <x v="0"/>
    <s v="Ministry of Finance"/>
    <x v="1"/>
    <s v="Announced that the Holiday Allowance (THR) for the State Civil Apparatus (ASN), TNI, Polri and retirees will be disbursed immediately, maximum on Friday, May 15, 2020. The amount of THR that will be given is for Central ASN, TNI, Polri amounting to IDR6.775 trillion, for pensioners IDR8,708 trillion, Regional ASN IDR13,898 trillion"/>
    <s v="https://www.kemenkeu.go.id/publikasi/berita/thr-asn-akan-segera-cair-ini-jumlahnya/"/>
  </r>
  <r>
    <x v="8"/>
    <x v="17"/>
    <x v="0"/>
    <s v="Indonesian Government"/>
    <x v="5"/>
    <s v="Established Perppu No. 1 of 2020 into Law, which includes 2 (two) policies, namely the State Financial Policy including taxation and Financial Sector Policy. The State Financial Policy basically consists of adjusting the APBN deficit limits; use of alternative budget funding sources; shifting and refocusing central and regional budgets; and the implementation of the National Economic Recovery Program for the sustainability of the real sector and financial sector. The Financial Sector Policy includes: expanding the authority of the Financial Sector Stability Committee (KSSK) and the scope of the KSSK meeting; strengthening the authority of Bank Indonesia, strengthening the authority of the Financial Services Authority and the Deposit Insurance Agency to prevent risks that endanger the stability of the financial system."/>
    <s v="https://www.kemenkeu.go.id/publikasi/berita/perppu-no12020-disahkan-jadi-undang-undang/"/>
  </r>
  <r>
    <x v="9"/>
    <x v="17"/>
    <x v="0"/>
    <s v="Inter-American Development Bank"/>
    <x v="2"/>
    <s v="Provided Ecuador with a loan of $93.8 million to support the financial sustainability of micro and small companies (SMEs) and the maintenance of employment in the face of the COVID-19 crisis "/>
    <s v="https://www.iadb.org/en/news/ecuador-will-support-financial-sustainability-smes-idb-support"/>
  </r>
  <r>
    <x v="31"/>
    <x v="17"/>
    <x v="0"/>
    <s v="Bank of Israel"/>
    <x v="0"/>
    <s v="Decided in conjunction with the various actors in the payment card market, as part of the payment card committee, to raise the uniform cardholder verification (CVM) limit from NIS 200 to NIS 300. The limit will be raised by the end of 2020, and the issue will be raised toward the end of the period for further discussion within the payment card committee."/>
    <s v="https://www.boi.org.il/en/NewsAndPublications/PressReleases/Pages/11-5-2020.aspx"/>
  </r>
  <r>
    <x v="31"/>
    <x v="17"/>
    <x v="0"/>
    <s v="Ministry of Justice"/>
    <x v="5"/>
    <s v="Deferred the annual reporting date for 2019, in accordance with the provisions of the Non-Profit and Companies Law, to August 31, 2020"/>
    <s v="https://www.gov.il/BlobFolder/news/corona-easing-association/he/corona-easing-association.pdf"/>
  </r>
  <r>
    <x v="31"/>
    <x v="17"/>
    <x v="0"/>
    <s v="Foreign Trade Administration"/>
    <x v="1"/>
    <s v="Published a procedure determining the facilitation of aid programs during the coronavirus including the smart money programs and International Marketing Gateway, in the various allocations"/>
    <s v="https://www.gov.il/BlobFolder/news/facilitation-procedure-exporters-corona/he/facilitation-procedure-exporters-corona.pdf"/>
  </r>
  <r>
    <x v="36"/>
    <x v="17"/>
    <x v="1"/>
    <s v="Ministry of Finance"/>
    <x v="1"/>
    <s v="Proposed changes in the tax treatment of petroleum: (1.) the categorization of &quot;free income&quot; and other expensed investments under special taxes, and (2.) the tax value of lost and unused free income for the years 2020 and 2021."/>
    <s v="https://www.regjeringen.no/no/aktuelt/legger-frem-forslag-til-endringer-i-petroleumsskatten/id2702231/"/>
  </r>
  <r>
    <x v="36"/>
    <x v="17"/>
    <x v="1"/>
    <s v="Ministry of Justice and Public Security"/>
    <x v="1"/>
    <s v="Proposed to allocate NOK 7 million to secure information technology (IT) equipment during the coronavirus pandemic."/>
    <s v="https://www.regjeringen.no/no/aktuelt/ikt-utstyr-til-kriminalomsorga/id2701915/"/>
  </r>
  <r>
    <x v="36"/>
    <x v="17"/>
    <x v="1"/>
    <s v="Ministry of Justice and Public Security"/>
    <x v="1"/>
    <s v="Proposed to allocate NOK 47.1 million for prevention measures within migrant asylum reception centers"/>
    <s v="https://www.regjeringen.no/no/aktuelt/styrking-av-smitteverntiltak-i-asylmottak/id2701918/"/>
  </r>
  <r>
    <x v="36"/>
    <x v="17"/>
    <x v="1"/>
    <s v="Ministry of Health"/>
    <x v="1"/>
    <s v="Proposed increased appropriations in selected parts of the health and care sector to cover increased costs associated with the management of the coronavirus outbreak."/>
    <s v="https://www.regjeringen.no/no/aktuelt/koronasituasjonen-okte-bevilgninger-til-helse--og-omsorgssektoren/id2702017/"/>
  </r>
  <r>
    <x v="12"/>
    <x v="17"/>
    <x v="0"/>
    <s v="The Superintendency of Banking, Insurance and Private Pension Fund Administrators (SBS)"/>
    <x v="0"/>
    <s v="Established that the deadline for protesting the securities in power of the entities under its supervision, and whose obliged to pay reside in Peru or whose protest was to take place in Peruvian territory, is extended until June 30 of this year."/>
    <s v="https://www.sbs.gob.pe/noticia/detallenoticia/idnoticia/2485"/>
  </r>
  <r>
    <x v="12"/>
    <x v="17"/>
    <x v="0"/>
    <s v="Ministry of Production"/>
    <x v="0"/>
    <s v="In order to support micro and small companies in the country, as of today four new economic activities, related to government regulations by the State of National Emergency, can start their business activities by presenting only an Affidavit to the municipality of their jurisdiction. The current list includes as new activities those that have to do with i) mobile modules for bicycle, scooter, skateboard or other similar rental, ii) rental service for household items and decoration items on a smaller scale, iii ) rental service for personal effects and household goods on a smaller scale and iv) coworking"/>
    <s v="https://www.gob.pe/institucion/produce/noticias/152831-produce-nuevos-emprendimientos-podran-obtener-licencias-de-funcionamiento-presentando-declaracion-jurada"/>
  </r>
  <r>
    <x v="12"/>
    <x v="17"/>
    <x v="0"/>
    <s v="Ministry of Economy and Finance of Peru"/>
    <x v="0"/>
    <s v="Published the provisions for the electronic issuance of Local Regional Public Investment Certificates, National Government and Cancellation Documents requested by the Executing Units of the National Government, Regional Governments, Municipalities, Municipal and Regional Associations and Public Universities in order to promote the execution of public investment projects through the Works for Taxes (Oxy) mechanism"/>
    <s v="https://www.gob.pe/institucion/mef/noticias/152812-comunicado"/>
  </r>
  <r>
    <x v="12"/>
    <x v="17"/>
    <x v="0"/>
    <s v="Ministry of Labor and Employment Promotion"/>
    <x v="1"/>
    <s v="Established the right of public and private workers with direct relatives with a positive diagnosis of COVID-19 or who are part of the risk group, to have labor facilities to attend them as long as they are not hospitalized and the worker is the only person responsible for the care and support of said relatives. Among the facilities are: Licenses with enjoyment, subject to compensation; the reduction of the working day and / or temporary permits, subject to compensation; in addition, the reorganization of schedules, shift work or remote work. The choice of facility will be defined by agreement with the employer; in the absence of an agreement, the worker chooses according to the options proposed by the employer."/>
    <s v="https://www.gob.pe/institucion/mtpe/noticias/152738-trabajadores-con-familiares-contagiados-con-covid-19-o-que-esten-en-grupo-de-riesgo-tendran-facilidades-laborales"/>
  </r>
  <r>
    <x v="13"/>
    <x v="17"/>
    <x v="1"/>
    <s v="Department of Finance"/>
    <x v="1"/>
    <s v="Proposed that the government should restart “Build, Build, Build” infrastructure modernization program, promote the manufacture of products that have “strong and inelastic demand,” notably by businesses involved in food production and logistics, support the whole value chain of food production, including the establishment of food markets for efficient distribution—similar to the fruit and vegetable markets established decades ago in Japan—where farmers can directly sell their produce to consumers, mass hiring of contact tracers to boost the government’s efforts to stop the local transmission of COVID-19, while providing jobs; and the urgent passage of the Corporate Income Tax and Incentives Rationalization Act (CITIRA), which should now include “flexible tax and non-tax incentives” so that the government can better target specific investors that it wants to invest in the economy"/>
    <s v="https://www.dof.gov.ph/dominguez-proposes-5-priority-measures-to-restart-economy/"/>
  </r>
  <r>
    <x v="27"/>
    <x v="17"/>
    <x v="0"/>
    <s v="Financial Services Commission"/>
    <x v="2"/>
    <s v="Decided to designate the airline and maritime shipping sector s as the key industries eligible to receive support through the key industry stabilization fund"/>
    <s v="http://www.fsc.go.kr/downManager?bbsid=BBS0048&amp;no=152488"/>
  </r>
  <r>
    <x v="33"/>
    <x v="17"/>
    <x v="0"/>
    <s v="Ministry of Economic Development"/>
    <x v="0"/>
    <s v="Published rules for selecting systemically important enerprisese to provide targeted support measures. These include tax deferrals, government loan guarantees and direct subsidies to compensate for the costs of companies affected by the crisis. These represent additional measures to the list of support policies available to systemically supported enterprises."/>
    <s v="https://www.economy.gov.ru/material/news/minekonomrazvitiya_rossii_razrabotalo_pravila_otbora_sistemoobrazuyushchih_predpriyatiy_na_okazanie_adresnyh_mer_podderzhki.html"/>
  </r>
  <r>
    <x v="14"/>
    <x v="17"/>
    <x v="0"/>
    <s v="South African Reserve Bank"/>
    <x v="0"/>
    <s v="Announced that Land Bank bills do not comply with the specified requirements and therefore are no longer eligible to be classified as level 2 HQLA, until further notice"/>
    <s v="https://www.resbank.co.za/Publications/Detail-Item-View/Pages/Publications.aspx?sarbweb=3b6aa07d-92ab-441f-b7bf-bb7dfb1bedb4&amp;sarblist=21b5222e-7125-4e55-bb65-56fd3333371e&amp;sarbitem=9930"/>
  </r>
  <r>
    <x v="14"/>
    <x v="17"/>
    <x v="0"/>
    <s v="South African Reserve Bank"/>
    <x v="0"/>
    <s v="Announced that it will handle, on a case-by-case basis, co-operative financial institutions and co-operative banks contravention of prudentials measures including Capital adequacy, Loan delinquency ratio, Loan provisioning requirements, External credit, Non-earning assets to total assets ratio, and Loan at default window for those CFIs and Co-op Banks that apply International Financial Reporting Standard (IFRS) 9"/>
    <s v="https://www.resbank.co.za/Lists/News%20and%20Publications/Attachments/9929/PA%20and%20CBDA%20-%20Joint%20Communication%201%20of%202020%20-%20CFIs%20and%20Co-op%20banks.pdf"/>
  </r>
  <r>
    <x v="14"/>
    <x v="17"/>
    <x v="0"/>
    <s v="South African Reserve Bank"/>
    <x v="0"/>
    <s v="Extended yearly on-site inspections to commence during the third quarter of the 2020 financial year and where possible, virtual examinations will be conducted"/>
    <s v="https://www.resbank.co.za/Lists/News%20and%20Publications/Attachments/9929/PA%20and%20CBDA%20-%20Joint%20Communication%201%20of%202020%20-%20CFIs%20and%20Co-op%20banks.pdf"/>
  </r>
  <r>
    <x v="14"/>
    <x v="17"/>
    <x v="0"/>
    <s v="South African Reserve Bank"/>
    <x v="0"/>
    <s v="Temporarily extended the submission for the quarterly returns for the 2020 financial year by one month "/>
    <s v="https://www.resbank.co.za/Lists/News%20and%20Publications/Attachments/9929/PA%20and%20CBDA%20-%20Joint%20Communication%201%20of%202020%20-%20CFIs%20and%20Co-op%20banks.pdf"/>
  </r>
  <r>
    <x v="14"/>
    <x v="17"/>
    <x v="0"/>
    <s v="South African Reserve Bank"/>
    <x v="0"/>
    <s v="Provided expectations surrounding governance and operational issues"/>
    <s v="https://www.resbank.co.za/Lists/News%20and%20Publications/Attachments/9929/PA%20and%20CBDA%20-%20Joint%20Communication%201%20of%202020%20-%20CFIs%20and%20Co-op%20banks.pdf"/>
  </r>
  <r>
    <x v="45"/>
    <x v="17"/>
    <x v="1"/>
    <s v="Sveriges Riksbank"/>
    <x v="11"/>
    <s v="Promised to push the new reference rate forward in time. The new rate will be introduced when the conditions are better for it to receive the market's necessary involvement and scrutiny."/>
    <s v="https://www.riksbank.se/sv/press-och-publicerat/nyheter-och-pressmeddelanden/nyheter/2020/publicering-av-ny-referensranta-skjuts-framat-i-tiden/"/>
  </r>
  <r>
    <x v="45"/>
    <x v="17"/>
    <x v="1"/>
    <s v="Government"/>
    <x v="1"/>
    <s v="Proposed additional spending on paid training for nurses and assistants to the elderly through 2020 and 2021--amounting to expenditure of SEK 2.2 billion. Also, the National Board of Health and Welfare proposed to receive a supplement of SEK 97 million in 2020 to cover costs for hired staffing and storage of materials.The Public Health Authority is also to receive an additional SEK 28 million to finance staffing and analysis."/>
    <s v="https://www.regeringen.se/pressmeddelanden/2020/05/nya-atgarder-for-att-starka-aldreomsorgen-och-varden-under-coronakrisen/"/>
  </r>
  <r>
    <x v="41"/>
    <x v="17"/>
    <x v="0"/>
    <s v="HM Treasury"/>
    <x v="1"/>
    <s v="Extended the government's Coronavirus Job Retention Scheme until the end of October. Furloughed workers across the United Kingdom will continue to receive 80% of their current salary, up to GBP 2500. Also, the government will introduce new flexibility from August to get employees back to work."/>
    <s v="https://www.gov.uk/government/news/chancellor-extends-furlough-scheme-until-october"/>
  </r>
  <r>
    <x v="29"/>
    <x v="17"/>
    <x v="0"/>
    <s v="US Treasury Department"/>
    <x v="1"/>
    <s v="Provided a list of Payroll Support Program participants, with amounts of assistance provided and, where applicable, financial instruments provided to the Federal Government as appropriate compensation for the provision of financial assistance, is available online here. Treasury continues to work closely with approved applicants to execute the necessary agreements and will update this information as additional funds are disbursed."/>
    <s v="https://home.treasury.gov/news/press-releases/sm1008"/>
  </r>
  <r>
    <x v="29"/>
    <x v="17"/>
    <x v="0"/>
    <s v="Office of the Comptroller of the Currency"/>
    <x v="0"/>
    <s v="Issued guidance regarding federal savings associations (FSA) requirements to conduct annual meetings no later than 150 days after the end of the fiscal year and to incorporate the time frame for conducting the meeting into its bylaws"/>
    <s v="https://www.occ.gov/news-issuances/news-releases/2020/nr-occ-2020-61.html"/>
  </r>
  <r>
    <x v="29"/>
    <x v="17"/>
    <x v="0"/>
    <s v="Federal Reserve"/>
    <x v="12"/>
    <s v="Outlined the information it will publicly disclose for the TALF and the Paycheck Protection Program Liquidity Facility (PPPLF) on a monthly basis. The Board will disclose the name of each participant in both facilities; the amounts borrowed, interest rate charged, and value of pledged collateral; and the overall costs, revenues, and fees for each facility"/>
    <s v="https://www.federalreserve.gov/newsevents/pressreleases/monetary20200512a.htm"/>
  </r>
  <r>
    <x v="29"/>
    <x v="17"/>
    <x v="0"/>
    <s v="Federal Deposit Insurance Corporation"/>
    <x v="12"/>
    <s v="Approved a notice of proposed rulemaking that would mitigate the deposit insurance assessment effects of participating in the Paycheck Protection Program (PPP) established by the U.S. Small Business Administration (SBA) and the Paycheck Protection Program Lending Facility (PPPLF) and Money Market Mutual Fund Liquidity Facility (MMLF)"/>
    <s v="https://www.fdic.gov/news/news/press/2020/pr20059.html"/>
  </r>
  <r>
    <x v="34"/>
    <x v="17"/>
    <x v="0"/>
    <s v="State Bank of Vietnam"/>
    <x v="3"/>
    <s v="Refinancing interest rate was cut from 5.0% to 4.5%; rediscounting interest rate reduced from 3.5% to 3.0%; overnight lending interest rate in inter-bank electronic payment and lending to offset the capital shortage in the clearing of the SBV with banks is lowered from 6.0% to 5.5%"/>
    <s v="https://www.sbv.gov.vn/webcenter/portal/vi/menu/trangchu/ttsk/ttsk_chitiet?leftWidth=20%25&amp;showFooter=false&amp;showHeader=false&amp;dDocName=SBV410650&amp;rightWidth=0%25&amp;centerWidth=80%25&amp;_afrLoop=5649909073773539#%40%3F_afrLoop%3D5649909073773539%26centerWidth%3D80%2525%26dDocName%3DSBV410650%26leftWidth%3D20%2525%26rightWidth%3D0%2525%26showFooter%3Dfalse%26showHeader%3Dfalse%26_adf.ctrl-state%3Dvim4yglwm_174"/>
  </r>
  <r>
    <x v="30"/>
    <x v="17"/>
    <x v="0"/>
    <s v="International Development Association"/>
    <x v="2"/>
    <s v="Approved a US$150 million credit to support Senegal in strengthening agricultural productivity and helping build resilient, climate-smart and competitive food systems."/>
    <s v="https://www.worldbank.org/en/news/press-release/2020/05/12/strengthening-agriculture-and-food-security-in-senegal-in-the-face-of-the-covid-19-crisis"/>
  </r>
  <r>
    <x v="30"/>
    <x v="17"/>
    <x v="0"/>
    <s v="Emergency Operation for Development Project"/>
    <x v="2"/>
    <s v="Approved the re-allocation of U$33.6 million to support Iraq's Ministry of Health’s efforts in preventing, detecting, and responding to the COVID-19 pandemic"/>
    <s v="https://www.worldbank.org/en/news/press-release/2020/05/12/world-bank-deploys-us336-million-in-emergency-response-to-help-iraq-face-the-coronavirus-outbreak"/>
  </r>
  <r>
    <x v="0"/>
    <x v="18"/>
    <x v="0"/>
    <s v="Ministry of Economy"/>
    <x v="5"/>
    <s v="Announced that it has extended the expiration date of its Invitation made to the holders of certain eligible bonds listed in the Prospectus Supplement dated April 21, 2020 to present orders to exchange your Eligible Bonds for new bonds in accordance with the terms and conditions described in the Prospectus Supplement from 5:00 p.m., New York City time, on May 8, 2020, until 5:00 p.m., New York City time, on May 22, 2020"/>
    <s v="https://www.argentina.gob.ar/noticias/la-republica-argentina-extiende-el-plazo-de-vencimiento-de-la-oferta"/>
  </r>
  <r>
    <x v="0"/>
    <x v="18"/>
    <x v="0"/>
    <s v="Ministry of Social Development"/>
    <x v="2"/>
    <s v="Launched the the Recuperar program, a sector-specific helpline with non-bank financing at an interest rate of 3 percent per year, for machines, tools or capital goods. It also includes subsidies (non-reimbursable) for companies in the process of recovery or that are beginning their activity as a cooperative, for companies that need to get back into operation or for training of cooperative members"/>
    <s v="https://www.argentina.gob.ar/noticias/arroyo-la-salida-es-el-trabajo-y-tenemos-que-construirlo-desde-aca"/>
  </r>
  <r>
    <x v="0"/>
    <x v="18"/>
    <x v="0"/>
    <s v="Ministry of Labor, Employment and Social Security"/>
    <x v="1"/>
    <s v="Updated the amounts of economic aid provided under the Job Insertion Program"/>
    <s v="https://www.argentina.gob.ar/noticias/se-actualizan-los-montos-del-programa-de-insercion-laboral"/>
  </r>
  <r>
    <x v="0"/>
    <x v="18"/>
    <x v="1"/>
    <s v="National Securities Commission"/>
    <x v="1"/>
    <s v="Encourages the creation of a solidarity fund with social impact, to be implemented through a financial trust intended to assist, directly or indirectly, the financing needs of the provinces, allowing them to revitalize their economies and productive markets; assist the urgently needed health and basic infrastructure, as well as to achieve better levels of sustainability of its public accounts"/>
    <s v="https://www.cnv.gov.ar/SitioWeb/Prensa/Post/1428/1428la-cnv-propicia-la-instrumentacion-de-un-fondo-solidario-con-impacto-social"/>
  </r>
  <r>
    <x v="19"/>
    <x v="18"/>
    <x v="0"/>
    <s v="Asian Development Bank"/>
    <x v="1"/>
    <s v="Established $40 million Emergency Assistance for COVID-19 Pandemic Response grant  to Afghanistan to support the construction of 15 hospitals and medical facilities equipped with isolation wards and intensive care units, adding more than 1,100 new hospital beds. It will also support the rehabilitation of five existing medical facilities following the “build back better” principle. The hospitals and medical facilities will be gender and culture sensitive, with dedicated wards for female patients, including pregnant women"/>
    <s v="https://www.adb.org/news/adb-president-afghanistan-president-discuss-covid-19-support-40-million-grant"/>
  </r>
  <r>
    <x v="20"/>
    <x v="18"/>
    <x v="0"/>
    <s v="Bundesministerium der Finanzen"/>
    <x v="1"/>
    <s v="Presented a stimulus package for pubs, inns, taverns, and other gastronomies worth EUR 500 million. The package includes: a reduction in the tax on non-alcoholic beverages in taverns to 10% by the end of 2020, an increase in the flat rate limit from EUR 255,000 to 400,000, and an increase in the maximum limit for tax-free meal vouchers. The package still dependson EC approval, and applications will be accepted beginning on May 20, 2020."/>
    <s v="https://www.bmf.gv.at/presse/pressemeldungen/2020/Mai/500-mio-wirtshaus-paket.html"/>
  </r>
  <r>
    <x v="57"/>
    <x v="18"/>
    <x v="0"/>
    <s v="Federal Public Service of Finance"/>
    <x v="5"/>
    <s v="Introduced 2 new committments for importers to benefit from the suspension of import duties and value-added taxes: (1.) importers must agree to pay duties and taxes in the event that the European Commission decides that the exemptions are invalid a posteriori, and (2.) importers must sign a document that gives power of attorney to the customs representative acting on behalf of the beneficiary."/>
    <s v="https://financien.belgium.be/nl/Actueel/update-covid-19-douane-en-belastingvrijstellingen-bij-rampen-gewijzigde-procedure"/>
  </r>
  <r>
    <x v="57"/>
    <x v="18"/>
    <x v="0"/>
    <s v="Federal Public Service of Finance"/>
    <x v="5"/>
    <s v="Introduced 2 additional commitments for the import of goods necessary to combat the COVID-19 pandemic in the context of suspended import duties and value added taxes (VAT)."/>
    <s v="https://financien.belgium.be/nl/Actueel/update-covid-19-douane-en-belastingvrijstellingen-bij-rampen-gewijzigde-procedure"/>
  </r>
  <r>
    <x v="3"/>
    <x v="18"/>
    <x v="0"/>
    <s v="Ministry of Infrastructure"/>
    <x v="1"/>
    <s v="Published an ordinance that regulates the payment of the minimum income of the individual port worker who is on leave due to the pandemic of the new coronavirus. The ordinance also provides rules for requests for rebalancing the contract that will be generated due to this cost"/>
    <s v="http://www.infraestrutura.gov.br/ultimas-noticias/9783-minist%C3%A9rio-da-infraestrutura-regulamenta-indeniza%C3%A7%C3%A3o-a-trabalhadores-portu%C3%A1rios-avulsos.html"/>
  </r>
  <r>
    <x v="3"/>
    <x v="18"/>
    <x v="0"/>
    <s v="Ministry of Economy"/>
    <x v="5"/>
    <s v="Expanded the list for the use of the Differentiated Public Procurement Regime (RDC) so that it can be applied to the hiring of any works, services, purchases, disposals and leases"/>
    <s v="https://www.gov.br/economia/pt-br/assuntos/noticias/2020/maio/regime-diferenciado-podera-ser-utilizado-em-todos-os-tipos-de-contratacao-durante-a-pandemia"/>
  </r>
  <r>
    <x v="6"/>
    <x v="18"/>
    <x v="0"/>
    <s v="National Tax and Customs Office of Colombia"/>
    <x v="1"/>
    <s v="Published the 211 tariff subheadings of goods exempt from VAT mentioned in Decree 551 of 2020, by which transitory tax measures are adopted within the framework of the State of Economic, Social and Ecological Emergency"/>
    <s v="https://www.dian.gov.co/Prensa/Paginas/NG-Conozca-el-listado-bienes-exentos-de-IVA-segun-Decreto-551-de-2020.aspx"/>
  </r>
  <r>
    <x v="6"/>
    <x v="18"/>
    <x v="0"/>
    <s v="Ministerio de Hacienda y Crédito Público"/>
    <x v="1"/>
    <s v="Created the Support Program for Formal Employment (PAEF), which aims to protect formal employment, through a subsidy to the payment of payrolls of companies that have seen their income reduced at this juncture. It seeks to avoid layoffs and encourage companies that laid off workers to hire them again. Through this program, the national government will subsidize the equivalent of 40% of a minimum wage for dependent workers of companies and non-profit entities that have seen their income reduced by at least 20% and who request this contribution. The program will provide a monthly contribution to the affected companies, during the months of May, June and July. The subsidy will be channeled through the financial system"/>
    <s v="https://www.minhacienda.gov.co/webcenter/portal/SaladePrensa/pages_DetalleNoticia?documentId=WCC_CLUSTER-130180_x000a__x000a_https://www.minhacienda.gov.co/webcenter/portal/SaladePrensa/pages_DetalleNoticia?documentId=WCC_CLUSTER-131385"/>
  </r>
  <r>
    <x v="6"/>
    <x v="18"/>
    <x v="0"/>
    <s v="Ministerio de Hacienda y Crédito Público"/>
    <x v="0"/>
    <s v="Adjusted the margin between points of purchase and sale to meet the requirement of mandatory quotation of Market Makers, differentiated by type of denomination as follows: from 50 to 30 basis points for TES Class B Treasury Securities denominated in pesos and from 50 to 40 basis points for TES Class B Treasury Securities denominated in Real Value Units –UVR"/>
    <s v="https://www.minhacienda.gov.co/webcenter/portal/SaladePrensa/pages_DetalleNoticia?documentId=WCC_CLUSTER-130187"/>
  </r>
  <r>
    <x v="6"/>
    <x v="18"/>
    <x v="0"/>
    <s v="Ministerio de Hacienda y Crédito Público"/>
    <x v="5"/>
    <s v="Raised the cost the Cost Rate of Temporary Securities Transfer Operations that the DGCPTN performs with all Market Makers in the first market window (3:30 pm to 4:00 pm) starting today, May 11, at their usual cost, which is reported to each participant monthly. The maximum amount to carry out these operations remains at $ 2 billion"/>
    <s v="https://www.minhacienda.gov.co/webcenter/portal/SaladePrensa/pages_DetalleNoticia?documentId=WCC_CLUSTER-130187"/>
  </r>
  <r>
    <x v="51"/>
    <x v="18"/>
    <x v="0"/>
    <s v="Ministry of Finance"/>
    <x v="1"/>
    <s v="Extended the legal validity of multiple tax measures offered to companies affected by the virus. "/>
    <s v="https://www.minfin.gr/web/guest/grapheio-typou/-/asset_publisher/coBUZhPGE9t9/content/nees-ypourgikes-apophaseis-schetika-me-ten-epektase-tes-ischyos-ton-metron-sterixes-gia-ton-mena-maio?inheritRedirect=false&amp;redirect=https%3A%2F%2Fwww.minfin.gr%2Fweb%2Fguest%2Fgrapheio-typou%3Fp_p_id%3D101_INSTANCE_coBUZhPGE9t9%26p_p_lifecycle%3D0%26p_p_state%3Dnormal%26p_p_mode%3Dview%26p_p_col_id%3Dcolumn-2%26p_p_col_count%3D1"/>
  </r>
  <r>
    <x v="10"/>
    <x v="18"/>
    <x v="0"/>
    <s v="Executive Board of the International Monetary Fund"/>
    <x v="2"/>
    <s v="Approved Egypt’s request for emergency financial assistance of SDR 2,037.1 million (US$ 2.772 billion, 100 percent of quota) under the Rapid Financing Instrument (RFI) to meet the urgent balance of payments needs stemming from the outbreak of the COVID-19 pandemic"/>
    <s v="https://www.imf.org/en/News/Articles/2020/05/11/pr20215-egypt-imf-executive-board-approves-us-2-772b-in-emergency-support-to-address-the-covid19"/>
  </r>
  <r>
    <x v="25"/>
    <x v="18"/>
    <x v="0"/>
    <s v="Ministry of Economic Affairs and Climate"/>
    <x v="1"/>
    <s v="Complemented the financial support for entrepreneurs and simplified the conditions for support. The COVID-19 Allowance for Entrepreneurs of Affected Sectors (TOGS) is now open to entrepreneurs on the basis of their secondary activity registered in the Trade Register; this represents an expansion of program eligibility. The terms of the Scheme for Small and Medium-sized Enterprise (BMKB) loans were extended to four years. The Ministry of Economic Affairs and Climate also announced that the subsidy ceiling of the SEED Capital scheme for 2020 was increased from a level of EUR 22 million to 32 million. The government also increased the guarantee ceiling of the Enterprise Finance Guarantee (GO Scheme) for corona from EUR 400 million to a level of EUR 10 billion. The GO Scheme helps both SMEs and large companies--this is done by guaranteeing bank loans between EUR 1.5 million and 150 million per company. The minimum GO Scheme guarantee rate was increased from a level of 50% to 80% for large companies, and to a level of 90% for SMEs."/>
    <s v="https://www.rijksoverheid.nl/ministeries/ministerie-van-economische-zaken-en-klimaat/nieuws/2020/04/28/coronavirus-verdere-uitbreiding-en-versoepeling-regelingen-voor-ondernemers"/>
  </r>
  <r>
    <x v="25"/>
    <x v="18"/>
    <x v="1"/>
    <s v="Ministry of Finance"/>
    <x v="0"/>
    <s v="Converted European capital requirements into Dutch legislation. The Ministry outlined how it that it intends to interpret a European Banking Package issued in 2018 by December 29, 2020. The Council of Ministers approved the bill on bank capital, and sent it to the Council of State for advice, so that it can be examined in time by the House of Representatives and the Senate. Some of the most important measures include increased flexibility on capital requirements for systemically important banks, more flexibility for institution-specific requirements, amendments to the remuneration rules for the composition and distribution of variable remuneration, and the strengthening of the supervisory framework for top holding companies of banking groups. Additional capital requirements were set to take effect June 28, 2021."/>
    <s v="https://www.rijksoverheid.nl/ministeries/ministerie-van-financien/nieuws/2020/05/08/europese-kapitaaleisen-banken-omgezet-in-nederlandse-wetgeving"/>
  </r>
  <r>
    <x v="36"/>
    <x v="18"/>
    <x v="0"/>
    <s v="Industrial Development Corporation of Norway"/>
    <x v="1"/>
    <s v="Proposed a state budget adjustment that would allow for NOK 40 million equity investment in innovation companies."/>
    <s v="https://siva.no/2020/05/13947/"/>
  </r>
  <r>
    <x v="12"/>
    <x v="18"/>
    <x v="0"/>
    <s v="Ministry of Foreign Trade and Tourism, Ministry of Production"/>
    <x v="1"/>
    <s v="Authorized free access, for public servants, girls, boys, adolescents and older adults, to archaeological sites, museums, historical places and natural areas of the country. The regulation provides that this group of people may visit, from July 1 to December 31, 2020, a total of 55 cultural sites and 22 protected natural areas, including among these the archaeological park of Machu Picchu and the network of Inca Roads. In this sense, the Executive authorized the transfer of S / 20 million to the Ministry of Culture and Sernanp (S / 10 million each) in order to guarantee the operability of archaeological sites and museums, as well as of protected natural areas (ANP)"/>
    <s v="https://www.gob.pe/institucion/mincetur/noticias/152662-gobierno-impulsara-reactivacion-del-turismo-interno-con-publicacion-del-dl-1507"/>
  </r>
  <r>
    <x v="12"/>
    <x v="18"/>
    <x v="0"/>
    <s v="Ministry of Production"/>
    <x v="1"/>
    <s v="Providing more than 70 thousand free technological services will be provided by the Technological Institute of Production (ITP) CITE network of the Ministry of Production (Produce), to at least 16 thousand mypes (SMEs) in the country, with the aim of contributing to the productive reactivation in the framework of the State of National Emergency by COVID-19"/>
    <s v="https://www.gob.pe/institucion/produce/noticias/152558-produce-atendera-mas-de-70-mil-servicios-tecnologicos-de-manera-gratuita-a-mipymes-del-pais-durante-el-2020"/>
  </r>
  <r>
    <x v="12"/>
    <x v="18"/>
    <x v="0"/>
    <s v="The Superintendency of Banking, Insurance and Private Pension Fund Administrators (SBS)"/>
    <x v="0"/>
    <s v="Established operating procedure  and other practices surrounding for pension fund administrators (AFPs) to attend to affiliates who request the withdrawal of their funds"/>
    <s v="https://www.sbs.gob.pe/noticia/detallenoticia/idnoticia/2484"/>
  </r>
  <r>
    <x v="12"/>
    <x v="18"/>
    <x v="0"/>
    <s v="Ministry of Foreign Trade and Tourism, Ministry of Production"/>
    <x v="1"/>
    <s v="Granted an additional S / 4 million to the Emprende Tourism Program. This amount will allow the creation of a new contest aimed especially at micro and small tourist companies, with the sole objective of supporting them in the current situation"/>
    <s v="https://www.gob.pe/institucion/mincetur/noticias/152556-gobierno-otorga-s-4-millones-adicionales-al-programa-turismo-emprende-para-apoyar-a-mypes-turisticas"/>
  </r>
  <r>
    <x v="12"/>
    <x v="18"/>
    <x v="0"/>
    <s v="Ministry of Production"/>
    <x v="0"/>
    <s v="Approved to extend until October 5, 2021, the term of the process of formalization of artisanal fishing activity as a complementary measure to reduce the impact of COVID -19 in the Peruvian economy."/>
    <s v="https://www.gob.pe/institucion/produce/noticias/152175-gobierno-amplia-plazo-de-vigencia-del-proceso-de-formalizacion-de-la-actividad-pesquera-artesanal"/>
  </r>
  <r>
    <x v="12"/>
    <x v="18"/>
    <x v="0"/>
    <s v="Ministry of Production"/>
    <x v="1"/>
    <s v="Launched the campaign “Peru Unstoppable”, an initiative that seeks to support 10,000 micro and small companies in the country, during the state of national emergency"/>
    <s v="https://www.gob.pe/institucion/produce/noticias/152615-produce-lanza-campana-para-incentivar-consumo-de-productos-y-servicios-de-las-mypes-peruanas"/>
  </r>
  <r>
    <x v="44"/>
    <x v="18"/>
    <x v="0"/>
    <s v="National Committee for Macroprudential Supervision"/>
    <x v="0"/>
    <s v="Postponed the impelementation of the International Financial Reporting Standards (IFRS) by non-banking financial institutions by one year. The measure was meant to support non-bank financial institutions by allowing them to direct existing resources to other operations."/>
    <s v="http://www.cnsmro.ro/politica-macroprudentiala/lista-recomandarilor-2020/#r25"/>
  </r>
  <r>
    <x v="61"/>
    <x v="18"/>
    <x v="0"/>
    <s v="Saudi Arabian Monetary Authority"/>
    <x v="0"/>
    <s v="Announced that the claims will continue to be examined remotely before all insurance committees, at both the primary and the appeal levels"/>
    <s v="http://www.sama.gov.sa/ar-sa/News/Pages/news-570.aspx"/>
  </r>
  <r>
    <x v="61"/>
    <x v="18"/>
    <x v="0"/>
    <s v="Ministry of Finance"/>
    <x v="1"/>
    <s v="Canceling, extending or postponing some items of operating and capital expenditures to a number of government agencies and reducing the credits of a number of initiatives to achieve vision and major projects for the fiscal year"/>
    <s v="https://www.mof.gov.sa/mediacenter/news/Pages/News_11052020.aspx"/>
  </r>
  <r>
    <x v="61"/>
    <x v="18"/>
    <x v="0"/>
    <s v="Ministry of Finance"/>
    <x v="1"/>
    <s v="Decided to stop the cost of living allowance starting from the month of June of the year 2020"/>
    <s v="https://www.mof.gov.sa/mediacenter/news/Pages/News_11052020.aspx"/>
  </r>
  <r>
    <x v="61"/>
    <x v="18"/>
    <x v="0"/>
    <s v="Ministry of Finance"/>
    <x v="1"/>
    <s v="Raised the value-added tax rate from (5%) to (15%) starting from the first of the month of July of the year 2020"/>
    <s v="https://www.mof.gov.sa/mediacenter/news/Pages/News_11052020.aspx"/>
  </r>
  <r>
    <x v="15"/>
    <x v="18"/>
    <x v="0"/>
    <s v="Ministry of Labor, Employment, and Social Security"/>
    <x v="1"/>
    <s v="Extended the Temporary Employment Regulation File (ERTE) until June 30, 2020, and established conditions for companies taht resume their activity at this stage, establishing in six months the commitment to maintain employment. Companies housed in tax havens will be prevented from using the ERTE and the distribution of dividends will not be possible during the fiscal year corresponding to the file. Companies subject to ERTE are exempted from social securities quotas."/>
    <s v="http://prensa.mitramiss.gob.es/WebPrensa/noticias/ministro/detalle/3804"/>
  </r>
  <r>
    <x v="45"/>
    <x v="18"/>
    <x v="1"/>
    <s v="Government"/>
    <x v="1"/>
    <s v="Presented a temporary targeted contribution of SEK 3 billion to the regional public transit authorities. The measure is meant to mititgate the effects of reduced travel due to COVID-19. "/>
    <s v="https://www.regeringen.se/pressmeddelanden/2020/05/regeringen-presenterar-stod-till-kollektivtrafiken/"/>
  </r>
  <r>
    <x v="45"/>
    <x v="18"/>
    <x v="0"/>
    <s v="Ministry of Labor"/>
    <x v="1"/>
    <s v="Disbursed SEK 180 million to Swedish municipalities to create summer jobs for young people."/>
    <s v="https://www.regeringen.se/artiklar/2020/05/lattlast-kommunerna-far-180-miljoner-kronor-for-att-skapa-sommar-jobb-till-ungdomar/"/>
  </r>
  <r>
    <x v="45"/>
    <x v="18"/>
    <x v="0"/>
    <s v="Finansinspektionen"/>
    <x v="0"/>
    <s v="Extended the implementation phase for introducing marginal requirements for derivatives that are cleared outside central counterparties. The purpose of the extended deadline is to ensure that companies have sufficient capacity to deal with the immediate effects of the coronavirus pandemic and still have the abilty to meet the new requirements."/>
    <s v="https://www.fi.se/sv/publicerat/nyheter/2020/andring-i-teknisk-standard-for-icke-ccp-clearade-derivat/"/>
  </r>
  <r>
    <x v="55"/>
    <x v="18"/>
    <x v="0"/>
    <s v="Swiss National Bank"/>
    <x v="6"/>
    <s v="Expanded the Swiss National Bank (SNB) COVID-19 refinancing facility (CRF) to include contonal loan guarantees, as well as joint and several loan guarantees for startups. This is an expasion of a program that began on March 25, 2020. Initially, the SNB only accepted credit claims related to loans guaranteed by the federal government under the COVID-19 ordinance on joint and several guarantees. This expansion was made effective immediately."/>
    <s v="https://www.snb.ch/en/mmr/reference/pre_20200511/source/pre_20200511.en.pdf"/>
  </r>
  <r>
    <x v="16"/>
    <x v="18"/>
    <x v="0"/>
    <s v="Ministry of Finance, Taipei National Taxation Bureau"/>
    <x v="5"/>
    <s v="Announced the extension of the 108 annual income tax settlement declaration and payment period in accordance with Article 10 of the Tax Donation Tax Collection Act from May 1, 109 The extension from June 1 to May 1 to June 30. Those who meet the conditions affected by the epidemic may apply for extension or payment in installments"/>
    <s v="https://www.mof.gov.tw/singlehtml/384fb3077bb349ea973e7fc6f13b6974?cntId=c9114a63f0d8464682ae54a668613a63"/>
  </r>
  <r>
    <x v="16"/>
    <x v="18"/>
    <x v="0"/>
    <s v="Import and Export Bank, Ministry of Finance"/>
    <x v="1"/>
    <s v="Launched the &quot;Yiqi Ting 2.0&quot; upgrade program, which provides a discount of 0.3% per annum in the highest discounted annual loan interest rate for manufacturers. This is additional to the &quot;Spiritual Support 2.0&quot; export supplement insurance program"/>
    <s v="https://www.mof.gov.tw/singlehtml/384fb3077bb349ea973e7fc6f13b6974?cntId=cc1078d77c554c7da579a937f3dbf3ec"/>
  </r>
  <r>
    <x v="56"/>
    <x v="18"/>
    <x v="0"/>
    <s v="Bank of Thailand"/>
    <x v="5"/>
    <s v="Expanded ranges of maximum and minimum issue size per auction to 10,000 – 60,000 million baht for all maturities of BOT bills"/>
    <s v="https://www.bot.or.th/English/PressandSpeeches/Press/2020/Pages/n2463.aspx"/>
  </r>
  <r>
    <x v="56"/>
    <x v="18"/>
    <x v="0"/>
    <s v="Bank of Thailand"/>
    <x v="5"/>
    <s v="Announced it may consider adjusting the auction frequency of the 3- and 6-month BOT bills, and the fixed-coupon bonds, to accommodate the issuance schedule of Treasury Bills (T-bills) and government bonds of comparable maturities"/>
    <s v="https://www.bot.or.th/English/PressandSpeeches/Press/2020/Pages/n2463.aspx"/>
  </r>
  <r>
    <x v="56"/>
    <x v="18"/>
    <x v="0"/>
    <s v="Bank of Thailand"/>
    <x v="5"/>
    <s v="Reserved the right to make adjustments to the issue sizes during the month in cases where the demand for BOT bills and bonds change significantly from prior projection. Should such adjustments be needed, the BOT will notify market participants of the changes at least 2 days before the auction dates"/>
    <s v="https://www.bot.or.th/English/PressandSpeeches/Press/2020/Pages/n2463.aspx"/>
  </r>
  <r>
    <x v="31"/>
    <x v="19"/>
    <x v="0"/>
    <s v="Ministry of Communications"/>
    <x v="0"/>
    <s v="Approved a settlement for payment of landline telephone services during the Corona virus crisis. In accordance with the Bezeq arrangement, customers will automatically transfer customers who have exceeded their existing minutes package to a larger package, according to their actual use"/>
    <s v="https://www.gov.il/he//departments/news/10052020_3"/>
  </r>
  <r>
    <x v="31"/>
    <x v="19"/>
    <x v="0"/>
    <s v="Bank of Israel"/>
    <x v="0"/>
    <s v="Established a framework for the deferral of loan repayments in 3 activity segments (mortgages, consumer credit, and business credit), dictating length of deferral, cancellation of fees, interest rate, and manner of spreading out payments. A request to defer loan repayments may be submitted to a bank in accordance with this framework until July 31, 2020"/>
    <s v="https://www.boi.org.il/en/NewsAndPublications/PressReleases/Pages/7-5-2020b.aspx"/>
  </r>
  <r>
    <x v="31"/>
    <x v="19"/>
    <x v="0"/>
    <s v="Tax Authority"/>
    <x v="0"/>
    <s v="Allowed, from today until the end of June 2020, annual reports and tax refund requests to be filed in a Online through the “Representative” system and the Public Inquiry System on the Tax Authority website."/>
    <s v="https://www.gov.il/he//departments/news/sa_100520-2"/>
  </r>
  <r>
    <x v="12"/>
    <x v="19"/>
    <x v="0"/>
    <s v="Ministry of Foreign Trade and Tourism, Ministry of Production"/>
    <x v="0"/>
    <s v="Allowed exporting companies of non-traditional goods, with expired or expiring purchase orders, to process a temporary production authorization"/>
    <s v="https://www.gob.pe/institucion/mincetur/noticias/151185-exportadores-peruanos-de-bienes-no-tradicionales-pueden-solicitar-autorizacion-temporal-de-produccion"/>
  </r>
  <r>
    <x v="12"/>
    <x v="19"/>
    <x v="0"/>
    <s v="Ministry of Production"/>
    <x v="4"/>
    <s v="Changed DAE-MYPE so that Cofide will shortly channel the resources of the FAE-MYPE through the auction modality between the companies of the financial system and the participating credit unions, up to the amount of their line of financing and based on the benefits in interest rates transferred to the mype. Another scope of the Regulation is that the new mypes beneficiaries of the second stage of the FAE-MYPE cannot be beneficiaries of the Reactiva Peru program, nor have any connection with companies in the financial system or with savings and credit cooperatives. In addition, the grace period has been extended, which has gone from six months to 12 months, while the term of the loans will remain 36 months and loans will no longer be restricted to only certain activities, but the coverage will be to benefit to MYPEs from all economic sectors"/>
    <s v="https://www.gob.pe/institucion/produce/noticias/151190-produce-160-mil-nuevas-mypes-del-pais-accederan-a-creditos-destinados-solo-para-capital-de-trabajo"/>
  </r>
  <r>
    <x v="31"/>
    <x v="20"/>
    <x v="0"/>
    <s v="Ministry of Finance"/>
    <x v="1"/>
    <s v="Decided to shorten the period required to receive a six-month unemployment benefit for anyone who started unemployment by the end of April. Also decided to extend the period of eligibility for unemployment benefits until the end of May to anyone who ends his or her eligibility before that date. It was also determined that due to the large burden on Social Security, National Insurance could pay a down payment of up to NIS 8,000 for April, even if those who had not yet completed the examination of all the data regarding his application"/>
    <s v="https://www.gov.il/he/departments/news/press_09052020"/>
  </r>
  <r>
    <x v="12"/>
    <x v="20"/>
    <x v="0"/>
    <s v="The Superintendency of Banking, Insurance and Private Pension Fund Administrators (SBS)"/>
    <x v="0"/>
    <s v="Modified the regulatory framework applicable to electronic money, in order to establish measures that promote the use of electronic money accounts as an instrument of financial inclusion, as well as to facilitate the payment of funds granted or released by laws and other regulations to the respective beneficiaries, in the context of the State of National Emergency"/>
    <s v="https://www.sbs.gob.pe/noticia/detallenoticia/idnoticia/2483"/>
  </r>
  <r>
    <x v="34"/>
    <x v="20"/>
    <x v="1"/>
    <s v="Ministry of Labor, Invalids, and Social Affairs"/>
    <x v="1"/>
    <s v="Bolstering Unemployment Insurance Fund balance by 3,000 to 5,000 billion to retrain the labor force"/>
    <s v="http://www.molisa.gov.vn/Pages/tintuc/chitiet.aspx?tintucID=222573"/>
  </r>
  <r>
    <x v="34"/>
    <x v="20"/>
    <x v="1"/>
    <s v="Ministry of Finance"/>
    <x v="0"/>
    <s v="Propose to delay the deadline for holding the General Meeting of Shareholders for another 3 months (until before September 30), reducing the time limit for information disclosure of treasury stocks. (from 7 days to 01 - 02 days). Increase credit limit for securities industry. Allowing enterprises with foreign direct investment (FDI) if they are eligible to be listed on the stock market."/>
    <s v="https://www.mof.gov.vn/webcenter/portal/tttc/r/o/ttsk/ttsk_chitiet?dDocName=MOFUCM176435&amp;_afrLoop=65163892050219772#!%40%40%3F_afrLoop%3D65163892050219772%26dDocName%3DMOFUCM176435%26_adf.ctrl-state%3D61a9o5di3_42"/>
  </r>
  <r>
    <x v="0"/>
    <x v="21"/>
    <x v="0"/>
    <s v="Ministry of Economy"/>
    <x v="1"/>
    <s v="Extended the benefits of the Emergency Assistance Program to Work and Production with respect to the payment of complementary wages and employer contributions during the month of May. In turn, the Program Evaluation and Monitoring Committee established the incorporation of companies and entities from the health, education and transport sectors that meet the requirements for inclusion"/>
    <s v="https://www.argentina.gob.ar/coronavirus/medidas-gobierno"/>
  </r>
  <r>
    <x v="0"/>
    <x v="21"/>
    <x v="0"/>
    <s v="National Securities Commission"/>
    <x v="0"/>
    <s v="Reported that fitness tests are suspended in all countries as long as the social, preventive and mandatory isolation measures in place to deal with the pandemic due to the COVID-19 coronavirus continue"/>
    <s v="https://www.cnv.gov.ar/SitioWeb/Prensa/Post/1427/1427mientras-continuen-las-medidas-de-aislamiento-se-mantendran-suspendidos-los-examenes-de-idoneidad-de-cnv"/>
  </r>
  <r>
    <x v="19"/>
    <x v="21"/>
    <x v="0"/>
    <s v="Asian Development Bank"/>
    <x v="1"/>
    <s v="Approved $30 million in extra financing for a health sector project in Mongolia to strengthen the country’s preparedness and response to the novel coronavirus disease (COVID-19) pandemic"/>
    <s v="https://www.adb.org/news/adb-provides-30-million-extra-mongolia-health-project-fight-covid-19"/>
  </r>
  <r>
    <x v="62"/>
    <x v="21"/>
    <x v="0"/>
    <s v="COVID-19 Crisis Recovery Facility"/>
    <x v="2"/>
    <s v="Approved a loan of USD500 million to support India’s efforts to prevent, detect and respond to the threat posed by COVID-19 by strengthening the preparedness of the country’s national health system"/>
    <s v="https://www.aiib.org/en/news-events/news/2020/AIIB-Approves-USD500M-to-Support-Indias-Response-to-COVID-19.html"/>
  </r>
  <r>
    <x v="3"/>
    <x v="21"/>
    <x v="0"/>
    <s v="National Congress"/>
    <x v="1"/>
    <s v="Expanded the list of products sent by mail or international air parcel that will have, until September 30, 2020, their Import Tax rates zeroed"/>
    <s v="https://www.gov.br/economia/pt-br/assuntos/noticias/2020/maio/portaria-amplia-lista-de-produtos-importados-com-imposto-de-importacao-zerado"/>
  </r>
  <r>
    <x v="5"/>
    <x v="21"/>
    <x v="0"/>
    <s v="Ministry of Finance, Civil Aviation Administration of China"/>
    <x v="1"/>
    <s v="Allocated funds from the Civil Aviation Development Fund to carry out civil airports with annual passenger throughput of 2 million passengers or less Subsidies, subsidy policies are inclined towards airports in deep poverty and border areas, towards small airports, and towards safety management."/>
    <s v="http://www.mof.gov.cn/zhengwuxinxi/caijingshidian/zgcjb/202005/t20200507_3509282.htm"/>
  </r>
  <r>
    <x v="6"/>
    <x v="21"/>
    <x v="0"/>
    <s v="Banco de la Republica"/>
    <x v="10"/>
    <s v="Bought USD 2,000 million through the General Directorate of Public Credit and National Treasury of the Ministry of Finance and Public Credit on May 4, 2020 to the TRM in force that day"/>
    <s v="https://www.banrep.gov.co/es/banco-republica-aumenta-las-reservas-internacionales-mediante-compra-directa-usd-2000-millones"/>
  </r>
  <r>
    <x v="6"/>
    <x v="21"/>
    <x v="0"/>
    <s v="National Tax and Customs Office of Colombia"/>
    <x v="0"/>
    <s v="Issued electronic signatures to taxpayers who have an appointment assigned for the process of requesting the return of balances in order to facilitate and expedite the process of requesting a refund and / or compensation of balances in favor of income tax"/>
    <s v="https://www.dian.gov.co/Prensa/Paginas/NG-Firma-Electronica-para-interesados-en-devoluciones-de-saldos-a-favor-en-Renta.aspx"/>
  </r>
  <r>
    <x v="6"/>
    <x v="21"/>
    <x v="0"/>
    <s v="Banco de la República"/>
    <x v="6"/>
    <s v="Authorized the Banco de la República to carry out temporary expansion operations (Repos) with portfolio securities for an amount of up to 6.3 billion. "/>
    <s v="https://www.banrep.gov.co/es/el-banco-republica-refuerza-el-suministro-liquidez-y-apoya-provision-credito"/>
  </r>
  <r>
    <x v="6"/>
    <x v="21"/>
    <x v="0"/>
    <s v="Banco de la República"/>
    <x v="6"/>
    <s v="Authorized Fund for the Financing of the Agricultural Sector (FINAGRO) access to all available temporary expansion facilities"/>
    <s v="https://www.banrep.gov.co/es/el-banco-republica-refuerza-el-suministro-liquidez-y-apoya-provision-credito"/>
  </r>
  <r>
    <x v="6"/>
    <x v="21"/>
    <x v="0"/>
    <s v="Banco de la República"/>
    <x v="6"/>
    <s v="Introduced changes to the Transitional Liquidity Supports (ATL). The discounts (“haircuts”) applicable to the portfolio received were reduced in line with the credit risk assessment system of the Financial Superintendence."/>
    <s v="https://www.banrep.gov.co/es/el-banco-republica-refuerza-el-suministro-liquidez-y-apoya-provision-credito"/>
  </r>
  <r>
    <x v="21"/>
    <x v="21"/>
    <x v="0"/>
    <s v="Ministry of Finance"/>
    <x v="1"/>
    <s v="Will match investment in businesses using the Growth Fund"/>
    <s v="https://em.dk/nyhedsarkiv/2020/maj/milliarder-paa-vej-til-ivaerksaettere-og-vaekstvirksomheder/"/>
  </r>
  <r>
    <x v="35"/>
    <x v="21"/>
    <x v="0"/>
    <s v="Ministry of Finance"/>
    <x v="5"/>
    <s v="Approved a regulation that support shopping centers in an amount of 25% of one month's rent. This is a one-time, non-refundable subsidy. This regulation was first proposed on April 25, 2020."/>
    <s v="https://www.rahandusministeerium.ee/et/uudised/kaubanduskeskuste-poodide-renditoetuse-meede-avaneb-lahinadalatel"/>
  </r>
  <r>
    <x v="22"/>
    <x v="21"/>
    <x v="0"/>
    <s v="European Commission"/>
    <x v="0"/>
    <s v="Expanded EU Framework for recapitalization and subordinated debt measures for Member States to use in response to COVID-19"/>
    <s v="https://ec.europa.eu/commission/presscorner/detail/en/ip_20_838"/>
  </r>
  <r>
    <x v="51"/>
    <x v="21"/>
    <x v="0"/>
    <s v="Ministry of Labor and Social Affairs"/>
    <x v="1"/>
    <s v="Created a social employment program worth about EUR 13 million for employees within the culture section of Minstry of Labor. Participants will receive a social check woth EUR 1000 fwith sull insurance contributions for their employment for a period of 3 months."/>
    <s v="https://covid19.gov.gr/stirixi-ergazomenon-ke-anergon-apo-to-choro-tou-politismou-me-programmata-tou-ypourgiou-ergasias/"/>
  </r>
  <r>
    <x v="23"/>
    <x v="21"/>
    <x v="0"/>
    <s v="Ministry of Finance"/>
    <x v="10"/>
    <s v="Allows banks to issue HUF 150 billion of bonds to be purchased by the Hungarian state subject to conditions"/>
    <s v="https://www.kormany.hu/hu/nemzetgazdasagi-miniszterium/penzugyekert-felelos-allamtitkarsag/hirek/ujabb-gazdasagvedelmi-intezkedes-150-milliard-forint-erteku-kotvenyt-bocsathatnak-ki-a-bankok"/>
  </r>
  <r>
    <x v="8"/>
    <x v="21"/>
    <x v="1"/>
    <s v="Ministry of Finance"/>
    <x v="1"/>
    <s v="Proposed workers in the informal sector affected by COVID-19 to enter financial inclusion and recieve social assistance"/>
    <s v="https://www.kemenkeu.go.id/publikasi/berita/pekerja-sektor-informal-diusulkan-masuk-financial-inclusion/"/>
  </r>
  <r>
    <x v="8"/>
    <x v="21"/>
    <x v="0"/>
    <s v="Ministry of Finance"/>
    <x v="1"/>
    <s v="Made transfers to the village fund available for COVID-related expenses"/>
    <s v="https://www.kemenkeu.go.id/publikasi/berita/menkeu-laporkan-refocusing-tkdd-penanganan-covid-19-ke-dpd/"/>
  </r>
  <r>
    <x v="8"/>
    <x v="21"/>
    <x v="0"/>
    <s v="Ministry of Finance"/>
    <x v="1"/>
    <s v="Reallocated the Regional Incentive Fund (DID) for the use of all categories groups, which is around Rp4.18 trillion that could be used for COVID handling"/>
    <s v="https://www.kemenkeu.go.id/publikasi/berita/menkeu-laporkan-refocusing-tkdd-penanganan-covid-19-ke-dpd/"/>
  </r>
  <r>
    <x v="8"/>
    <x v="21"/>
    <x v="0"/>
    <s v="Ministry of Finance"/>
    <x v="1"/>
    <s v="Reallocated the Special Allocation Fund (DAK) of Rp9.35 trillion, which is using physical DAK which was originally used for other activities, can now be used for health activities and the construction of isolation rooms and referral hospitals, including the procurement of ventilators, with a budget of Rp9.35 trillion"/>
    <s v="https://www.kemenkeu.go.id/publikasi/berita/menkeu-laporkan-refocusing-tkdd-penanganan-covid-19-ke-dpd/"/>
  </r>
  <r>
    <x v="10"/>
    <x v="21"/>
    <x v="0"/>
    <s v="Executive Board of the International Monetary Fund"/>
    <x v="2"/>
    <s v="Approved a disbursement under the Rapid Credit Facility (RCF) equivalent to SDR 31.8 million (around US$ 43.4 million, 100 percent of Djibouti’s quota) to help Djibouti meet the urgent balance of payment needs stemming from the COVID-19 pandemic"/>
    <s v="https://www.imf.org/en/News/Articles/2020/05/08/pr20211-djibouti-imf-executive-board-approves-disbursement-under-the-rcf-to-address-covid-19"/>
  </r>
  <r>
    <x v="10"/>
    <x v="21"/>
    <x v="0"/>
    <s v="Executive Board of the International Monetary Fund"/>
    <x v="1"/>
    <s v="Approved grants under the IMF’s Catastrophe Containment and Relief Trust (CCRT) to cover Djibouti’s debt service falling due to the IMF from today to October 13, 2020, the equivalent of SDR 1.692 million or US$2.3 million. Additional relief covering the period from October 14, 2020 to April 13, 2022 will be granted subject to the availability of resources in the CCRT, potentially bringing total relief on debt service to the equivalent of SDR 6.03 million; about US$8.2 million"/>
    <s v="https://www.imf.org/en/News/Articles/2020/05/08/pr20211-djibouti-imf-executive-board-approves-disbursement-under-the-rcf-to-address-covid-19"/>
  </r>
  <r>
    <x v="10"/>
    <x v="21"/>
    <x v="0"/>
    <s v="Executive Board of the International Monetary Fund"/>
    <x v="2"/>
    <s v="Approved today Seychelles’ request for emergency financial assistance under the Rapid Financing Instrument (RFI) equivalent to SDR 22.9 million (about US$31.2 million, or 100 percent of quota) to meet the country’s urgent balance of payment needs stemming from the COVID-19 pandemic."/>
    <s v="https://www.imf.org/en/News/Articles/2020/05/08/pr20212-seychelles-imfexecboard-approves-us-31-2m-purchase-emergency-asst-address-covid19"/>
  </r>
  <r>
    <x v="10"/>
    <x v="21"/>
    <x v="0"/>
    <s v="Executive Board of the International Monetary Fund"/>
    <x v="2"/>
    <s v="Approved a purchase of the Kyrgyz Republic under the Rapid Financing Instrument (RFI) equivalent to SDR 59.2 million (US$ 80.7 million, 33 percent of quota) and a disbursement under the Rapid Credit Facility (RCF) equivalent to SDR 29.6 million (US$ 40.4 million, 17 percent of quota) to meet the urgent balance of payment needs stemming from the outbreak of the COVID-19 pandemic."/>
    <s v="https://www.imf.org/en/News/Articles/2020/05/08/pr20213-kyrgyz-republic-imf-execboard-approves-us-121-1m-emergency-asst-rfi-rcf-address-covid19"/>
  </r>
  <r>
    <x v="31"/>
    <x v="21"/>
    <x v="0"/>
    <s v="Ministry of Finance"/>
    <x v="1"/>
    <s v="Expanded package from NIS 80 Billion to NIS 100 Billion. Established an Employment Incentive Program, which is a new NIS 6 billion program that will include grants whose purpose is to quickly return to employment, in order to reduce the expected unemployment rate"/>
    <s v="https://www.gov.il/he/departments/news/press_08052020_b"/>
  </r>
  <r>
    <x v="31"/>
    <x v="21"/>
    <x v="0"/>
    <s v="Ministry of Finance"/>
    <x v="1"/>
    <s v="Expanded package from NIS 80 Billion to NIS 100 Billion. Providing assistance to businesses operating in particularly high-risk industries - Assistance to industries that will not return to regular activity in the near future due to their unique characteristics. Among other things, a dedicated NIS 4 billion State Loan Fund will be established"/>
    <s v="https://www.gov.il/he/departments/news/press_08052020_b"/>
  </r>
  <r>
    <x v="31"/>
    <x v="21"/>
    <x v="0"/>
    <s v="Ministry of Finance"/>
    <x v="1"/>
    <s v="Expanded package from NIS 80 Billion to NIS 100 Billion. Extended the budget response to government offices, in particular for adjustments that are required in accordance with the Ministry of Health's guidelines for living in the&quot; Corona routine"/>
    <s v="https://www.gov.il/he/departments/news/press_08052020_b"/>
  </r>
  <r>
    <x v="31"/>
    <x v="21"/>
    <x v="0"/>
    <s v="Ministry of Finance"/>
    <x v="1"/>
    <s v="Expanded package from NIS 80 Billion to NIS 100 Billion. Investment in human capital required for the labor market and strengthening of professional training, placement processes and job diagnostic"/>
    <s v="https://www.gov.il/he/departments/news/press_08052020_b"/>
  </r>
  <r>
    <x v="31"/>
    <x v="21"/>
    <x v="0"/>
    <s v="Ministry of Finance"/>
    <x v="1"/>
    <s v="Expanded package from NIS 80 Billion to NIS 100 Billion. Established a program for accelerating the economy, including accelerating connection to fiber-optic infrastructure, promoting planning and execution of infrastructure projects, expanding the digitalization program - among other things to improve public services for citizens and streamlining government work by establishing technological infrastructures and implementing advanced digital means, improving online health services for citizens Technology and the Small Business Grants Fund that will upgrade payment terminals to advanced payment methods using EMV technology"/>
    <s v="https://www.gov.il/he/departments/news/press_08052020_b"/>
  </r>
  <r>
    <x v="53"/>
    <x v="21"/>
    <x v="0"/>
    <s v="_x000a_Ministry of Agricultural, Food and Forestry Policies"/>
    <x v="1"/>
    <s v="Created bank support Covid-19 emergency fund of € 100 million to agriculture sector"/>
    <s v="https://www.politicheagricole.it/flex/cm/pages/ServeBLOB.php/L/IT/IDPagina/15431"/>
  </r>
  <r>
    <x v="32"/>
    <x v="21"/>
    <x v="0"/>
    <s v="Bank of Japan"/>
    <x v="0"/>
    <s v="Decided to review the Benchmark Ratio (Note) used to calculate the Macro Add-on Balance in financial institutions' current account balances at the Bank, to which a zero-interest rate is applied. Increased the Benchmark Ratio during the May 2020 reserve maintenance period 30.0% from 32.5%"/>
    <s v="https://www.boj.or.jp/en/announcements/release_2020/rel200508e.pdf"/>
  </r>
  <r>
    <x v="25"/>
    <x v="21"/>
    <x v="0"/>
    <s v="Dutch Government"/>
    <x v="1"/>
    <s v="Created new KKC (Klein Kredit Corona) program with 750 million euros in bridging loans possible for companies with relatively small financing needs (from 10,000 to 50,000 euros) that are 95% guaranteed and bear 4% interest"/>
    <s v="https://www.rijksoverheid.nl/ministeries/ministerie-van-economische-zaken-en-klimaat/nieuws/2020/05/08/750-miljoen-euro-extra-corona-overbruggingskrediet-gericht-op-kleine-bedrijven"/>
  </r>
  <r>
    <x v="36"/>
    <x v="21"/>
    <x v="0"/>
    <s v="Ministry of Finance"/>
    <x v="2"/>
    <s v="Changed the mandate for the management of the Government Bond Fund; adjusted the lower limit requirement on acceptable ratings from B- to CCC+ so that more viable companies have access to liquidity and credit. Effective immediately, the measure is aimed at non-financial companies in particular. The bonds must be issued by companies with their head office in Norway. The program is managed by Folketrygdfondet, which acts on behalf of the Ministry of Finance."/>
    <s v="https://www.regjeringen.no/no/aktuelt/endrer-mandatet-for-forvaltningen-av-statens-obligasjonsfond/id2701571/"/>
  </r>
  <r>
    <x v="12"/>
    <x v="21"/>
    <x v="0"/>
    <s v="Ministry of Economy and Finance of Peru"/>
    <x v="5"/>
    <s v="Extended the time horizon of the loss carryover, up to 5 years, that is, the term that taxpayers domiciled in the country, generators of third category income, will have, to compensate the losses that are generated as a consequence of the impact of the sanitary emergency originated by COVID-19"/>
    <s v="https://www.gob.pe/institucion/mef/noticias/151081-mef-amplia-hasta-5-anos-el-plazo-para-que-empresas-con-renta-de-tercera-categoria-compensen-perdidas-del-2020"/>
  </r>
  <r>
    <x v="44"/>
    <x v="21"/>
    <x v="1"/>
    <s v="Ministry of European Funds"/>
    <x v="1"/>
    <s v="Proposed support for vulnerable people in the context of the COVID-19 pandemic. The proposed measures would cost EUR 18 million and provide support services for the elderly and people with disabilities."/>
    <s v="http://mfe.gov.ro/pocu-18-milioane-euro-pentru-sprijinirea-persoanelor-vulnerabile-in-pandemie/"/>
  </r>
  <r>
    <x v="44"/>
    <x v="21"/>
    <x v="0"/>
    <s v="Ministry of Public Finance"/>
    <x v="1"/>
    <s v="Approved a tax amnesty proposal for interest, penalties, and other accessories due by companies that will pay the main arrears until Decmeber 15, 2020. This measure was meant to support the businessese hit by the COVID-19 crisis, and to boost taxpayer spending."/>
    <s v="https://www.mfinante.gov.ro/acasa.html;jsessionid=wpONrrfgtIZ9T2IincOyBoAeIf8EvmO8Py84Y7g7.www2:server22?method=detalii&amp;id=999649636"/>
  </r>
  <r>
    <x v="33"/>
    <x v="21"/>
    <x v="0"/>
    <s v="Ministry of Economic Development"/>
    <x v="1"/>
    <s v="Loan program to subsidiaries of &quot;backbone companies&quot; in the amount of up to 3 billion rubles"/>
    <s v="https://www.economy.gov.ru/material/news/ekonomika_bez_virusa/dochernim_kompaniyam_sistemoobrazuyushchih_organizaciy_predostavyat_kredity_na_3_mlrd_rubley.html"/>
  </r>
  <r>
    <x v="14"/>
    <x v="21"/>
    <x v="0"/>
    <s v="South African Reserve Bank"/>
    <x v="6"/>
    <s v="Reduced frequency of Intraday Overnight Supplementary Repurchase Operations (IOSROs), as of Monday, 11 May 2020, from two per day to one per day"/>
    <s v="https://www.resbank.co.za/Lists/News%20and%20Publications/Attachments/9918/NOTICE%20-%20Intraday%20Overnight%20Supplementary%20Repurchase%20Operations.docx.pdf"/>
  </r>
  <r>
    <x v="14"/>
    <x v="21"/>
    <x v="0"/>
    <s v="South African Reserve Bank"/>
    <x v="6"/>
    <s v="Taken a decision to temporarily suspend Land Bank bills as eligible collateral in its repo operations. The suspension will remain in place until such time that the Land Bank has resolved its liquidity challenges. This amendment will be effective from 13 May 2020."/>
    <s v="https://www.resbank.co.za/Lists/News%20and%20Publications/Attachments/9925/SARB%20media%20statement%20on%20the%20Land%20Bank.pdf"/>
  </r>
  <r>
    <x v="45"/>
    <x v="21"/>
    <x v="0"/>
    <s v="National Board of Health and Welfare"/>
    <x v="1"/>
    <s v="Distributed SEK 100 million to non-for-profit organizations to meet increased vulnerability due to the coronavirus. The money will be distributed through grants to philanthropic organizations that have been operating for at least two years."/>
    <s v="https://www.regeringen.se/artiklar/2020/05/socialstyrelsen-fordelar-100-miljoner-kronor-till-ideella-organisationer-for-att-mota-okad-utsatthet-med-anledning-av-coronaviruset/"/>
  </r>
  <r>
    <x v="45"/>
    <x v="21"/>
    <x v="0"/>
    <s v="Sveriges Riksbank"/>
    <x v="12"/>
    <s v="Expanded the list of securities for its corporate certificate purchase program to include corporate certificates with longer remaining terms, up to 6 months. This represents the Riksbank's efforts to reduce the companies' refinancing risks."/>
    <s v="https://www.riksbank.se/sv/press-och-publicerat/nyheter-och-pressmeddelanden/pressmeddelanden/2020/fortsatta-kop-av-foretagscertifikat/"/>
  </r>
  <r>
    <x v="55"/>
    <x v="21"/>
    <x v="0"/>
    <s v="Federal Council"/>
    <x v="1"/>
    <s v="Supported childcare institutions that have lost earnings due to the coronavirus pandemic. The support is worth CHF 65 million, and disbursement decisions will be made May 20, 2020. The regulation is valid for six months, starting on March 17, 2020."/>
    <s v="https://www.efd.admin.ch/efd/de/home/dokumentation/nsb-news_list.msg-id-79056.html"/>
  </r>
  <r>
    <x v="63"/>
    <x v="21"/>
    <x v="0"/>
    <s v="Ministry of Human Resources and Emiratisation"/>
    <x v="0"/>
    <s v="Called on private sector establishments to deal with cases of workers who are exposed to infection of the new Coronavirus as sick cases according to which workers are entitled to sick leave according to the provisions of Federal Law No. 8 of 1980."/>
    <s v="https://www.mohre.gov.ae/ar/media-centre/news/8/5/2020/mohre-calls-on-establishments-to-grant-sick-leave-to-any-worker-infected-with-covid-19.aspx"/>
  </r>
  <r>
    <x v="29"/>
    <x v="21"/>
    <x v="0"/>
    <s v="Federal Reserve, Federal Deposit Insurance Corporation, National Credit Union Administration, Office of the Comptroller of the Currency"/>
    <x v="0"/>
    <s v="Issued a policy statement on allowances for credit losses. The statement will promote consistency in the interpretation and application of the Financial Accounting Standards Board's credit losses accounting standard, which introduces the current expected credit losses (CECL) methodology"/>
    <s v="https://www.federalreserve.gov/newsevents/pressreleases/bcreg20200508a.htm_x000a__x000a_https://www.occ.gov/news-issuances/bulletins/2020/bulletin-2020-49.html_x000a__x000a_https://www.fdic.gov/news/news/press/2020/pr20058.html"/>
  </r>
  <r>
    <x v="30"/>
    <x v="21"/>
    <x v="0"/>
    <s v="Healthcare Service Network Project"/>
    <x v="2"/>
    <s v="Has made US$170 million immediately available to strengthen the capacity of Bolivia's healthcare system’s response to the Covid-19 pandemic"/>
    <s v="https://www.worldbank.org/en/news/press-release/2020/05/08/el-banco-mundial-apoya-con-us170-millones-la-respuesta-a-la-emergencia-por-el-covid-19-en-bolivia"/>
  </r>
  <r>
    <x v="0"/>
    <x v="22"/>
    <x v="0"/>
    <s v="Central Bank of Argentina"/>
    <x v="2"/>
    <s v="Established a credit line for MSMEs, PyME Plus line, that do not have bank credit so that they will be able to manage a loan with the subsidized rate of 24%, based on a provision of the Central Bank of the Argentine Republic that will be operational next week. The Central Bank authorized a special line for $ 22,000 million with minimum requirements so that they can take their first credit and for the MSMEs that obtain the FOGAR guarantee, the banks cannot deny it"/>
    <s v="https://www.bcra.gob.ar/Noticias/coronavirus-bcra-creditos-mipymes-nueva-linea.asp"/>
  </r>
  <r>
    <x v="0"/>
    <x v="22"/>
    <x v="1"/>
    <s v="Central Bank of Argentina"/>
    <x v="0"/>
    <s v="Studying whether to allow banks that invest in Negotiable Obligations issued by companies in the capital market to use them as liquidity instruments for the creation of reserve requirements before the BCRA"/>
    <s v="https://www.bcra.gob.ar/Noticias/reunion-bcra-UIA.asp"/>
  </r>
  <r>
    <x v="0"/>
    <x v="22"/>
    <x v="0"/>
    <s v="Central Bank of Argentina"/>
    <x v="0"/>
    <s v="Developed the Conformed Invoice as a credit instrument to discount in financial entities or the capital market"/>
    <s v="https://www.bcra.gob.ar/Noticias/reunion-bcra-UIA.asp"/>
  </r>
  <r>
    <x v="19"/>
    <x v="22"/>
    <x v="0"/>
    <s v="Asian Development Bank"/>
    <x v="2"/>
    <s v="Approved an additional $500 million loan to bolster the efforts of the Government of Bangladesh to manage the impact of the novel coronavirus disease (COVID-19) pandemic on the country’s economy and the public health"/>
    <s v="adb.org/news/adb-approves-500-million-bangladeshs-covid-19-response"/>
  </r>
  <r>
    <x v="20"/>
    <x v="22"/>
    <x v="0"/>
    <s v="Bundesministerium der Finanzen"/>
    <x v="1"/>
    <s v="Allowed prepayments for grants that compensate companies up to 75% for fixed costs and perishable goods. Previously, the subsidies were set on a staggered schedule. Now, the companies can receive the money in advance. This feature pertains to the fixed cost subsidy, which is a part of Austria's Corona Aid Fund."/>
    <s v="https://www.bmf.gv.at/presse/pressemeldungen/2020/Mai/fixkostenzuschuss-infos.html"/>
  </r>
  <r>
    <x v="3"/>
    <x v="22"/>
    <x v="0"/>
    <s v="Ministry of Economy"/>
    <x v="1"/>
    <s v="Budgeted up to R $ 2 billion in federal aid for holy, non-profit philanthropic hospitals and hospitals that act in a complementary way to the Unified Health System (SUS) . The money should be used in actions to combat the Covid-19 pandemic"/>
    <s v="https://www.gov.br/economia/pt-br/assuntos/noticias/2020/maio/sancionada-lei-que-garante-auxilio-de-r-2-bilhoes-a-santas-casas-e-hospitais-filantropicos"/>
  </r>
  <r>
    <x v="3"/>
    <x v="22"/>
    <x v="0"/>
    <s v="National Congress"/>
    <x v="5"/>
    <s v="Instituted an extraordinary fiscal, financial and contracting regime to deal with public calamity resulting from the pandemic. The measure, originating from the “PEC of the War Budget” ( PEC 10/2020 ), simplifies the federal government's expenses to combat the coronavirus pandemic and will run until December 31 of this year."/>
    <s v="https://www.gov.br/economia/pt-br/assuntos/noticias/2020/maio/congresso-promulga-emenda-constitucional-que-institui-o-orcamento-de-guerra"/>
  </r>
  <r>
    <x v="3"/>
    <x v="22"/>
    <x v="0"/>
    <s v="Ministry of Economy"/>
    <x v="5"/>
    <s v="Authorized the making of advance payments in tenders and contracts during the state of public calamity, as long as it is indispensable to obtain the good or ensure the provision of services. This device can also be used when the advance generates significant savings for public coffers. Annually, purchases made by the federal government move around R $ 48 billion."/>
    <s v="https://www.gov.br/economia/pt-br/assuntos/noticias/2020/maio/medida-provisoria-autoriza-antecipacao-de-pagamentos-em-contratacoes-realizadas-durante-estado-de-calamidade-publica"/>
  </r>
  <r>
    <x v="4"/>
    <x v="22"/>
    <x v="0"/>
    <s v="Office of the Superintendent of Financial Institutions"/>
    <x v="0"/>
    <s v="Revised the Directives of the Superintendent pursuant to the Pension Benefits Standards Act, 1985 (the Directives) to provide the Superintendent’s automatic consent to portability transfers to locked-in vehicles for members who are eligible for early retirement subject to specific conditions."/>
    <s v="https://www.osfi-bsif.gc.ca/Eng/pp-rr/ppa-rra/Pages/directives.aspx"/>
  </r>
  <r>
    <x v="5"/>
    <x v="22"/>
    <x v="0"/>
    <s v="Hubei Provincial Department of Finance Office"/>
    <x v="1"/>
    <s v="Increased financial bail-out efforts and set up a targeted bail-out fund of 20 billion yuan in loan quotas, giving discounts to preferential loans issued by financial institutions to individual industrial and commercial households between January 1 and December 31, 2020"/>
    <s v="http://www.mof.gov.cn/zhengwuxinxi/xinwenlianbo/hubeicaizhengxinxilianbo/202004/t20200422_3502401.htm"/>
  </r>
  <r>
    <x v="5"/>
    <x v="22"/>
    <x v="0"/>
    <s v="Hubei Provincial Department of Finance Office"/>
    <x v="1"/>
    <s v="Established rent reduction and exemption, for individual industrial and commercial households renting state-owned assets for business use, 3 months 'rent is exempted and 6 months' rent is halved; the market leasing parties are negotiated to resolve and reasonably share the rent caused by epidemic prevention and control"/>
    <s v="http://www.mof.gov.cn/zhengwuxinxi/xinwenlianbo/hubeicaizhengxinxilianbo/202004/t20200422_3502401.htm"/>
  </r>
  <r>
    <x v="5"/>
    <x v="22"/>
    <x v="0"/>
    <s v="Hubei Provincial Department of Finance Office"/>
    <x v="1"/>
    <s v="Established tax reduction and exemption, from March 1 to May 31, 2020, for small-scale VAT taxpayers in Wuhan, a taxable sales income of 3% is applied, exempted from VAT; affected by the epidemic Individual industrial and commercial households, after reasonable calculation of the epidemic loss situation, report to the agreement for a fixed amount of personal income tax payable in 2020; individual industrial and commercial households during the epidemic prevention and control period, transport the epidemic prevention and control key guarantee materials, provide public transportation services, life Services, as well as income from providing residents with necessary living materials express delivery services, are exempt from VAT"/>
    <s v="http://www.mof.gov.cn/zhengwuxinxi/xinwenlianbo/hubeicaizhengxinxilianbo/202004/t20200422_3502401.htm"/>
  </r>
  <r>
    <x v="5"/>
    <x v="22"/>
    <x v="0"/>
    <s v="Hubei Provincial Department of Finance Office"/>
    <x v="1"/>
    <s v="Established reduction and exemption of social security expenses, individual industrial and commercial households participating in unit insurance will be exempted from the basic pension insurance, unemployment insurance, industrial injury insurance unit payment from February to June 2020, and will be reduced by half from February to June 2020. Postponement is available as well"/>
    <s v="http://www.mof.gov.cn/zhengwuxinxi/xinwenlianbo/hubeicaizhengxinxilianbo/202004/t20200422_3502401.htm"/>
  </r>
  <r>
    <x v="5"/>
    <x v="22"/>
    <x v="0"/>
    <s v="Hubei Provincial Department of Finance Office"/>
    <x v="1"/>
    <s v="Guaranteed, from January to June 2020, measures for electricity, gas, and water required by individual industrial and commercial households for production and operation will be implemented, and the non-stop supply of arrears will be implemented. , Exempt from late fees"/>
    <s v="http://www.mof.gov.cn/zhengwuxinxi/xinwenlianbo/hubeicaizhengxinxilianbo/202004/t20200422_3502401.htm"/>
  </r>
  <r>
    <x v="5"/>
    <x v="22"/>
    <x v="0"/>
    <s v="Ministry of Finance"/>
    <x v="1"/>
    <s v="Extended the implementation period of tax preferential policies, including VAT reduction and exemption policy for small-scale taxpayers announced on February 28, until December 31, 2020"/>
    <s v="http://szs.mof.gov.cn/zhengcefabu/202005/t20200507_3509319.htm"/>
  </r>
  <r>
    <x v="6"/>
    <x v="22"/>
    <x v="0"/>
    <s v="National Tax and Customs Office of Colombia"/>
    <x v="0"/>
    <s v="Postponed reporting and presentation of Exogenous Tax and Exchange information for the first quarter of 2020"/>
    <s v="https://www.dian.gov.co/Prensa/Paginas/NG-DIAN-aplaza-reporte-y-presentacion-de-Informacion-Exogena-Tributaria-y-Cambiaria-primer-trimestre-2020.aspx"/>
  </r>
  <r>
    <x v="21"/>
    <x v="22"/>
    <x v="0"/>
    <s v="Ministry of Employment"/>
    <x v="1"/>
    <s v="Increased holiday and time off benefits for students, apprentices and trainees"/>
    <s v="https://bm.dk/nyheder-presse/pressemeddelelser/2020/05/regeringen-freder-elever-laerlinge-og-praktikanters-ferie-og-fridage-under-loenkompensation/"/>
  </r>
  <r>
    <x v="35"/>
    <x v="22"/>
    <x v="0"/>
    <s v="Ministry of Finance"/>
    <x v="1"/>
    <s v="Lowered the excise duty rate on diesel fuel from EUR 492 to a level of EUR 372 per 1,000 liter, which is expected to reduce the retail price of diesel by about 14 cents per liter. The reduced rates are valid from May 1, 2020 until April 30, 2022."/>
    <s v="https://www.rahandusministeerium.ee/et/uudised/diisli-aktsiisimaar-vaheneb-1-maist-veerandi-vorra"/>
  </r>
  <r>
    <x v="22"/>
    <x v="22"/>
    <x v="0"/>
    <s v="European Investment Bank"/>
    <x v="1"/>
    <s v="Contributed €1.7 billion to the EU's Covid-19 response package for the Western Balkans"/>
    <s v="https://www.eib.org/en/press/all/2020-111-eib-group-to-contribute-eur1-7-billion-to-the-eu-s-covid-19-response-package-for-the-western-balkans"/>
  </r>
  <r>
    <x v="48"/>
    <x v="22"/>
    <x v="0"/>
    <s v="Finnvera"/>
    <x v="1"/>
    <s v="Increased guarantee share for SME loans from 80% to 90%"/>
    <s v="https://www.finnvera.fi/finnvera/uutishuone/uutiset/finnveran-takausosuus-jopa-90-prosenttia-jos-rahoituksen-jarjestyminen-sita-edellyttaa"/>
  </r>
  <r>
    <x v="58"/>
    <x v="22"/>
    <x v="0"/>
    <s v="Department of Business, Enterprise, and Innovation"/>
    <x v="1"/>
    <s v="Launched Sustaining Enterprise Fund for Small Businesses to provide €25k to €50k short term funding injection to eligible smaller companies to support business continuity and to strengthen their ability to return to growth"/>
    <s v="https://dbei.gov.ie/en/News-And-Events/Department-News/2020/May/07052020.html"/>
  </r>
  <r>
    <x v="36"/>
    <x v="22"/>
    <x v="0"/>
    <s v="Innovation Norway"/>
    <x v="1"/>
    <s v="Implemented a program between Innovation Norway and the private sector to complement EU Funding for SMEs and growth companies"/>
    <s v="https://www.innovasjonnorge.no/no/om/nyheter/2020/ny-mulighet-for-bedrifter-som-har-sokt-eu-finansiering/"/>
  </r>
  <r>
    <x v="33"/>
    <x v="22"/>
    <x v="1"/>
    <s v="Ministry of Finance"/>
    <x v="1"/>
    <s v="Proposed to suspend customs checks and to expand the provision of tax deferrals."/>
    <s v="https://cbr.ru/press/event/?id=6715"/>
  </r>
  <r>
    <x v="33"/>
    <x v="22"/>
    <x v="0"/>
    <s v="Bank of Russia"/>
    <x v="0"/>
    <s v="Announced deadlines for issuers to disclose information."/>
    <s v="https://cbr.ru/press/pr/?file=07052020_124818pr2.htm"/>
  </r>
  <r>
    <x v="15"/>
    <x v="22"/>
    <x v="0"/>
    <s v="Ministry of Labor and Social Economy, Public State Employment Service"/>
    <x v="1"/>
    <s v="Signed a collaboration agreement with banking associations by which credit institutions may advance the payments for unemployment to people affected by the health crisis. The ultimate objective is to alleviate the negative impact of the coronavirus on the disposable income of vulnerable groups. Through this measure, people whose unemployment benefit has not been recognized by the State Public Employment Service (SEPE) will not have to wait until the 10th of the following month to collect the benefit. Usually, the SEPE recognized the unemployment benefit, communicates it to the financial entity, and offers the advance directly to the beneficiaries so they have the money in advance and can meet expenses. The relevant interest rate is set at 0%, and there will be neither comission offered nor guarantee required for the collection of this benefit."/>
    <s v="http://prensa.mitramiss.gob.es/WebPrensa/noticias/ministro/detalle/3802"/>
  </r>
  <r>
    <x v="15"/>
    <x v="22"/>
    <x v="0"/>
    <s v="Ministry of Finance"/>
    <x v="1"/>
    <s v="Allowed autonomous communities to allocate part of the unassigned FEDER Funds to health expenditure. This measure will mobilize up to EUR 3.2 billion in the fight against the virus."/>
    <s v="https://www.hacienda.gob.es/en-GB/Prensa/En%20Portada/2020/Paginas/20200507_HACIENDA_CCAA_FODOS_FEDER_COVID19.aspx"/>
  </r>
  <r>
    <x v="45"/>
    <x v="22"/>
    <x v="1"/>
    <s v="Finansinspektionen"/>
    <x v="0"/>
    <s v="Proposed new regulations requiring significant branches to submit financial information (Finrep) to the Swedish Financial Supervisory Authority and to submit joint reporting of capital base and capital requirements (Corep)."/>
    <s v="https://www.fi.se/sv/publicerat/nyheter/2020/forslag-till-nya-regler-om-rapporteringskrav-for-betydande-filialer/"/>
  </r>
  <r>
    <x v="45"/>
    <x v="22"/>
    <x v="1"/>
    <s v="Government"/>
    <x v="1"/>
    <s v="Proposed the expansion of five existing labor and social policy measures: a higher ceiling in the a-cash wage compensation starting on the 101st day of benefits, extended reimbursement for the first day of sickness, continued waived requirements for medical certificates, extended and adjusted state reponsibility for sick pay costs, and continued compensation of self-employed persons during sick leave."/>
    <s v="https://www.regeringen.se/pressmeddelanden/2020/05/forstarkta-atgarder-for-arbetstagare-och-foretag/"/>
  </r>
  <r>
    <x v="17"/>
    <x v="22"/>
    <x v="1"/>
    <s v="National Bank of Ukraine"/>
    <x v="0"/>
    <s v="Prepared for the adoption of the functions of a market regulator for non-banking financial services. The National Bank of Ukraine (NBU) will inherit the functions of the Natskomfinposlug (National Commission for Regulation of Financial Services Markets) on July 1, 2020. Preparation includes developing concepts of future market regulation, models of basic regulatory practices, and preparation of information systems--all with quarantine and other coronavirus-related measures taken into account."/>
    <s v="https://bank.gov.ua/news/all/natsionalniy-bank-zavershuye-pidgotovku-do-priynyattya-funktsiy-regulyatora-rinkiv-nebankivskih-finansovih-poslug"/>
  </r>
  <r>
    <x v="17"/>
    <x v="22"/>
    <x v="0"/>
    <s v="National Bank of Ukraine, European Bank for Reconstruction and Development"/>
    <x v="9"/>
    <s v="Signed an agreement on a foreign exchange for hrynvia/United States dollar transactions up to USD 500 million. This arrangement is meant to reinforce Ukraine's macroeconomic stability during the coronavirus pandemic, and to increase support for the real sector of the economy. The agreement with the European Bank for Reconstruction and Development (EBRD) will last for two years, with the possibility of extension remaining throughout. The minimum amount for the first tranche udner the agreement is USD 25 million, and the minimum tranche term is up to 3 months, with the possibility of rollover. The exchange rate weill be determined by the differential rates on the hrynvia and the US dollar. The value of the hrynvia is determined by the NBU discount rate, and the value of dollar resources will be tied to the secured overnight financing rate (SOFR)."/>
    <s v="https://bank.gov.ua/news/all/natsionalniy-bank-ta-yebrr-pidpisali-dogovir-pro-valyutniy-svop-na-05-mlrd-dol-ssha"/>
  </r>
  <r>
    <x v="17"/>
    <x v="22"/>
    <x v="0"/>
    <s v="Ministry of Social Policy"/>
    <x v="1"/>
    <s v="Implemented financial assistance for those who have children under 10 if they are in lower tax brackets"/>
    <s v="https://www.msp.gov.ua/news/18624.html"/>
  </r>
  <r>
    <x v="41"/>
    <x v="22"/>
    <x v="0"/>
    <s v="Financial Reporting Council"/>
    <x v="0"/>
    <s v="Relaxed expectations regarding reponse deadlines for audit firms, companies, and professional bodies."/>
    <s v="https://www.frc.org.uk/news/may/covid-19-update-7-may-2020"/>
  </r>
  <r>
    <x v="41"/>
    <x v="22"/>
    <x v="0"/>
    <s v="Bank of England"/>
    <x v="0"/>
    <s v="The Bank of England (BoE) and Prudential Regulatory Authority (PRA) jointly announced changes to resultion measures aimed at alleviating operational burdens on PRA-regulated firms in response to the COVID-19 pandemic. The measures include a resolvability assessment framework, valuation in resolution, resolution plan reporting, and a minimum requirement for own funds and eligibile liabilities (MREL)."/>
    <s v="https://www.bankofengland.co.uk/news/2020/may/statement-by-the-bank-of-england-and-pra-on-resolution-measures-and-covid-19"/>
  </r>
  <r>
    <x v="41"/>
    <x v="22"/>
    <x v="0"/>
    <s v="Bank of England"/>
    <x v="0"/>
    <s v="The Prudential Regulatory Authority (PRA) set all Pillar 2A requirements as nominal amounts, instead of a percentage of total risk-weighted assets (RWA). The PRA did not believe that RWAs were good approximations for the risks captured by Pillar 2A requirements during a time of stress. This statement was relevant to all PRA-supervised firms for which Capital Requirements Directive (2013/36/EU) (CRD) and the Capital Requirements Regulation (575/2013) (CRR), apply. Firms must apply to receive this prudential change."/>
    <s v="https://www.bankofengland.co.uk/prudential-regulation/publication/2020/conversion-of-pillar-2a-capital-requirements-from-rwa-percentage-to-a-nominal-amount"/>
  </r>
  <r>
    <x v="41"/>
    <x v="22"/>
    <x v="0"/>
    <s v="Bank of England"/>
    <x v="0"/>
    <s v="Announced further details of plans to support firms and to enable both firms and the Prudential Regulatory Authority (PRA) to focus efforts on the highest priority work. After initially suspending London Inter-bank Offered Rate (LIBOR) transition data reporting at the end of Q1 2020, the PRA and Financial Conduct Authority (FCA) decided to resume full supervisory engagement beginning June 1, 2020. Also, the PRA refrained from publishing the results of last year's Insurance Stress Test (IST2019) and postponed the next Insurance Stress Test to 2022."/>
    <s v="https://www.bankofengland.co.uk/prudential-regulation/publication/2020/pra-statement-on-prioritisation-covid19"/>
  </r>
  <r>
    <x v="34"/>
    <x v="22"/>
    <x v="0"/>
    <s v="Ministry of Finance"/>
    <x v="0"/>
    <s v="Reduced the  the rates, fees and charges in the field of securities in order to urgently support those affected by Covid epidemic, resulting in a 50% reduction compared to the provisions in the table of charges and fees. This will be in effect from May 7, 2020 to the end of December 31, 2020."/>
    <s v="https://www.mof.gov.vn/webcenter/portal/tttc/r/l/cm1913?dDocName=MOFUCM176327&amp;dID=184276"/>
  </r>
  <r>
    <x v="30"/>
    <x v="22"/>
    <x v="0"/>
    <s v="International Development Association, Afghanistan Reconstruction Trust Fund"/>
    <x v="1"/>
    <s v="Approved a $400 million grant to help Afghanistan sustain the pace of key economic and public finance reforms, and support the country to manage current risks and uncertainties compounded by the COVID-19 crisis."/>
    <s v="https://www.worldbank.org/en/news/press-release/2020/05/07/world-bank-approves-400-million-to-sustain-afghanistans-reform-momentum-mitigate-covid-19-crisis"/>
  </r>
  <r>
    <x v="30"/>
    <x v="22"/>
    <x v="0"/>
    <s v="Development Policy Financing"/>
    <x v="2"/>
    <s v="Approved a flexible US$500 million loan to help cover the Ecuador's budget needs during the Covid-19 emergency and to promote economic recovery"/>
    <s v="https://www.worldbank.org/en/news/press-release/2020/05/07/ecuador-obtains-us506-million-from-the-world-bank-to-strengthen-its-covid-19-response-and-stimulate-the-economy"/>
  </r>
  <r>
    <x v="30"/>
    <x v="22"/>
    <x v="0"/>
    <s v="Global Concessional Financing Facility"/>
    <x v="1"/>
    <s v="Approved a US$6 million budget support grant to Ecuador, which was created to support middle-income countries that receive large numbers of refugees. These resources will support the country’s efforts to aid the Venezuelan migrant population and the Ecuadorian population receiving the refugees"/>
    <s v="https://www.worldbank.org/en/news/press-release/2020/05/07/ecuador-obtains-us506-million-from-the-world-bank-to-strengthen-its-covid-19-response-and-stimulate-the-economy"/>
  </r>
  <r>
    <x v="0"/>
    <x v="23"/>
    <x v="0"/>
    <s v="Ministry of Labor, Employment, and Social Security"/>
    <x v="1"/>
    <s v="Increased the benefit of the PRODUCTIVE RECOVERY PROGRAM (REPRO), which involves the granting, for a period of up to TWELVE months, of a monthly, individual and fixed financial aid to the workers included by the beneficiary companies. In the context of the health emergency and by virtue of safeguarding work sources, REPRO aid multiplied by 5 and the number of workers reached by 30"/>
    <s v="https://www.argentina.gob.ar/noticias/repro-aumenta-la-ayuda-en-tiempos-de-pandemia"/>
  </r>
  <r>
    <x v="3"/>
    <x v="23"/>
    <x v="0"/>
    <s v="Banco Central Do Brasil"/>
    <x v="3"/>
    <s v="Reduce the Selic rate to 3.00%"/>
    <s v="https://www.bcb.gov.br/detalhenoticia/17067/nota"/>
  </r>
  <r>
    <x v="4"/>
    <x v="23"/>
    <x v="0"/>
    <s v="Bank of Canada"/>
    <x v="5"/>
    <s v="Waiving tariffs on certain medical goods, including PPE such as masks and gloves. This will reduce the cost of imported PPE for Canadian businesses, which face tariffs of up to 18 per cent in some instances, help protect workers, and ensure our supply chains can keep functioning well"/>
    <s v="https://www.canada.ca/en/department-finance/news/2020/05/government-provides-tariff-relief-to-importers-of-certain-medical-goods.html"/>
  </r>
  <r>
    <x v="6"/>
    <x v="23"/>
    <x v="0"/>
    <s v="Ministerio de Hacienda y Crédito Público del Gobierno de Colombia"/>
    <x v="1"/>
    <s v="Subsidize the equivalent of 40% of a minimum wage for workers of those companies that have seen their turnover reduced by 20"/>
    <s v="https://www.minhacienda.gov.co/webcenter/portal/SaladePrensa/pages_DetalleNoticia?documentId=WCC_CLUSTER-129883"/>
  </r>
  <r>
    <x v="6"/>
    <x v="23"/>
    <x v="0"/>
    <s v="Ministerio de Hacienda y Crédito Público del Gobierno de Colombia"/>
    <x v="1"/>
    <s v="Postponement of the payment of income tax that is about to expire, until December"/>
    <s v="https://www.minhacienda.gov.co/webcenter/portal/SaladePrensa/pages_DetalleNoticia?documentId=WCC_CLUSTER-129883"/>
  </r>
  <r>
    <x v="6"/>
    <x v="23"/>
    <x v="0"/>
    <s v="National Tax and Customs Office of Colombia"/>
    <x v="5"/>
    <s v="Created benefits will allow the taxpayer, declarant, withholding agent, person in charge, joint and several debtor, subsidiary debtor or guarantor, who as of December 27, 2019 have tax obligations in charge, to pay the current bank interest certified by the Financial Superintendence of Colombia, for the modality of consumer and ordinary loans, plus two (2) percentage points, which implies a saving for the month of May of 5.1 points.  Likewise, those who have fiscal obligations in charge that provide executive merit, as established in Article 828 of the Tax Statute, may request before the collection area of the respective sectional directorate of DIAN, the application of the principle of favorability in sanctioning matters. and payment agreements for up to twelve (12) months for the payment thereof, applying the current interest rate certified by the Financial Superintendence of Colombia, for the modality of consumer and ordinary loans, plus two (2) percentage points"/>
    <s v="https://www.dian.gov.co/Prensa/Paginas/NG-Comunicado-de-Prensa-31-2020.aspx"/>
  </r>
  <r>
    <x v="6"/>
    <x v="23"/>
    <x v="0"/>
    <s v="National Tax and Customs Office of Colombia"/>
    <x v="5"/>
    <s v="Established Terminations by Mutual Agreement and Conciliations consist of the reduction of sanctions, interests and updating, as the case may be, in an amount that ranges between 50%, 70% and 80% depending on the benefit, the administrative act to settle or reconcile and the procedural stage in which it is in the jurisdiction. To qualify for Termination by Mutual Agreement and Conciliation, an application must be submitted no later than June 30, 2020 , in compliance with the terms and conditions provided in articles 118 and 119 of the Economic Growth Law"/>
    <s v="https://www.dian.gov.co/Prensa/Paginas/NG-Comunicado-de-Prensa-31-2020.aspx"/>
  </r>
  <r>
    <x v="35"/>
    <x v="23"/>
    <x v="0"/>
    <s v="Ministry of Economic Affairs and Communications, Foundation KredEx"/>
    <x v="5"/>
    <s v="Increased the budget available for apartment reconstruction through the EU performance reserve by EUR 11 million, bringing the yearly total to a level of EUR 28.5 million. The measure was meant to support construction companies facing a lack of orders, which stems from the coronavirus pandemic."/>
    <s v="https://www.mkm.ee/et/uudised/korterelamute-rekonstrueerimistoetus-tuleb-sel-aastal-uute-tingimustega"/>
  </r>
  <r>
    <x v="22"/>
    <x v="23"/>
    <x v="0"/>
    <s v="European Securities and Markets Authority"/>
    <x v="0"/>
    <s v="Issued a public statement on the risks for retail investors when trading under the highly uncertain market circumstances due to the COVID-19 pandemic. The European Securities and Markets Authority (ESMA) also reminded firms of the key conduct of business obligations under miFID when providing services to retail investors."/>
    <s v="https://www.esma.europa.eu/press-news/esma-news/esma-reminds-firms-conduct-business-obligations-under-mifid-ii"/>
  </r>
  <r>
    <x v="48"/>
    <x v="23"/>
    <x v="0"/>
    <s v="Ministry of Employment and the Economy"/>
    <x v="1"/>
    <s v="Support catering industry - aid EUR 1000 per employee, and compensation for restriction of activity"/>
    <s v="https://tem.fi/artikkeli/-/asset_publisher/10616/ravintoloille-tukea-uudelleentyollistamiseen-ja-hyvitysta-toiminnan-rajoittamisesta"/>
  </r>
  <r>
    <x v="39"/>
    <x v="23"/>
    <x v="0"/>
    <s v="Bundesministerium der Finanzen"/>
    <x v="1"/>
    <s v="Reduced sales tax on food from 19% to 7% and grants for short-time work benefits and seasonal short-time work benefits"/>
    <s v="https://www.bundesfinanzministerium.de/Content/DE/Pressemitteilungen/Finanzpolitik/2020/05/2020-05-06-Hilfen-Gastronomie.html"/>
  </r>
  <r>
    <x v="8"/>
    <x v="23"/>
    <x v="0"/>
    <s v="Ministry of Finance"/>
    <x v="5"/>
    <s v="Issued technical regulations concerning the mechanism for implementing the expenditure budget, allocation of pandemic handling funds allocated in the Ministry / Institution (K / L) Budget Execution List (DIPA), grouping of funds handling COVID-19 in a special account COVID-19, and the validity period of PMK 43 / 2020"/>
    <s v="https://www.kemenkeu.go.id/publikasi/berita/aturan-teknis-terkait-belanja-apbn-untuk-penanganan-covid-19-terbit/"/>
  </r>
  <r>
    <x v="10"/>
    <x v="23"/>
    <x v="0"/>
    <s v="Executive Board of the International Monetary Fund"/>
    <x v="2"/>
    <s v="Approved the disbursement of SDR542.8 million (100 percent of quota, about US$739 million) to be drawn under the Rapid Credit Facility (RCF). This will help to meet Kenya’s urgent balance of payments need stemming from the outbreak of the COVID-19 pandemic"/>
    <s v="https://www.imf.org/en/News/Articles/2020/05/06/pr20208-kenya-imf-executive-board-approves-us-million-disbursement-address-impact-covid-19-pandemic"/>
  </r>
  <r>
    <x v="10"/>
    <x v="23"/>
    <x v="0"/>
    <s v="Executive Board of the International Monetary Fund"/>
    <x v="2"/>
    <s v="Approved a disbursement to Nepal under the Rapid Credit Facility (RCF) equivalent to SDR156.9 million (about US$214 million, 100 percent of quota) to help cover urgent balance of payments and fiscal needs stemming from the COVID-19 pandemic"/>
    <s v="https://www.imf.org/en/News/Articles/2020/05/07/pr20209-nepal-imf-executive-board-approves-us-million-disbursement-address-covid-19-pandemic"/>
  </r>
  <r>
    <x v="10"/>
    <x v="23"/>
    <x v="0"/>
    <s v="Executive Board of the International Monetary Fund"/>
    <x v="2"/>
    <s v="Approved a disbursement of SDR361 million (about US$491.5 million or 100 percent of quota) for Uganda under the Rapid Credit Facility (RCF). It will help finance the health, social protection and macroeconomic stabilization measures, meet the urgent balance-of-payments and fiscal needs arising from the COVID-19 outbreak and catalyze additional support from the international community"/>
    <s v="https://www.imf.org/en/News/Articles/2020/05/06/pr20206-uganda-imf-executive-board-approves-us-million-disbursement-address-the-covid-19-pandemic"/>
  </r>
  <r>
    <x v="10"/>
    <x v="23"/>
    <x v="0"/>
    <s v="Executive Board of the International Monetary Fund"/>
    <x v="2"/>
    <s v="Approved a disbursement to the Republic of Tajikistan under the Rapid Credit Facility (RCF) equivalent to SDR 139.2 million (US$ 189.5 million, 80 percent of quota). These funds will help meet the urgent balance of payments and fiscal financing needs stemming from the outbreak of the COVID-19 pandemic and will help prevent severe economic and human disruption and preserve fiscal space for essential COVID-19-related health and social expenditure"/>
    <s v="https://www.imf.org/en/News/Articles/2020/05/06/pr20207-tajikistan-imf-executive-board-approves-a-us-189-5m-rcf-disbursement-to-address-covid19"/>
  </r>
  <r>
    <x v="58"/>
    <x v="23"/>
    <x v="0"/>
    <s v="Department of Rural and Community Development"/>
    <x v="1"/>
    <s v="Created the COVID-19 Stability Fund for Community and Voluntary, Charity, and Social Enterprises. This program is worth EUR 35 million, and aims at voluntary organizations, social enterprises, and charities in urgent need of funding. Eligible applicants must have delievered front-line critical services to Ireland before January 1, 2019, and have projected loss in 2020 fundraising income or traded income of 25% or more as a direct result of the COVID-19 pandemic. The payment is a one-time grant that will cover an operational or overhead cost such as rent or utilities (not including salaries). Grants will range in size from EUR 2000 to 10000."/>
    <s v="https://www.gov.ie/en/publication/b1a7b9-covid-19-community-voluntary-charity-and-social-enterprise/"/>
  </r>
  <r>
    <x v="31"/>
    <x v="23"/>
    <x v="0"/>
    <s v="Firefighting and Rescue to Israel"/>
    <x v="1"/>
    <s v="Initiated a multi-million dollar package of benefits worth millions of shekels that will ease the cash flow of hundreds of thousands of businesses, especially the small ones, who find it difficult to survive and survive the economic crisis. Among the benefits they decided on were cancellation or deferral of fees, prioritizing essential businesses as well as rejecting non-life-threatening payments and audit"/>
    <s v="https://www.gov.il/he//departments/news/corona_crisis_easing_regulations"/>
  </r>
  <r>
    <x v="11"/>
    <x v="23"/>
    <x v="0"/>
    <s v="Financial Markets Authority, External Reporting Board"/>
    <x v="0"/>
    <s v="Released their second joint review of key audit matters (KAMs), the report is a timely reminder that the reporting of KAMs in the current environment should provide useful insights into how auditors see the impact of COVID-19 on businesses"/>
    <s v="https://www.fma.govt.nz/news-and-resources/media-releases/fma-and-external-reporting-board-release-review-of-key-audit-matters-reporting/"/>
  </r>
  <r>
    <x v="36"/>
    <x v="23"/>
    <x v="0"/>
    <s v="Ministry of Local Government"/>
    <x v="1"/>
    <s v="Increases housing support by 500 million NOK - averaging an additional 600 NOK per household per month"/>
    <s v="https://www.regjeringen.no/no/aktuelt/bostotten-styrket-med-500-millioner-kroner/id2699547/"/>
  </r>
  <r>
    <x v="36"/>
    <x v="23"/>
    <x v="0"/>
    <s v="Ministry of Energy"/>
    <x v="1"/>
    <s v="Allocates NOK 100 million for ten new research projects in petroleum research"/>
    <s v="https://www.regjeringen.no/no/aktuelt/over-100-millioner-til-forskningsprosjekter/id2701233/"/>
  </r>
  <r>
    <x v="27"/>
    <x v="23"/>
    <x v="0"/>
    <s v="Financial Services Commission"/>
    <x v="2"/>
    <s v="Announced revisions to the enforcement decree of the Korea Development Bank Act on May 6, which designate seven specific industries to be eligible for the key industry bailout fund and establish necessary provisions for the funds operation."/>
    <s v="http://www.fsc.go.kr/downManager?bbsid=BBS0048&amp;no=152470"/>
  </r>
  <r>
    <x v="27"/>
    <x v="23"/>
    <x v="0"/>
    <s v="Financial Services Commission"/>
    <x v="0"/>
    <s v="Announced a one-year postponement of the implementation of margin requirements for non-centrally cleared OTC derivative transactions to help ease compliance burdens on financial institutions amid the COVID 19 crisis."/>
    <s v="http://www.fsc.go.kr/downManager?bbsid=BBS0048&amp;no=152204"/>
  </r>
  <r>
    <x v="44"/>
    <x v="23"/>
    <x v="0"/>
    <s v="Financial Supervisory Authority"/>
    <x v="0"/>
    <s v="Approved measures on the framework for the functioning of supervised non-banking financial markets (insurance, capital markets, and private pensions). Relevant changes to legislation include expectations for the storage and custory of occupational pension funds' assets, and how to sanction brokerage companies that do not comply with legall provisions about the transmission of periodic reports to the Financial Supervisory Authority."/>
    <s v="https://asfromania.ro/informatii-publice/media/arhiva/7095-deciziile-adoptate-de-consiliul-autoritatii-de-supraveghere-financiara-06-05-2020"/>
  </r>
  <r>
    <x v="33"/>
    <x v="23"/>
    <x v="1"/>
    <s v="Ministry of Economic Development"/>
    <x v="0"/>
    <s v="Remove restrictions on state support for SMEs selling excisable goods"/>
    <s v="https://www.economy.gov.ru/material/news/ekonomika_bez_virusa/minekonomrazvitiya_predlagaet_snyat_ogranicheniya_na_gospodderzhku_dlya_msp_torguyushchih_podakciznymi_tovarami.html"/>
  </r>
  <r>
    <x v="33"/>
    <x v="23"/>
    <x v="0"/>
    <s v="Ministry of Economic Development"/>
    <x v="1"/>
    <s v="Issued interest-free loans to businesses for salaries to employees with 0% interest"/>
    <s v="https://www.economy.gov.ru/material/news/ekonomika_bez_virusa/besprocentnye_kredity_na_zarplaty_pozvolyat_podderzhat_280_tys_chelovek_reshetnikov.html"/>
  </r>
  <r>
    <x v="38"/>
    <x v="23"/>
    <x v="0"/>
    <s v="Monetary Authority of Singapore, Securities Industry Council, Singapore Exchange Regulation"/>
    <x v="0"/>
    <s v="Introduced temporary measures to allow with immediate effect until 30 September 2020, listed  issuers and parties involved in rights issues and take-over or merger transactions the option to electronically disseminate Offer Documents through publication on SGXNET and their corporate websites. There is thus no need to dispatch hardcopy Offer Documents as required under the Securities and Futures Act, the Singapore Code on Take-overs and Mergers, and the SGX Listing Rules"/>
    <s v="https://www.mas.gov.sg/news/media-releases/2020/electronic-dissemination-of-rights-issue-and-take-over-documents-allowed-until-30-september-2020"/>
  </r>
  <r>
    <x v="14"/>
    <x v="23"/>
    <x v="0"/>
    <s v="South African Reserve Bank, Financial Sector Conduct Authority, Financial Intelligence Centre (FIC"/>
    <x v="0"/>
    <s v="Revised and updated time frame to certain dates stipulated in the prior Joint Communication 2 of 2020 issued on 21 April 2020, which outlined expectations regarding accountable institutions (AIs) due diligence and compliance surrounding financing of illicit or unlawful activity"/>
    <s v="https://www.resbank.co.za/Lists/News%20and%20Publications/Attachments/9908/Joint%20Communication%202A%20of%202020.pdf"/>
  </r>
  <r>
    <x v="15"/>
    <x v="23"/>
    <x v="0"/>
    <s v="Banco de España"/>
    <x v="0"/>
    <s v="Applied flexibility and discretion in the fixation of transition periods and the intermediate objectives of the minimum requirements for own funds and eligibile liabilities (MREL), which will take into account the decisions of the supervisory authorities on capital requirements. "/>
    <s v="https://www.bde.es/f/webbde/GAP/Secciones/SalaPrensa/NotasInformativas/20/presbe2020_38.pdf"/>
  </r>
  <r>
    <x v="28"/>
    <x v="23"/>
    <x v="0"/>
    <s v="Central Bank of Sri Lanka"/>
    <x v="3"/>
    <s v="Decided to reduce the Standing Deposit Facility Rate (SDFR) and the Standing Lending Facility Rate (SLFR) of the Central Bank by 50 basis points to 5.50 per cent and 6.50 per cent, respectively, effective from the close of business on 06 May 2020"/>
    <s v="https://www.cbsl.gov.lk/en/news/the-central-bank-of-sri-lanka-further-reduces-policy-rates-to-support-economic-activity"/>
  </r>
  <r>
    <x v="17"/>
    <x v="23"/>
    <x v="0"/>
    <s v="Government of Ukraine"/>
    <x v="1"/>
    <s v="reduced the size of the profits of state-owned enterprises from 90% to 80%"/>
    <s v="https://mof.gov.ua/uk/news/uriad_zmenshiv_rozmir_vidrakhuvan_pributku_derzhavnikh_pidpriiemstv-2131"/>
  </r>
  <r>
    <x v="41"/>
    <x v="23"/>
    <x v="0"/>
    <s v="Financial Conduct Authority"/>
    <x v="0"/>
    <s v="Extended the maximum period that firms can arrange cover for a Senior Manager without being approved, from 12 weeks to 36 weeks, within a consecutive 12-month period. This aimed to provide flexibility to firms managing their governance arrrangements during the COVID-19 pandemic. This measure will take effect from the date that the firm applies for it, and it will end on April 30, 2021."/>
    <s v="https://www.fca.org.uk/news/news-stories/period-cover-absent-senior-managers-extended-due-coronavirus-covid-19"/>
  </r>
  <r>
    <x v="29"/>
    <x v="23"/>
    <x v="0"/>
    <s v="Federal Reserve, Federal Deposit Insurance Corporation"/>
    <x v="0"/>
    <s v="Extended the submission date by 90 days, to September 29, 2020, for the resolution plans from Barclays, Credit Suisse, Deutsche Bank, and UBS. These plans are required to remediate certain weaknesses - deemed &quot;shortcomings&quot; - previously identified by the agencies"/>
    <s v="https://www.federalreserve.gov/newsevents/pressreleases/bcreg20200506a.htm_x000a__x000a_https://www.fdic.gov/news/news/press/2020/pr20057.html"/>
  </r>
  <r>
    <x v="29"/>
    <x v="23"/>
    <x v="0"/>
    <s v="Federal Reserve, Federal Deposit Insurance Corporation"/>
    <x v="0"/>
    <s v="Extended the submission date by 90 days, to September 29, 2021, for the targeted resolution plans from the large foreign and domestic banks in Category II and Category III of the agencies' large bank regulatory framework."/>
    <s v="https://www.federalreserve.gov/newsevents/pressreleases/bcreg20200506a.htm_x000a__x000a_https://www.fdic.gov/news/news/press/2020/pr20057.html"/>
  </r>
  <r>
    <x v="30"/>
    <x v="23"/>
    <x v="0"/>
    <s v="International Development Association"/>
    <x v="1"/>
    <s v="Approved a US$15 million Development Policy Operation for Solomon Islands that will seek to strengthen public financial management while enabling the government to meet the costs of COVID-19 preparedness. The operation will also support Solomon Islands’ businesses through promoting the establishment of a national independent commission against corruption"/>
    <s v="https://www.worldbank.org/en/news/press-release/2020/05/07/new-us15-million-operation-to-build-sustainable-growth-in-solomon-islands"/>
  </r>
  <r>
    <x v="0"/>
    <x v="24"/>
    <x v="0"/>
    <s v="Ministry of Economy"/>
    <x v="1"/>
    <s v="Expanded the Emergency Assistance Program for Work and Production to broaden the universe of activities covered, incorporate companies with more than 800 employees and modify the criteria that determine the decline in sales, allowing entry to companies whose turnover has suffered a real drop of 30%"/>
    <s v="https://www.boletinoficial.gob.ar/detalleAviso/primera/228762/20200507_x000a__x000a_https://www.argentina.gob.ar/noticias/gabinete-economico-una-nueva-etapa-de-asistencia-empresas-y-trabajadores-privados"/>
  </r>
  <r>
    <x v="0"/>
    <x v="24"/>
    <x v="0"/>
    <s v="National Institute of Music"/>
    <x v="1"/>
    <s v="Established the Solidarity Musical Fund with the purpose of executing the promotion measures tending to develop the musical activity, in its cultural, artistic, technical, industrial and commercial aspects, being able to sponsor competitions for this purpose , establish prizes, award study and research scholarships and use any other means necessary for this purpose"/>
    <s v="https://www.boletinoficial.gob.ar/detalleAviso/primera/228777/20200507"/>
  </r>
  <r>
    <x v="0"/>
    <x v="24"/>
    <x v="0"/>
    <s v="Ministry of Productive Development"/>
    <x v="2"/>
    <s v="Extended 24% credits to finance the payment of wages to SMEs that are in financial difficulties as a result of the health crisis caused by the Covid-19 pandemic to also be available to pay salaries in April. -paid in May- and May -paid in June"/>
    <s v="https://www.argentina.gob.ar/noticias/creditos-al-24-estaran-disponibles-tambien-para-sueldos-de-abril-y-mayo"/>
  </r>
  <r>
    <x v="57"/>
    <x v="24"/>
    <x v="0"/>
    <s v="National Bank of Belgium"/>
    <x v="0"/>
    <s v="Issued an umbrella circular on governance for the insurance sector. The update: (1.) specifies how new rules of the Companies and Associations Code should be reconciled with prudential requirements, (2.) simplifies the rules for the division of labor between the members of the management committee, (3.) clarifies outsourcing recommendations, (4.) strenthens rules on pay, (5.) tightens rules on IT infrastructure, and (6.) introduces recommendations on sustainable finance."/>
    <s v="https://www.nbb.be/nl/artikels/bijwerking-van-de-overkoepelende-circulaire-betreffende-governance-voor-de"/>
  </r>
  <r>
    <x v="47"/>
    <x v="24"/>
    <x v="0"/>
    <s v="Financial Market Commission"/>
    <x v="4"/>
    <s v="Approved Circular No. 2,253, with provisions for supervised Credit Unions in relation to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
    <s v="http://www.cmfchile.cl/portal/prensa/604/w3-article-28729.html"/>
  </r>
  <r>
    <x v="60"/>
    <x v="24"/>
    <x v="0"/>
    <s v="Central Bank of Egypt"/>
    <x v="0"/>
    <s v="Allowing financial institutions to delay the publication of quarterly financial statements"/>
    <s v="https://www.cbe.org.eg/en/Pages/HighlightsPages/Circular-dated-5-May-2020-regarding-the-application-of-IFRS9-during-Covid-19-crisis.aspx"/>
  </r>
  <r>
    <x v="60"/>
    <x v="24"/>
    <x v="0"/>
    <s v="Central Bank of Egypt"/>
    <x v="0"/>
    <s v="Instructed businesses that the 6 month postponement on payments for certain types of credit announced on March 15 should not be counted towards the number of days needed to pass for the asset to be written down as nonperforming"/>
    <s v="https://www.cbe.org.eg/en/Pages/HighlightsPages/Circular-dated-5-May-2020-regarding-the-application-of-IFRS9-during-Covid-19-crisis.aspx"/>
  </r>
  <r>
    <x v="22"/>
    <x v="24"/>
    <x v="0"/>
    <s v="European Commission"/>
    <x v="1"/>
    <s v="Approved 250 million EUR Belgian scheme to provide subordinated loans to SMEs and Startups"/>
    <s v="https://ec.europa.eu/commission/presscorner/detail/en/ip_20_805"/>
  </r>
  <r>
    <x v="22"/>
    <x v="24"/>
    <x v="0"/>
    <s v="European Commission"/>
    <x v="1"/>
    <s v="Approved 5.2 billion EUR Czech guarantee program to support large exporters affected by COVID-19"/>
    <s v="https://ec.europa.eu/commission/presscorner/detail/en/ip_20_794"/>
  </r>
  <r>
    <x v="22"/>
    <x v="24"/>
    <x v="0"/>
    <s v="European Commission"/>
    <x v="1"/>
    <s v="Approved 296 million EUR scheme for Denmark to support its startups with loans"/>
    <s v="https://ec.europa.eu/commission/presscorner/detail/en/ip_20_810"/>
  </r>
  <r>
    <x v="7"/>
    <x v="24"/>
    <x v="0"/>
    <s v="Office of the Communications Authority"/>
    <x v="1"/>
    <s v="Announced the launch of the Subsidy Scheme for Encouraging Early Deployment of the fifth generation (5G) mobile technology. Launched under the second round of the Anti-epidemic Fund, the scheme is open for applications until November 30 on a first come, first served basis. The scheme will subsidize 50% of the actual cost directly relevant to the deployment of 5G technology in an approved project, subject to a cap of $500,000"/>
    <s v="https://www.news.gov.hk/eng/2020/05/20200505/20200505_123219_142.html?type=category&amp;name=covid19"/>
  </r>
  <r>
    <x v="23"/>
    <x v="24"/>
    <x v="1"/>
    <s v="Ministry of Finance"/>
    <x v="1"/>
    <s v="Reduced tax rate by two percent and encouraged reinvestment of profits"/>
    <s v="https://www.kormany.hu/hu/nemzetgazdasagi-miniszterium/hirek/szinte-minden-gazdasagi-szereplot-erintenek-az-adokonnyito-javaslatok"/>
  </r>
  <r>
    <x v="52"/>
    <x v="24"/>
    <x v="0"/>
    <s v="Ministry of the Environment and Natural Resources"/>
    <x v="1"/>
    <s v="Launched a special interim government investment initiative to counter the recession caused by the COVID-19 pandemic. The initiative will allocate ISK 550 million to projects related to climate change. ISK 300 million is expected to be spent on energy exchange projects, ISK 200 million will go to carbon sequestration projects, and ISK 50 million will be adeed to the Climate Fund. The funds were allocated in grants."/>
    <s v="https://www.stjornarradid.is/efst-a-baugi/frettir/stok-frett/2020/05/05/Adgerdum-i-loftslagsmalum-flytt/_x000a__x000a_https://www.stjornarradid.is/efst-a-baugi/frettir/stok-frett/2020/05/15/Uthlutun-styrkja-til-orkuskipta-i-hofnun/"/>
  </r>
  <r>
    <x v="31"/>
    <x v="24"/>
    <x v="0"/>
    <s v="Ministry of Communications"/>
    <x v="0"/>
    <s v="Extended another month's directive on the reduction of pay for mobile minutes, which significantly affects the general public and in particular the &quot;eligible subscribers&quot; public during the Corona epidemic"/>
    <s v="https://www.gov.il/he//departments/news/05052020_2"/>
  </r>
  <r>
    <x v="31"/>
    <x v="24"/>
    <x v="0"/>
    <s v="Ministry of the Environment"/>
    <x v="1"/>
    <s v="Completed the transfer of grants to 206 local authorities, amounting to NIS 197.8 million - grants to ensure the disposal of domestic waste in their territory during the Corona crisis"/>
    <s v="https://www.gov.il/he//departments/news/moep_quickly_transfered_nis_2_million_financial_support_to_206_local_authoritie"/>
  </r>
  <r>
    <x v="64"/>
    <x v="24"/>
    <x v="0"/>
    <s v="Bank Negara Malaysia"/>
    <x v="3"/>
    <s v="Reduce the Overnight Policy Rate (OPR) by 50 basis points to 2.00 percent"/>
    <s v="https://www.bnm.gov.my/index.php?ch=en_press&amp;pg=en_press&amp;ac=5045&amp;lang=en"/>
  </r>
  <r>
    <x v="64"/>
    <x v="24"/>
    <x v="0"/>
    <s v="Bank Negara Malaysia"/>
    <x v="0"/>
    <s v="Announced today that Malaysia Government Securities (MGS) and  Malaysian Government Investment Issues (MGII) can be used by banking institutions to fully meet the SRR compliance effective 16 May 2020. This flexibility is available until 31 May 2021"/>
    <s v="https://www.bnm.gov.my/index.php?ch=en_press&amp;pg=en_press&amp;ac=5046&amp;lang=en"/>
  </r>
  <r>
    <x v="13"/>
    <x v="24"/>
    <x v="0"/>
    <s v="Bangko Sentral Ng Pilipinas"/>
    <x v="0"/>
    <s v="Temporary reduction in the credit risk weight of MSME loans.  The credit risk weight of loans granted to MSMEs that are in current status was reduced to 50 percent from 75 percent (for diversified MSME portfolio with at least 500 borrowers over a number of industries) and 100 percent (non-diversified MSME portfolio). The reduced credit risk weight is subject to review by the BSP by end-December 2021."/>
    <s v="http://www.bsp.gov.ph/publications/media.asp?id=5376"/>
  </r>
  <r>
    <x v="13"/>
    <x v="24"/>
    <x v="0"/>
    <s v="Bangko Sentral Ng Pilipinas"/>
    <x v="0"/>
    <s v="Assigned 0% risk weight for MSME loans that are covered by guarantees.  The BSP approved the assignment of a zero-percent risk weight not only to loans that are guaranteed by the Philippine Guarantee Corporation but also to loans that are guaranteed by the Agricultural Guarantee Fund Pool and the Agricultural Credit Policy Council. The revision in the credit risk weight complements programs of the National Government that support financing to MSMEs as well as small farmers and fisherfolk."/>
    <s v="http://www.bsp.gov.ph/publications/media.asp?id=5376"/>
  </r>
  <r>
    <x v="15"/>
    <x v="24"/>
    <x v="0"/>
    <s v="Ministry of Economic Affairs and Digital Transformation"/>
    <x v="1"/>
    <s v="Dedicated an additional EUR 20 billion to guarantee loans to the self-employed, small and medium-sized enterpises (SMEs) and companies.The Ministry also allocated EUR 4 billion to guarantee up to 70% of the issuance of promissory notes of non-financial companies in the Alternative Fixed Income Market (MARF). The Minsitry approved EUR 500 million to reinforce up to 80% the guarantees granted by the Spanish Company for Relief (CERSA) and increased the capactiy of the Mutual Guarantee Societies of the autonomous communities. The Ministry also strengthened the protection of companies and the self-employed, establishing that financial entities may not pass on any financial cost or expense on amounts not drawn down. The new Council of Ministers agreemtn reinforces the obligation of the companies benefiting from the guarantees to use the financing obtained to meet the liquidity needs and cannot use them for the distribution of dividends."/>
    <s v="https://www.mineco.gob.es/portal/site/mineco/menuitem.ac30f9268750bd56a0b0240e026041a0/?vgnextoid=c45a356c606e1710VgnVCM1000001d04140aRCRD&amp;vgnextchannel=864e154527515310VgnVCM1000001d04140aRCRD"/>
  </r>
  <r>
    <x v="15"/>
    <x v="24"/>
    <x v="0"/>
    <s v="Ministry of Labor and Social Economy"/>
    <x v="1"/>
    <s v="Reached an agreement with the Ministry of Culture to incorporate the group of artists not protected by Temporary Employment Regulation File (ERTE) into a special unemployment benefit. Unemployment benefits are now recognized for artists of the general social security regime--specifically those who are ain a period of inactivity as a consequence of the health crisis even if they were not quoted enough to access the ordinary unemployment benefit. These persons must have exhibited at least 20 days of inactivity. The exact rate and length of the benefit depends on the days of inactivity and the level of lost income."/>
    <s v="http://prensa.mitramiss.gob.es/WebPrensa/noticias/ministro/detalle/3799"/>
  </r>
  <r>
    <x v="15"/>
    <x v="24"/>
    <x v="0"/>
    <s v="Ministry of Economic Affairs and Digital Transformation"/>
    <x v="1"/>
    <s v="Launched an aid and training package for the digitiziation of companies and young people. The package is worth EUR 70 million in total, offering job training service, financing experimental development projects, and creating digital content."/>
    <s v="https://www.mineco.gob.es/portal/site/mineco/menuitem.ac30f9268750bd56a0b0240e026041a0/?vgnextoid=31272cd1a85e1710VgnVCM1000001d04140aRCRD&amp;vgnextchannel=864e154527515310VgnVCM1000001d04140aRCRD"/>
  </r>
  <r>
    <x v="45"/>
    <x v="24"/>
    <x v="0"/>
    <s v="National Debt Office"/>
    <x v="7"/>
    <s v="Issued a guarantee for SAS airline, alongside Denmark"/>
    <s v="https://www.riksgalden.se/sv/press-och-publicerat/pressmeddelanden-och-nyheter/pressmeddelanden/2020/sverige-staller-ut-garanti-for-sas-ab/"/>
  </r>
  <r>
    <x v="46"/>
    <x v="24"/>
    <x v="0"/>
    <s v="Banking Regulation and Supervision Agency"/>
    <x v="0"/>
    <s v="Banks' credit institutions and financial institutions subject to consolidation abroad, including its overseas partnerships and branches, will have Lira placements, warehouse, repo and currency to resident financial institutions with limitation of 0.5% of the total amount of loans the banks' most recent legal equity"/>
    <s v="https://www.bddk.org.tr/ContentBddk/dokuman/duyuru_0813_01.pdf"/>
  </r>
  <r>
    <x v="17"/>
    <x v="24"/>
    <x v="1"/>
    <s v="Ministry of Economy"/>
    <x v="0"/>
    <s v="Supported the extension of the moratorium on business inspections."/>
    <s v="https://www.me.gov.ua/News/Detail?lang=uk-UA&amp;id=a8b179c2-af0c-4c5b-9d9f-355032f6d823&amp;title=MinekonomikiPidtrimuProdovzhenniaMoratoriiuNaPerevirkiBiznesu"/>
  </r>
  <r>
    <x v="41"/>
    <x v="24"/>
    <x v="0"/>
    <s v="Financial Conduct Authority"/>
    <x v="0"/>
    <s v="Published updated position limits for certain commodity derivative contracts traded on United Kingdom trading venues. The limits were established under the Markets in Financial Instruments Regulations 2017 (MIFI Regs). The Financial Conduct Authority (FCA) aimed to avoid the impairment of market functioning or growth in the contracts due to changing market conditions."/>
    <s v="https://www.fca.org.uk/news/news-stories/update-position-limits-certain-commodity-derivative-contracts"/>
  </r>
  <r>
    <x v="41"/>
    <x v="24"/>
    <x v="0"/>
    <s v="Department for the Economy"/>
    <x v="2"/>
    <s v="Announced that GBP 40 million will be made available for a new Hardship Fund aimed at microbusinesses that have not been able to make use of existing support schemes during the COVID-19 pandemic in Northern Ireland. Social enterprises and charities will be able to apply if they meet the elligibility criteria, which will soon be released along with application procedures."/>
    <s v="https://www.economy-ni.gov.uk/news/dodds-announces-ps40-million-secured-microbusiness-hardship-fund_x000a__x000a_https://www.economy-ni.gov.uk/news/ps40million-ni-micro-business-hardship-fund-opens-applications-today"/>
  </r>
  <r>
    <x v="29"/>
    <x v="24"/>
    <x v="0"/>
    <s v="Federal Reserve, Federal Deposit Insurance Corporation, Office of the Comptroller of the Currency"/>
    <x v="0"/>
    <s v="Announced an interim final rule that modifies the agencies' Liquidity Coverage Ratio (LCR) rule to support banking organizations' participation in the Federal Reserve's Money Market Mutual Fund Liquidity Facility and the Paycheck Protection Program Liquidity Facility. In particular, the interim final rule facilitates participation in these facilities by neutralizing the LCR impact associated with the non-recourse funding provided by these facilities. The rule does not otherwise alter the LCR or its calibration."/>
    <s v="https://www.federalreserve.gov/newsevents/pressreleases/bcreg20200505a.htm"/>
  </r>
  <r>
    <x v="29"/>
    <x v="24"/>
    <x v="0"/>
    <s v="US Treasury Department"/>
    <x v="1"/>
    <s v="Providing $4.8 billion of Coronavirus Relief Fund dollars to Native American Tribes "/>
    <s v="https://home.treasury.gov/news/press-releases/sm998"/>
  </r>
  <r>
    <x v="29"/>
    <x v="24"/>
    <x v="0"/>
    <s v="Federal Housing Finance Agency"/>
    <x v="0"/>
    <s v="Extended several loan origination flexibilities currently offered by Fannie Mae and Freddie Mac (The Enterprises) designed to help borrowers during the COVID-19 national emergency. Those flexibilities are extended until at least June 30th and include alternative appraisals on purchase and rate term refinance loans, alternative methods for verifying employment before loan closing, flexibility for borrowers to provide documentation (rather than requiring an inspection) to allow renovation disbursements (draws), and expanding the use of power of attorney and remote online notarizations to assist with loan closings."/>
    <s v="https://www.fhfa.gov/Media/PublicAffairs/Pages/FHFA-Extends-Loan-Processing-Flexibilities-for-Fannie-Mae-and-Freddie-Mac-Customers.aspx"/>
  </r>
  <r>
    <x v="34"/>
    <x v="24"/>
    <x v="0"/>
    <s v="Ministry of Finance, State Bank of Vietnam"/>
    <x v="0"/>
    <s v="Reduced the fee to 50% of the fee rate for banks and non-bank credit institutions, when applying for establishment and operation licenses from May 5, 2020 to the end of December 31, 2020"/>
    <s v="https://www.mof.gov.vn/webcenter/portal/tttc/r/l/cm1913?dDocName=MOFUCM176202&amp;dID=184148_x000a__x000a_https://www.sbv.gov.vn/webcenter/portal/vi/menu/trangchu/ttsk/ttsk_chitiet?leftWidth=20%25&amp;showFooter=false&amp;showHeader=false&amp;dDocName=SBV410250&amp;rightWidth=0%25&amp;centerWidth=80%25&amp;_afrLoop=5559477201361852#%40%3F_afrLoop%3D5559477201361852%26centerWidth%3D80%2525%26dDocName%3DSBV410250%26leftWidth%3D20%2525%26rightWidth%3D0%2525%26showFooter%3Dfalse%26showHeader%3Dfalse%26_adf.ctrl-state%3D3xkvfkqkj_297"/>
  </r>
  <r>
    <x v="34"/>
    <x v="24"/>
    <x v="0"/>
    <s v="Ministry of Finance"/>
    <x v="1"/>
    <s v="Reduced regulations charge and fee rates for a number of fields such as construction; Travel; Water Resources"/>
    <s v="https://www.mof.gov.vn/webcenter/portal/tttc/r/o/ttsk/ttsk_chitiet?dDocName=MOFUCM176220&amp;_afrLoop=64823728760452079#!%40%40%3F_afrLoop%3D64823728760452079%26dDocName%3DMOFUCM176220%26_adf.ctrl-state%3Dqyqkzymx6_118"/>
  </r>
  <r>
    <x v="34"/>
    <x v="24"/>
    <x v="0"/>
    <s v="Ministry of Finance"/>
    <x v="0"/>
    <s v="Required tax authorities to proactively propagate, receive and resolve all stop/break notices of households, groups of individuals and business individuals regardless of the time of sending the notice of stop/break business to the tax office"/>
    <s v="https://www.mof.gov.vn/webcenter/portal/tttc/r/o/ttsk/ttsk_chitiet?dDocName=MOFUCM176205&amp;_afrLoop=64823660467216334#!%40%40%3F_afrLoop%3D64823660467216334%26dDocName%3DMOFUCM176205%26_adf.ctrl-state%3Dqyqkzymx6_80"/>
  </r>
  <r>
    <x v="30"/>
    <x v="24"/>
    <x v="0"/>
    <s v="International Development Association"/>
    <x v="2"/>
    <s v="Signed a $35 million credit to the Government of Côte d’Ivoire to scale up efforts to combat the COVID-19 pandemic (Coronavirus) in the country"/>
    <s v="https://www.worldbank.org/en/news/press-release/2020/05/05/cote-divoire-un-financement-additionnel-de-35-millions-pour-lutter-contre-le-coronavirus"/>
  </r>
  <r>
    <x v="30"/>
    <x v="24"/>
    <x v="0"/>
    <s v="Contingency Emergency Response Component"/>
    <x v="2"/>
    <s v="Provided $40 million in financing to the Government of Côte d’Ivoire to combat the COVID-19 pandemic (Coronavirus) in the country"/>
    <s v="https://www.worldbank.org/en/news/press-release/2020/05/05/cote-divoire-un-financement-additionnel-de-35-millions-pour-lutter-contre-le-coronavirus"/>
  </r>
  <r>
    <x v="30"/>
    <x v="24"/>
    <x v="0"/>
    <s v="Contingency Emergency Response Component"/>
    <x v="1"/>
    <s v="Provided US$412,000 to Suriname to purchase essential medical supplies for the country’s emergency response to the COVID-19 (coronavirus) pandemic."/>
    <s v="https://www.worldbank.org/en/news/press-release/2020/05/05/world-bank-supports-covid-19-medical-response-in-suriname"/>
  </r>
  <r>
    <x v="0"/>
    <x v="25"/>
    <x v="0"/>
    <s v="Ministry of Labor, Employment, and Social Security"/>
    <x v="1"/>
    <s v="Increased the monthly non-remunerative financial aid that the Inter- harvest Program provides to temporary workers in the agricultural and agro-industrial sector who are inactive during the period between harvests to $5,000 as of May"/>
    <s v="https://www.argentina.gob.ar/noticias/aumento-para-beneficiarios-y-beneficiarias-del-programa-intercosecha"/>
  </r>
  <r>
    <x v="19"/>
    <x v="25"/>
    <x v="0"/>
    <s v="Asian Development Bank"/>
    <x v="4"/>
    <s v="Provided a guarantee for a $25 million trade loan to the State Pharmaceuticals Corporation of Sri Lanka (SPC) to purchase medical supplies as part of the country’s response to the novel coronavirus disease (COVID-19) pandemic"/>
    <s v="https://www.adb.org/news/adb-s-trade-finance-program-supports-medical-supplies-combat-pandemic-sri-lanka"/>
  </r>
  <r>
    <x v="19"/>
    <x v="25"/>
    <x v="0"/>
    <s v="Asian Development Bank"/>
    <x v="2"/>
    <s v="Approved $50 million in loan and grant financing to help the Government of the Kyrgyz Republic mitigate the significant negative health, social, and economic impacts of COVID-19 pandemic"/>
    <s v="https://www.adb.org/news/videos/adb-s-50-million-package-help-kyrgyz-republic-mitigate-impact-covid-19"/>
  </r>
  <r>
    <x v="19"/>
    <x v="25"/>
    <x v="0"/>
    <s v="Asian Development Bank"/>
    <x v="2"/>
    <s v="Approved a $20 million loan to support Bhutan’s efforts to stimulate the economy, protect public health, and mitigate the effects of the novel coronavirus disease (COVID-19) pandemic on its people"/>
    <s v="https://www.adb.org/news/adb-approves-20-million-support-bhutans-covid-19-response"/>
  </r>
  <r>
    <x v="3"/>
    <x v="25"/>
    <x v="0"/>
    <s v="Ministry of Economy, Banco do Brazil, CAIXA"/>
    <x v="5"/>
    <s v="Started processing payments for the Emergency Employment and Income Preservation Benefit (BEm) for workers with a formal contract whose earnings were reduced due to the COVID-19 pandemic. BEm will be paid for up to three months, and it will be administered by two large commercial banks (Banco do Brasil, and CAIXA). The Ministry of Economy calculated the amount of benefit according to the average of the last three paychecks. The amount also depends on whether workers agreed to temporarily reduce their hours and wages, and whether their contract was intermittent."/>
    <s v="https://www.gov.br/economia/pt-br/assuntos/noticias/2020/maio/beneficio-emergencial-bem-comeca-a-ser-pago-aos-trabalhadores-com-carteira-assinada"/>
  </r>
  <r>
    <x v="22"/>
    <x v="25"/>
    <x v="0"/>
    <s v="European Securities and Markets Authority, European Banking Authority, European Insurance and Occupational Pensions Authority"/>
    <x v="0"/>
    <s v="Published joint draft regulatory technical standards (RTS) to amend the delegated regulation on the risk mitigation techniques for non-centrally cleared over-the-counter (OTC) derivatives (bilateral margining) under the European Markets Infrastructure Regulation (EMIR), and incorporated a one-year deferral of the two implementation phases fo the bilateral margining requirements."/>
    <s v="https://www.esma.europa.eu/press-news/esma-news/joint-rts-amendments-bilateral-margin-requirements-under-emir-in-response-covid"/>
  </r>
  <r>
    <x v="22"/>
    <x v="25"/>
    <x v="0"/>
    <s v="European Commission"/>
    <x v="1"/>
    <s v="Launched a package of measures to support the agri-food industry, including relief from EU competition rules and permitting member states to offer support of EUR 5000 to EUR 50000 per small business"/>
    <s v="https://ec.europa.eu/commission/presscorner/detail/en/ip_20_788"/>
  </r>
  <r>
    <x v="22"/>
    <x v="25"/>
    <x v="0"/>
    <s v="European Commission"/>
    <x v="1"/>
    <s v="Approved French €7 billion in urgent liquidity support to Air France"/>
    <s v="https://ec.europa.eu/commission/presscorner/detail/en/ip_20_796"/>
  </r>
  <r>
    <x v="49"/>
    <x v="25"/>
    <x v="0"/>
    <s v="Ministry of Public Action and Accounts"/>
    <x v="1"/>
    <s v="Extended the postponement of social security contributions through May 2020 for all businesses that needed it. The new deadlines depended on the date of the old deadlines, as well as the classification of the business faced the deadlines."/>
    <s v="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
  </r>
  <r>
    <x v="7"/>
    <x v="25"/>
    <x v="0"/>
    <s v="Hong Kong Government"/>
    <x v="1"/>
    <s v="Provided allowances to eligible cleansing and security workers engaged by service contractors of the Government and Housing Authority. Front-line cleansing workers, toilet attendants and security workers employed by the service contractors can receive a monthly allowance of $1,000 for a period of no fewer than four months throughout the epidemic period."/>
    <s v="https://www.news.gov.hk/eng/2020/05/20200504/20200504_172625_877.html?type=category&amp;name=covid19"/>
  </r>
  <r>
    <x v="7"/>
    <x v="25"/>
    <x v="0"/>
    <s v="Social Welfare Department"/>
    <x v="1"/>
    <s v="Launched a subsidy scheme to support all the some 1,000 residential care homes for the elderly and people with disabilities to give their premises an anti-virus coating spray. The Anti-virus Coating Spray Subsidy was approved by the Anti-epidemic Fund Steering Committee on April 20, with the total subsidy amounting to $80 million"/>
    <s v="https://www.news.gov.hk/eng/2020/05/20200504/20200504_151737_153.html?type=category&amp;name=covid19"/>
  </r>
  <r>
    <x v="8"/>
    <x v="25"/>
    <x v="0"/>
    <s v="Ministry of Finance"/>
    <x v="5"/>
    <s v="Postponed the distribution of part of the General Allocation Fund (DAU) and / or Revenue Sharing Funds (DBH) to local governments (LGs) that do not meet the provisions of the 2020 Budget Year Budget (TA) Budget"/>
    <s v="https://www.kemenkeu.go.id/publikasi/berita/dau-dan-dbh-berpotensi-ditunda-bagi-pemda-yang-belum-lapor-dan-tidak-memenuhi-syarat-laporan-apbd-terkait-covid-19/"/>
  </r>
  <r>
    <x v="24"/>
    <x v="25"/>
    <x v="1"/>
    <s v="International Accounting Standards Board"/>
    <x v="0"/>
    <s v="Proposed to defer by one year the effective date of Classification of Liabilities as Current or Non-current, which amends IAS 1 Presentation of Financial Statements"/>
    <s v="https://www.ifrs.org/news-and-events/2020/05/classification-of-liabilities-deferral-exposure-draft/"/>
  </r>
  <r>
    <x v="10"/>
    <x v="25"/>
    <x v="0"/>
    <s v="Executive Board of the International Monetary Fund"/>
    <x v="2"/>
    <s v="Approved today a disbursement under the Rapid Credit Facility (RCF) equivalent to SDR 165.6 million (about US$ 226 million, 60 percent of quota) to help Cameroon meet the urgent balance of payments needs stemming from the COVID-19 pandemic. The outbreak of the COVID-19 pandemic and the terms of trade shocks from the sharp fall in oil prices are having a significant impact on Cameroon’s economy, leading to a historic fall of real GDP growth"/>
    <s v="https://www.imf.org/en/News/Articles/2020/05/04/pr20205-cameroon-imf-exec-board-approves-us-226m-disbursement-address-impact-covid19-pandemic"/>
  </r>
  <r>
    <x v="31"/>
    <x v="25"/>
    <x v="0"/>
    <s v="Department of Justice"/>
    <x v="5"/>
    <s v="Decided to cancel additional arrears in the event that the date for payment of the fine applies in the period from March 10 to the date of commencement of these regulations. Anyone who paid an additional arrears for a fine in the period from March 10 until the date of publication of the regulations will be entitled to apply for a refund of arrears"/>
    <s v="https://www.gov.il/he//departments/news/coronavirus12042020"/>
  </r>
  <r>
    <x v="31"/>
    <x v="25"/>
    <x v="0"/>
    <s v="Israeli Ministry of Finance"/>
    <x v="4"/>
    <s v="Increased the Lending Fund for Small and Medium Businesses (SMEs) by an additional NIS 6 billion to NIS 14 billion."/>
    <s v="https://www.gov.il/he/departments/news/press_04052020"/>
  </r>
  <r>
    <x v="59"/>
    <x v="25"/>
    <x v="0"/>
    <s v="National Commission of Insurance and Bonds"/>
    <x v="0"/>
    <s v="Suspending deadlines for the care of institutions and people subject to supervision by the National Commission of Insurance and Bonds, due to the coronavirus called COVID-19."/>
    <s v="https://www.gob.mx/cnsf/es/articulos/acuerdo-suspension-de-plazos-cnsf-241531?idiom=es"/>
  </r>
  <r>
    <x v="36"/>
    <x v="25"/>
    <x v="0"/>
    <s v="Ministry of Children and Family Affairs"/>
    <x v="1"/>
    <s v="Allocated NOK 150 m to include low income children in social distancing compatible activities"/>
    <s v="https://www.regjeringen.no/no/aktuelt/tildeler-150-millionar-kroner-til-tiltak-for-a-inkludere-barn-i-laginntektsfamiliar/id2700930/"/>
  </r>
  <r>
    <x v="36"/>
    <x v="25"/>
    <x v="0"/>
    <s v="Ministry of Local Government"/>
    <x v="1"/>
    <s v="Grant NOK 1bn to municipalities to make up for kindergarten and primary school payments that have lapsed"/>
    <s v="https://www.regjeringen.no/no/aktuelt/kommunene-far-en-milliard-i-kompensasjon-for-bortfall-av-foreldrebetaling-i-barnehage-og-sfo/id2700776/"/>
  </r>
  <r>
    <x v="54"/>
    <x v="25"/>
    <x v="0"/>
    <s v="Oman Technology Fund"/>
    <x v="1"/>
    <s v="Launched two new platforms: the Smart Educational Platform for university e-learning and Bima Platform for the insurance sector"/>
    <s v="https://omaninfo.om/topics/85/show/7949"/>
  </r>
  <r>
    <x v="13"/>
    <x v="25"/>
    <x v="0"/>
    <s v="Department of Finance"/>
    <x v="5"/>
    <s v="Further extended to June or July the deadlines on the filing or submission of necessary documents and/or payment of taxes, including annual income tax returns (ITRs) for individuals and corporations–June 14, submission of required hard copies of audited financial statements and other attachments to the annual ITRs–June 30, quarterly ITRs for individuals and corporations for the quarter ending March–June 14 and June 29, monthly VAT returns for March and April–June 4 and June 19, quarterly VAT returns for the quarter ending March–June 9, and quarterly percentage tax return for the quarter ending March–June 9."/>
    <s v="https://www.dof.gov.ph/dof-extends-anew-deadlines-for-tax-amnesty-all-tax-returns-following-ecq-extension-to-may-15/"/>
  </r>
  <r>
    <x v="15"/>
    <x v="25"/>
    <x v="0"/>
    <s v="Ministry of Finance"/>
    <x v="1"/>
    <s v="Changed the criteria for the distribution of the non-refundable fund for autonomous communities. The expenditures from this fund are direct transfers to the local governments. Total transfers are EUR 10 billion: 6 billion will be paid in the short term, and another 4 billion will be paid in the second half of 2020. The goal of this fund is to guarantee the liquidity of the autonomous communities, and avoids having to apply cuts in essential public services."/>
    <s v="https://www.hacienda.gob.es/en-GB/Prensa/En%20Portada/2020/Paginas/20200504_REUNION_COORDINACION_HACIENDA_CCAA.aspx"/>
  </r>
  <r>
    <x v="16"/>
    <x v="25"/>
    <x v="0"/>
    <s v="Ministry of Finance"/>
    <x v="1"/>
    <s v="Reducing or delaying rental payments for state-owned properties"/>
    <s v="https://www.mof.gov.tw/singlehtml/384fb3077bb349ea973e7fc6f13b6974?cntId=20edaad0bca2432a9b5e8e98bf4de285"/>
  </r>
  <r>
    <x v="41"/>
    <x v="25"/>
    <x v="0"/>
    <s v="Financial Conduct Authority"/>
    <x v="4"/>
    <s v="Stated the Financial Conduct Authority's (FCA) approach to regulating firms in relation to the government's Coronavirus Business Interruption Loan Scheme (CBILS) and the Bounce Back Loan Scheme (BBLS). The statement applies to any loan made under the Schemes by an &quot;accredited lender&quot; from May 4, 2020. The changes included the relaxation of lender assessments of creditworthiness, affordability, and due dilligence requirements."/>
    <s v="https://www.fca.org.uk/news/statements/uk-coronavirus-business-interruption-loan-scheme-cbils-and-new-bounce-back-loan-scheme-bbl"/>
  </r>
  <r>
    <x v="41"/>
    <x v="25"/>
    <x v="0"/>
    <s v="HM Treasury"/>
    <x v="1"/>
    <s v="Launched Bounce Back Loans for SMEs - GBP 2000 to 50000 that are 100% government backed with 2.5% interest"/>
    <s v="https://www.gov.uk/government/news/new-bounce-back-loans-to-launch-today"/>
  </r>
  <r>
    <x v="41"/>
    <x v="25"/>
    <x v="0"/>
    <s v="Secretary of Education"/>
    <x v="1"/>
    <s v="Package for universities and students, including GBP 100M for research projects, business loan support for universities, financial help for students and reform in admissions proceeses"/>
    <s v="https://www.gov.uk/government/news/government-support-package-for-universities-and-students"/>
  </r>
  <r>
    <x v="29"/>
    <x v="25"/>
    <x v="0"/>
    <s v="Securities and Exchange Commission"/>
    <x v="0"/>
    <s v="Announced that it is providing temporary, conditional relief for established smaller companies affected by COVID-19 that may look to meet their urgent funding needs through a Regulation Crowdfunding offering. This relief includes flexibility for issuers that meet certain eligibility criteria to assess interest in a Regulation Crowdfunding offering prior to preparation of full offering materials, and then once launched, to close such an offering and have access to funds sooner than would be possible in the absence of the temporary relief. The temporary rules also provide an exemption from certain financial statement review requirements for issuers offering more than $107,000 but not more than $250,000 in securities in reliance on Regulation Crowdfunding within a 12-month period. To take advantage of the temporary rules, a company must meet enhanced eligibility requirements and provide clear, prominent disclosure to investors about its reliance on the relief. The relief will apply to offerings launched between the effective date of the temporary rules and Aug. 31, 2020"/>
    <s v="https://www.sec.gov/news/press-release/2020-101"/>
  </r>
  <r>
    <x v="0"/>
    <x v="26"/>
    <x v="1"/>
    <s v="Ministry of Economy"/>
    <x v="5"/>
    <s v="Proposed a three-year grace period on sovereign debt, a 5.5% reduction in bond principal, and a 62% reduction in interest payments."/>
    <s v="https://www.argentina.gob.ar/noticias/columna-del-ministro-martin-guzman-publicada-en-financial-times"/>
  </r>
  <r>
    <x v="58"/>
    <x v="26"/>
    <x v="0"/>
    <s v="Ministry of Finance"/>
    <x v="0"/>
    <s v="Package including - three month commercial rates waiver for impacted businesses"/>
    <s v="https://dbei.gov.ie/en/News-And-Events/Department-News/2020/May/02052020.html"/>
  </r>
  <r>
    <x v="58"/>
    <x v="26"/>
    <x v="0"/>
    <s v="Ministry of Finance"/>
    <x v="0"/>
    <s v="Package including - ‘warehousing’ of tax liabilities for a period of twelve months after recommencement of trading during which time there will be no debt enforcement action taken and no interest accruing"/>
    <s v="https://dbei.gov.ie/en/News-And-Events/Department-News/2020/May/02052020.html"/>
  </r>
  <r>
    <x v="58"/>
    <x v="26"/>
    <x v="0"/>
    <s v="Ministry of Finance"/>
    <x v="1"/>
    <s v="Package Including - €2 billion COVID-19 Credit Guarantee Scheme to support lending to SMEs for terms ranging from 3 months to 6 years, which will be below market interest rates"/>
    <s v="https://dbei.gov.ie/en/News-And-Events/Department-News/2020/May/02052020.html"/>
  </r>
  <r>
    <x v="58"/>
    <x v="26"/>
    <x v="0"/>
    <s v="Ministry of Finance"/>
    <x v="1"/>
    <s v="Package including - €2 billion Pandemic Stabilisation and Recovery Fund within the Ireland Strategic Investment Fund (ISIF), which will make capital available to medium and large enterprises on commercial terms"/>
    <s v="https://dbei.gov.ie/en/News-And-Events/Department-News/2020/May/02052020.html"/>
  </r>
  <r>
    <x v="26"/>
    <x v="26"/>
    <x v="0"/>
    <s v="Central Bank of Nigeria"/>
    <x v="0"/>
    <s v="To help minimize and mitigate the negative impact of the COVID19 pandemic on families and livelihoods, no bank in Nigeria shall retrench or lay-off any staff of any cadre (including full-time and part-time)"/>
    <s v="https://www.cbn.gov.ng/Out/2020/CCD/CBN%20Bankers%20Comm%20Suspend%20Layoffs.pdf"/>
  </r>
  <r>
    <x v="12"/>
    <x v="26"/>
    <x v="0"/>
    <s v="Ministry of Foreign Trade and Tourism"/>
    <x v="1"/>
    <s v="Approved to allocate S / 2,500,000 to reactivate and promote artisan activity in Peru, with the aim of reducing the economic impact of Covid -19."/>
    <s v="https://www.gob.pe/institucion/mincetur/noticias/143653-gobierno-destina-s-2-500-000-para-reactivar-y-promover-la-actividad-artesanal_x000a__x000a_https://www.gob.pe/institucion/mincetur/noticias/163112-a-traves-de-resolucion-ministerial-se-aprueba-el-nuevo-concurso-que-otorgara-s-2-5-millones-para-la-actividad-artesanal"/>
  </r>
  <r>
    <x v="6"/>
    <x v="27"/>
    <x v="0"/>
    <s v="Ministry of Commerce, Industry, and Tourism"/>
    <x v="1"/>
    <s v="Provided tourism guides will have an economic support of $ 585,000, to mitigate the economic impact of Covid-19, this support will be given to that sector for up to three months"/>
    <s v="https://www.mincit.gov.co/prensa/noticias/general/hasta-por-tres-meses-gobierno-incentivara-a-guias"/>
  </r>
  <r>
    <x v="23"/>
    <x v="27"/>
    <x v="0"/>
    <s v="State Secretariat for Culture of the Ministry of Human Resources"/>
    <x v="1"/>
    <s v="Allocated one billion forints to help independent perfomers who have lost their incomes because of COVID"/>
    <s v="https://koronavirus.gov.hu/cikkek/egymilliard-forinttal-segitik-fuggetlen-eloadomuveszeket"/>
  </r>
  <r>
    <x v="23"/>
    <x v="27"/>
    <x v="0"/>
    <s v="Ministry of Finance"/>
    <x v="1"/>
    <s v="Supports the tourism industry with reduced tourism taxes and increased limit on SZEP cards"/>
    <s v="https://www.kormany.hu/hu/nemzetgazdasagi-miniszterium/adougyekert-felelos-allamtitkarsag/hirek/a-turizmusban-biztositott-adokedvezmenyek-a-vallalkozasokat-es-a-csaladokat-egyarant-segitik"/>
  </r>
  <r>
    <x v="58"/>
    <x v="27"/>
    <x v="0"/>
    <s v="Ministry of Finance"/>
    <x v="1"/>
    <s v="Package including - €250 million for restart grants to micro and small businesses based on a rates/waiver rebate from 2019"/>
    <s v="https://dbei.gov.ie/en/News-And-Events/Department-News/2020/May/02052020.html"/>
  </r>
  <r>
    <x v="41"/>
    <x v="27"/>
    <x v="0"/>
    <s v="Bank of England"/>
    <x v="6"/>
    <s v="Announced changes to the Term Funding Scheme with additional incentives for SMEs (TFSME) to support HM Treasury's Bounce Back Loans Scheme (BBLS). TFSME participants will be able to extend the term of some of the cheap funding they access via TFSME to align with the 6-year term of loans made through the BBLS. Also, the Prudential Regulatory Authority (PRA) confirmed that banks subject to the United Kingom's leverage ratio will be able to exclude loans under the BBLS from the leverage ratio exposure measure."/>
    <s v="https://www.bankofengland.co.uk/news/2020/may/updating-the-tfsme-to-reflect-hmt-new-bounce-back-loans-scheme"/>
  </r>
  <r>
    <x v="41"/>
    <x v="27"/>
    <x v="0"/>
    <s v="Ministry of Housing"/>
    <x v="1"/>
    <s v="Created discretionary fund of £617 million for grants to SMES with fixed property costs"/>
    <s v="https://www.gov.uk/government/news/top-up-to-local-business-grant-funds-scheme"/>
  </r>
  <r>
    <x v="29"/>
    <x v="27"/>
    <x v="0"/>
    <s v="New York Department of Financial Services"/>
    <x v="0"/>
    <s v="Issued an emergency regulation that will require New York State-regulated health insurers to waive out-of-pocket costs, including cost-sharing, deductibles, copayments and coinsurance, for in-network mental health services for New York’s frontline essential workers during COVID-19."/>
    <s v="https://www.dfs.ny.gov/press_releases/pr202005021"/>
  </r>
  <r>
    <x v="0"/>
    <x v="28"/>
    <x v="0"/>
    <s v="Central Bank of Argentina"/>
    <x v="5"/>
    <s v="Declared that Emergency Family Income (IFE), Universal Child Allowance (AUH), and the Complementary Salary (SC) are not taxable as part of gross income. Also, transfers made by ANSES (Argentina's social insurance agency) for IFE/UAH/CS are exempt from bank withholdings of the System of Collection and Control of Bank Accreditations (SIRCREB). The Central Bank also indicatd that 0% loans for monotributistas and Autónomos  will also be excluded from the same wtiholding."/>
    <s v="https://www.bcra.gob.ar/Noticias/coronavirus-bcra-IFE-excepcion-sircreb.asp"/>
  </r>
  <r>
    <x v="0"/>
    <x v="28"/>
    <x v="0"/>
    <s v="Ministry of Labor, Employment, and Social Security"/>
    <x v="1"/>
    <s v="Established emergency economic assistance within the framework of the Self-Managed Work Program, aimed at productive units carried out by workers who are they were forced to suspend their activities or suffered a decrease in their income due to social, preventive and compulsory isolation"/>
    <s v="https://www.argentina.gob.ar/noticias/el-ministerio-de-trabajo-empleo-y-seguridad-social-establece-una-asistencia-economica-de"/>
  </r>
  <r>
    <x v="2"/>
    <x v="28"/>
    <x v="0"/>
    <s v="Australian Government"/>
    <x v="1"/>
    <s v="Providing an additional $205 million in specific COVID-19 aged care funding"/>
    <s v="https://www.pm.gov.au/media/update-coronavirus-measures-1may20"/>
  </r>
  <r>
    <x v="4"/>
    <x v="28"/>
    <x v="0"/>
    <s v="Canadian Securities Administrators"/>
    <x v="0"/>
    <s v="Providing public companies with temporary blanket relief from certain filing and delivery requirements, which are generally tied to the sending of materials for annual general meetings (AGMs). With this conditional temporary relief, the CSA is giving public companies until December 31, 2020 to file their executive compensation disclosure. The CSA is also providing companies with temporary relief from the requirements to send, or send upon request, copies of their annual or interim financial statements and management’s discussion and analysis (MD&amp;A) to investors within certain time periods"/>
    <s v="https://www.securities-administrators.ca/aboutcsa.aspx?id=1897"/>
  </r>
  <r>
    <x v="4"/>
    <x v="28"/>
    <x v="0"/>
    <s v="Office of the Superintendent of Financial Institutions"/>
    <x v="0"/>
    <s v="Provided a letter that outlines expectation to all deposit-taking institutions (DTIs) on the use of Pillar II capital buffers for DTIs using the Standardized Approach to credit risk."/>
    <s v="https://www.osfi-bsif.gc.ca/Eng/fi-if/in-ai/Pages/20200501-smsb-let.aspx"/>
  </r>
  <r>
    <x v="6"/>
    <x v="28"/>
    <x v="0"/>
    <s v="Ministry of Health and Social Protection"/>
    <x v="1"/>
    <s v="Established the partial contribution of 3% to pensions for the months of April and May 2020"/>
    <s v="https://www.minsalud.gov.co/Paginas/Empleadores-e-independientes-podran-aportar-el-3-porciento-a-pension.aspx"/>
  </r>
  <r>
    <x v="6"/>
    <x v="28"/>
    <x v="0"/>
    <s v="Ministerio de Hacienda y Crédito Público del Gobierno de Colombia"/>
    <x v="2"/>
    <s v="Executive Board of the International Monetary Fund (IMF) approved the renewal of the country's Flexible Credit Line (LCF) with that body in the amount of SDR 7,849.6 million (384% of Colombia's quota) , which is equivalent to about USD 10.8 billion"/>
    <s v="https://www.minhacienda.gov.co/webcenter/portal/SaladePrensa/pages_DetalleNoticia?documentId=WCC_CLUSTER-129772"/>
  </r>
  <r>
    <x v="21"/>
    <x v="28"/>
    <x v="0"/>
    <s v="Financial Supervisory Authority of Denmark"/>
    <x v="0"/>
    <s v="Extended the phase-in period of impairment liabilities (nedskrivningsegnede passover, or &quot;NEP requirements&quot;) for Danish and Faroes small and medium-sized banks by six months. The Danish Financial Supervisory Authority (FSA) attempted to strike a balance between current crisis management and building impairment liabilities through earnings or issues in financial markets."/>
    <s v="https://www.finanstilsynet.dk/Nyheder-og-Presse/Pressemeddelelser/2020/Indfasning_af_krav_til_NEP"/>
  </r>
  <r>
    <x v="22"/>
    <x v="28"/>
    <x v="0"/>
    <s v="European Investment Bank"/>
    <x v="1"/>
    <s v="With WHO, enhanced support to countries in the health industry, including market failures in the health industry and strengthening support for innovation in health"/>
    <s v="https://www.eib.org/en/press/all/2020-109-who-and-eib-strengthen-efforts-to-combat-covid-19-and-build-resilient-health-systems-to-face-future-pandemics"/>
  </r>
  <r>
    <x v="23"/>
    <x v="28"/>
    <x v="0"/>
    <s v="Ministry of Agriculture"/>
    <x v="1"/>
    <s v="Makes 25 billion forints available to support agricultural and food businesses"/>
    <s v="https://www.kormany.hu/hu/foldmuvelesugyi-miniszterium/hirek/25-milliard-forinttal-segiti-a-kormany-a-mezogazdasagi-es-elelmiszeripari-vallalkozasokat-a-koronavirus-okozta-gazdasagi-nehezsegek-lekuzdeseben"/>
  </r>
  <r>
    <x v="10"/>
    <x v="28"/>
    <x v="0"/>
    <s v="Executive Board of the International Monetary Fund"/>
    <x v="2"/>
    <s v="Approved Ecuador’s request for emergency financial assistance under the Rapid Financing Instrument (RFI) equivalent to SDR 469.7 million (about US$643 million, or 67.3 percent of quota) to meet urgent balance of payment needs stemming from the outbreak of COVID-19 and to support the country’s most affected sectors, including the healthcare and social protection systems"/>
    <s v="https://www.imf.org/en/News/Articles/2020/05/01/pr-20203-ecuador-imf-executive-board-approves-us-643-million-in-emergency-assistance"/>
  </r>
  <r>
    <x v="10"/>
    <x v="28"/>
    <x v="0"/>
    <s v="Executive Board of the International Monetary Fund"/>
    <x v="2"/>
    <s v="Approved an augmentation of access of 130 percent of quota for Georgia, bringing total access under the EFF to SDR484 million (230 percent of quota). The completion of the review will release SDR147 million (about $200 million) for budget support, to help Georgia meet urgent balance of payments and fiscal needs stemming from the COVID-19 pandemic, including increased spending on health services and social protection"/>
    <s v="https://www.imf.org/en/News/Articles/2020/05/01/pr20202-georgia-imf-execbrd-complete-6threv-eff-approves-request-support-address-covid19"/>
  </r>
  <r>
    <x v="10"/>
    <x v="28"/>
    <x v="0"/>
    <s v="Executive Board of the International Monetary Fund"/>
    <x v="2"/>
    <s v="Approved a disbursement under the Rapid Credit Facility (RCF) equivalent to SDR 66.44 million (US$91 million or 47.9 percent of quota) to help Malawi meet the urgent balance of payment (BOP) needs stemming from the COVID-19 pandemic"/>
    <s v="https://www.imf.org/en/News/Articles/2020/05/01/pr20200-malawi-imf-executive-board-approves-us-million-disbursement-under-rapid-credit-facility"/>
  </r>
  <r>
    <x v="10"/>
    <x v="28"/>
    <x v="0"/>
    <s v="Executive Board of the International Monetary Fund"/>
    <x v="2"/>
    <s v="Approved today a successor two-year arrangement for Colombia under the Flexible Credit Line (FCL) in an amount equivalent to SDR 7.8496 billion (about US$10.8 billion) and noted the cancellation by Colombia of the previous arrangement."/>
    <s v="https://www.imf.org/en/News/Articles/2020/05/01/pr20201-colombia-imf-executive-board-approves-new-two-year-flexible-credit-line-arrangement"/>
  </r>
  <r>
    <x v="31"/>
    <x v="28"/>
    <x v="0"/>
    <s v="Department of Justice"/>
    <x v="5"/>
    <s v="Approved emergency postponement of the deadline for paying state fines following the Corona crisis"/>
    <s v="https://www.gov.il/he//departments/news/coronavirus12042020"/>
  </r>
  <r>
    <x v="25"/>
    <x v="28"/>
    <x v="0"/>
    <s v="Government of the Netherlands"/>
    <x v="1"/>
    <s v="Makes 110 million Euros available to support sports organizations"/>
    <s v="https://www.rijksoverheid.nl/actueel/nieuws/2020/05/01/110-miljoen-euro-ondersteuning-voor-sportverenigingen"/>
  </r>
  <r>
    <x v="11"/>
    <x v="28"/>
    <x v="0"/>
    <s v="New Zealand Treasury "/>
    <x v="4"/>
    <s v="Updated the Business Finance Guarantee scheme by removing the $250,000 lower borrower revenue threshold, including farmers within the scheme, moving the date that customers must not have been on banks’ watchlists from 28 February to 31 January, recognising that some companies were impacted by COVID-19 earlier than others (e.g. forestry), customers will not have to draw down all existing facilities before applying, and the term of temporary facilities that can be refinanced into the scheme has been extended from 90 days to 180 days."/>
    <s v="https://treasury.govt.nz/publications/media-advisory/business-finance-guarantee-available-more-firms"/>
  </r>
  <r>
    <x v="11"/>
    <x v="28"/>
    <x v="0"/>
    <s v="New Zealand Treasury "/>
    <x v="2"/>
    <s v="Announced it will provide interest-free loans for a year to small businesses impacted by the COVID-19 response through a program called the the Small Business Cashflow Loan Scheme. It will provide assistance of up to $100,000 to firms employing 50 or fewer full-time equivalent employees and will provide $10,000 to every firm and in addition $1800 per equivalent full-time employee. Loans will be interest free if they are paid back within a year. The interest rate will be 3% for a maximum term of five years. Repayments are not required for the first two years"/>
    <s v="https://treasury.govt.nz/news-and-events/news/government-loan-support-small-businesses"/>
  </r>
  <r>
    <x v="13"/>
    <x v="28"/>
    <x v="0"/>
    <s v="Department of Finance"/>
    <x v="5"/>
    <s v="Extended the deadlines for the payment of all local taxes, fees, and charges duly authorized and imposed by local government units (LGUs) within their respective territorial jurisdictions as of 25 March 2020 to June 25"/>
    <s v="https://www.dof.gov.ph/dof-extends-deadlines-for-payment-of-local-taxes-fees-to-june-25-waives-penalties-surcharges-during-extended-quarantine/"/>
  </r>
  <r>
    <x v="44"/>
    <x v="28"/>
    <x v="0"/>
    <s v="Ministry of European Funds"/>
    <x v="1"/>
    <s v="Obtained $1B from the European commission for support to SMEs"/>
    <s v="http://mfe.gov.ro/ministerul-fondurilor-europene-a-obtinut-1-miliard-de-euro-pentru-imm-uri-de-la-comisia-europeana/"/>
  </r>
  <r>
    <x v="33"/>
    <x v="28"/>
    <x v="0"/>
    <s v="Bank of Russia"/>
    <x v="0"/>
    <s v="Allowed citizens to transfer free of charge up to 100 thousand rubles a month through the Quick Payment System (SBP)"/>
    <s v="https://cbr.ru/press/event/?id=6691"/>
  </r>
  <r>
    <x v="28"/>
    <x v="28"/>
    <x v="0"/>
    <s v="Central Bank of Sri Lanka"/>
    <x v="0"/>
    <s v="Extended the deadline (30.04.2020) for submitting requests for debt moratoriums and 4% per annum refinancing facility for two months working capital, until 15 May 2020"/>
    <s v="https://www.cbsl.gov.lk/en/node/7814"/>
  </r>
  <r>
    <x v="17"/>
    <x v="28"/>
    <x v="0"/>
    <s v="World Bank Group"/>
    <x v="1"/>
    <s v="Gave $150 million to modernize the social security system for low income families"/>
    <s v="https://mof.gov.ua/uk/news/ukraina_otrimaie_vid_svitovogo_banku_150_milioniv_dolariv_ssha-2123"/>
  </r>
  <r>
    <x v="41"/>
    <x v="28"/>
    <x v="0"/>
    <s v="Financial Conduct Authority"/>
    <x v="0"/>
    <s v="Extended the implementation of strong customer authentication (SCA) for e-commerce, which ought to minimize potential disruption to consumers and merchants. The date was moved back by 6 months, from March 14, 2021 to September 14, 2021. United Kingdom Finance will coordinate the industry and discussed implementation plans with stakeholders and the Financial Conduct Authority (FCA) at a later point time."/>
    <s v="https://www.fca.org.uk/news/statements/strong-customer-authentication-and-coronavirus"/>
  </r>
  <r>
    <x v="41"/>
    <x v="28"/>
    <x v="0"/>
    <s v="Financial Conduct Authority, Bank of England, Working Group on Sterling Risk-Free Reference Rates"/>
    <x v="0"/>
    <s v="Issued a joint statement on how the Financial Conduct Authority (FCA), Band of England (BOE), and Working Group on Sterling Risk-Free Reference Rates (RFRWG) adjusted the the LIBOR transition schedule according to stress related to the COVID-19 pandemic."/>
    <s v="https://www.fca.org.uk/news/statements/further-statement-rfrwg-impact-coronavirus-timeline-firms-libor-transition-plans"/>
  </r>
  <r>
    <x v="41"/>
    <x v="28"/>
    <x v="0"/>
    <s v="Bank of England"/>
    <x v="10"/>
    <s v="Clarified the operations of the Corporate Bond Purchase Scheme (CBPS), which the Bank of England increased by an additioanl GBP 10 billion, bringing the total stock of purchased corporate bonds to at least GBP 20 billion. In each purchase operation, the Bank will purchase at least GBP 20 billion (nominal) of each bond. The Bank also began reverse auctions of CBPS on April 7, 2020."/>
    <s v="https://www.bankofengland.co.uk/markets/market-notices/2020/apf-additional-corporate-bond-purchases-may-2020"/>
  </r>
  <r>
    <x v="29"/>
    <x v="28"/>
    <x v="0"/>
    <s v="Federal Reserve"/>
    <x v="0"/>
    <s v="Finalized a rule to extend by 18 months the initial compliance dates for the single-counterparty credit rule to enhance financial stability by limiting the exposure that a large domestic or foreign bank can have to another counterparty."/>
    <s v="https://www.federalreserve.gov/newsevents/pressreleases/bcreg20200501a.htm"/>
  </r>
  <r>
    <x v="30"/>
    <x v="28"/>
    <x v="0"/>
    <s v="International Development Association"/>
    <x v="2"/>
    <s v="Approved a $100 million for supplemental financing for the Third Rwanda Energy Sector Development Policy Operation (DPO). The first operation was approved by the World Bank’s Board on August 29, 2019. The supplemental financing which comes in the form of budget support, will enable the Government of Rwanda to prepare a timely fiscal response to the economic shock from the COVID-19 pandemic, set up platforms for policy development and coordination of prevention and preparedness, and safeguard the reform agenda supported by the budget support series"/>
    <s v="https://www.worldbank.org/en/news/press-release/2020/05/01/world-bank-provides-its-second-support-to-rwandas-covid19-response"/>
  </r>
  <r>
    <x v="0"/>
    <x v="29"/>
    <x v="0"/>
    <s v="National Administration for Social Security"/>
    <x v="0"/>
    <s v="Extends to its affiliates the grace period for the payment of installments of credits in force during the month of June"/>
    <s v="https://www.boletinoficial.gob.ar/detalleAviso/primera/228512/20200501"/>
  </r>
  <r>
    <x v="0"/>
    <x v="29"/>
    <x v="0"/>
    <s v="Central Bank of Argentina"/>
    <x v="0"/>
    <s v="Requiring that companies that access credit lines with subsidized rates and those that carry out purchase-sale operations of securities with settlement in foreign currency will have to request the prior consent of the Central Bank to access the Single Market and Free of Exchange for the acquisition of foreign exchange"/>
    <s v="https://www.bcra.gob.ar/Noticias/coronavirus-bcra-empresas-mercado-cambios.asp"/>
  </r>
  <r>
    <x v="0"/>
    <x v="29"/>
    <x v="0"/>
    <s v="National Government"/>
    <x v="0"/>
    <s v="Extended until June 30 including the suspension of the application of fines and the closing and disabling of bank accounts due to the rejection of checks due to lack of funds"/>
    <s v="https://www.boletinoficial.gob.ar/detalleAviso/primera/228497/20200501"/>
  </r>
  <r>
    <x v="0"/>
    <x v="29"/>
    <x v="0"/>
    <s v="Chief of the Cabinet of Ministers"/>
    <x v="1"/>
    <s v="Ordered a increase in budget items for therapeutic communities, homes with coexistence and homes for care and community accompaniment, with the aim of strengthening the actions they carry out and avoiding a decrease in the quality of service provision offered by the network of territorial devices "/>
    <s v="https://www.argentina.gob.ar/noticias/aumento-de-los-subsidios-para-la-red-de-atencion-y-acompanamiento-de-la-sedronar"/>
  </r>
  <r>
    <x v="0"/>
    <x v="29"/>
    <x v="0"/>
    <s v="National Securities Commission"/>
    <x v="0"/>
    <s v="Required that people who access &quot;Zero Rate Credits&quot; agreed under Article 9 of Decree No. 332/2020 (and amendments) may not, until fully canceled, sell securities with settlement in foreign currency or transfer them to other depository entities"/>
    <s v="https://www.cnv.gov.ar/SitioWeb/Prensa/Post/1424/1424comunicado-por-djj-com-a-6993-bcra"/>
  </r>
  <r>
    <x v="19"/>
    <x v="29"/>
    <x v="0"/>
    <s v="Asian Development Bank"/>
    <x v="1"/>
    <s v="Government of Japan is committed to providing emergency support of $150 million through the Japan Fund for Poverty Reduction (JFPR) and the Asia Pacific Disaster Response Fund (APDRF) to help DMCs strengthen their capacity to contain the spread of COVID-19"/>
    <s v="https://www.adb.org/news/japan-support-adb-developing-member-countries-response-covid-19-challenges"/>
  </r>
  <r>
    <x v="19"/>
    <x v="29"/>
    <x v="0"/>
    <s v="Asian Development Bank"/>
    <x v="2"/>
    <s v="Approved a $100 million loan to support the Government of Bangladesh in its efforts to address the immediate public health requirements of combatting the novel coronavirus disease (COVID-19) pandemic\"/>
    <s v="https://www.adb.org/news/adb-approves-100-million-support-covid-19-response-bangladesh"/>
  </r>
  <r>
    <x v="20"/>
    <x v="29"/>
    <x v="0"/>
    <s v="Ministry of Finance"/>
    <x v="1"/>
    <s v="Increased funds for temporary workers by € 10 billion"/>
    <s v="https://www.bmf.gv.at/presse/pressemeldungen/2020/april/Mittel-fuer-Kurzarbeit-aufgestockt.html"/>
  </r>
  <r>
    <x v="3"/>
    <x v="29"/>
    <x v="0"/>
    <s v="Banco Central do Brasil"/>
    <x v="0"/>
    <s v="Temporarily reduced the capital requirement for the institutions of Segment 5 (S5), which are the smaller ones and have a simplified risk profile. The percentages to be applied to the amount of risk-weighted assets in a simplified form (RWA S5 ) for purposes of calculating the minimum requirement for Simplified Reference Equity (PR S5 ) will be reduced for a year from 12% to 10.5%, to individual credit unions, and from 17% to 15%, for other institutions. The Resolution provides for a gradual return schedule to the original values, which will be reestablished in May 2022"/>
    <s v="https://www.bcb.gov.br/detalhenoticia/17062/nota"/>
  </r>
  <r>
    <x v="3"/>
    <x v="29"/>
    <x v="0"/>
    <s v="Banco Central do Brasil"/>
    <x v="0"/>
    <s v="Improved the rules that deal with the maximum exposure limit per client and the maximum limit of concentrated exposures (LEC) for institutions that are part of the same cooperative credit system. With the decision, the exemption for LEC purposes currently applicable to transfers between institutions of the same cooperative system intended for financing to members was extended to transfers intended for loans, that is, for operations with generally shorter terms. In addition, in operations in which the funds are allocated directly by a cooperative bank, central cooperative or confederation to a member of the system, with the guarantee of the singular cooperative, that member is recognized as a counterparty for the purposes of LEC, instead of the cooperative that provided the warranty"/>
    <s v="https://www.bcb.gov.br/detalhenoticia/17062/nota"/>
  </r>
  <r>
    <x v="3"/>
    <x v="29"/>
    <x v="0"/>
    <s v="Banco Central do Brasil"/>
    <x v="0"/>
    <s v="Decided to increase from US $100 thousand to US $300 thousand the value of foreign exchange transactions carried out by securities and securities brokerage companies, securities and real estate distributors and exchange brokerage firms authorized to operate in the market exchange rate. As well as reduce the limit for foreign exchange transactions carried out through foreign exchange correspondents from US $3 thousand to US $1 thousand, in which both foreign currency and reals are delivered in cash and introduced other improvements in the rules of these operations. The change in the limit of foreign exchange transactions carried out at foreign exchange correspondents will only take effect on July 1, 2020"/>
    <s v="https://www.bcb.gov.br/detalhenoticia/17062/nota"/>
  </r>
  <r>
    <x v="3"/>
    <x v="29"/>
    <x v="0"/>
    <s v="Banco Central do Brasil"/>
    <x v="0"/>
    <s v="Relaxed rules related to rural credit operations to adapt them to the social distance measures adopted to mitigate the impacts of the pandemic caused by Covid-19. In general, the changes allow the temporary waiving of some requirements normally required in these operations, such as registration of documents in a notary, delivery of invoices and face-to-face inspection of rural properties"/>
    <s v="https://www.bcb.gov.br/detalhenoticia/17062/nota"/>
  </r>
  <r>
    <x v="3"/>
    <x v="29"/>
    <x v="0"/>
    <s v="Banco Central do Brasil"/>
    <x v="0"/>
    <s v="Authorized credit, financing and investment (financial) companies to issue Bank Deposit Certificates (CDBs)"/>
    <s v="https://www.bcb.gov.br/detalhenoticia/17062/nota"/>
  </r>
  <r>
    <x v="3"/>
    <x v="29"/>
    <x v="0"/>
    <s v="Banco Central do Brasil"/>
    <x v="0"/>
    <s v="Decided to postpone to November 3, 2020 the entry into force of the new regulation on the registration of payment card receivables. Also decided to extend the implementation schedule for one year for the application of a bilateral guarantee margin in operations with over-the-counter derivative financial instruments"/>
    <s v="https://www.bcb.gov.br/detalhenoticia/17062/nota"/>
  </r>
  <r>
    <x v="3"/>
    <x v="29"/>
    <x v="0"/>
    <s v="Ministry of Infrastructure"/>
    <x v="1"/>
    <s v="Extended the validity period of Free Pass credentials for interstate public transportation of passengers for people with disabilities. The regulation automatically renews documents due from March 2020 to December 31 of this year."/>
    <s v="http://www.infraestrutura.gov.br/ultimas-noticias/9753-minist%C3%A9rio-da-infraestrutura-estende-validade-do-passe-livre-para-pessoas-com-defici%C3%AAncia.html"/>
  </r>
  <r>
    <x v="3"/>
    <x v="29"/>
    <x v="0"/>
    <s v="Ministry of the Economy"/>
    <x v="1"/>
    <s v="Zeroed the Import Tax on 81 more products used to combat the Covid-19 pandemic in Brazil. The decision, approved at a meeting of the Executive Management Committee of Camex (Gecex), includes inputs for the production of pulmonary ventilators and materials and equipment for medical and hospital use"/>
    <s v="https://www.gov.br/economia/pt-br/assuntos/noticias/2020/abril/governo-federal-zera-imposto-de-importacao-de-mais-81-produtos-para-combate-a-covid-19"/>
  </r>
  <r>
    <x v="47"/>
    <x v="29"/>
    <x v="0"/>
    <s v="Financial Market Commission"/>
    <x v="4"/>
    <s v="Approved Circular No. 2,252, with provisions for banking entities regarding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
    <s v="http://www.cmfchile.cl/portal/prensa/604/w3-article-28721.html"/>
  </r>
  <r>
    <x v="47"/>
    <x v="29"/>
    <x v="1"/>
    <s v="Ministry of Finance; Ministry of Labor"/>
    <x v="5"/>
    <s v="Presented a bill that creates income protection insurance for independent workers. If enacted, the state would cover up to 70% of the fall in monthly income experienced by independent workers as the result of natural disasters. During the COVID-19 pandemic, the government offered to fund the program with CLP 300 million via fiscal contribution. Workers would become eligibile by paying a 0.4% gross income tax to the Internal Revenue Service, and receive a maximum number of 3 benefits within a 9-month period of the state's declaration of an emergency. Coverage floors and ceilings would depend on the level of income. Administrative procedures were defined in the press release. "/>
    <s v="https://www.hacienda.cl/sala-de-prensa/noticias/historico/ministro-de-hacienda-ignacio-briones-902230.html"/>
  </r>
  <r>
    <x v="47"/>
    <x v="29"/>
    <x v="0"/>
    <s v="Ministry of Social Development and Family; Ministry of Finance"/>
    <x v="2"/>
    <s v="Launched the &quot;Chile Fund for Commitment to All 2020&quot; earlier than planned to finance projects during the crisis period. The initiative was created to fund innovative projects committed to overcoming povery and other social vulnerabilities. Though the original launch date for the first of three lines of credit was June 2020, the first credit line will become available to corporations and foundations on April 30, 2020. The first line of credit will allocate CLP 800 million, and individual projects may receive up to CLP 20 million."/>
    <s v="http://www.desarrollosocialyfamilia.gob.cl/noticias/ministerio-de-desarrollo-social-lanza-fondo-concursable-para-financiar-proyectos-de-la-sociedad-civi"/>
  </r>
  <r>
    <x v="5"/>
    <x v="29"/>
    <x v="0"/>
    <s v="Ministry of Finance"/>
    <x v="1"/>
    <s v="Amended the civil aviation small and medium-sized airport subsidy policy in order to improve the efficiency of capital use, and promote the continuous and coordinated development of civil aviation airports"/>
    <s v="http://jjs.mof.gov.cn/zhengcefagui/202004/t20200430_3507240.htm"/>
  </r>
  <r>
    <x v="6"/>
    <x v="29"/>
    <x v="0"/>
    <s v="Findeter"/>
    <x v="2"/>
    <s v="Launched a line of credit called the &quot;Territorial Commitment&quot; on April 29, 2020. The credit line will extend up to COP 500 billion to departments, municipalities, and decentralized entities belonging to Colombia's territories. The funds were to be used for working capital. The credit lines have three-year terms, a one-year grace period, and an interest equal to the 1-month Reference Bank Indicator (short-term interest rate) + 1.85% MV. The credit will flow from Findeter to commercial banks to territorial entities. Commericial banks may offer loans at an interest up to 2% higher than Findeter's final rate."/>
    <s v="https://www.minhacienda.gov.co/webcenter/portal/SaladePrensa/pages_DetalleNoticia?documentId=WCC_CLUSTER-129696"/>
  </r>
  <r>
    <x v="6"/>
    <x v="29"/>
    <x v="0"/>
    <s v="Banco de la Republica"/>
    <x v="9"/>
    <s v="Continued carrying out foreign exchange swaps in an amount of USD 400 million."/>
    <s v="https://www.banrep.gov.co/es/jdbr-redujo-medio-punto-porcentual-su-tasa-interes-intervencion-325-y-adopto-medidas-adicionales"/>
  </r>
  <r>
    <x v="6"/>
    <x v="29"/>
    <x v="0"/>
    <s v="Banco de la Republica"/>
    <x v="6"/>
    <s v="Expanded the list of counterparties for open market operations. The list now includes the National Development Finance (a development bank) and securities companies."/>
    <s v="https://www.banrep.gov.co/es/jdbr-redujo-medio-punto-porcentual-su-tasa-interes-intervencion-325-y-adopto-medidas-adicionales"/>
  </r>
  <r>
    <x v="6"/>
    <x v="29"/>
    <x v="0"/>
    <s v="Banco de la Republica"/>
    <x v="6"/>
    <s v="Renewed financially compliant forward contracts that were set to expire before May 30, 2020."/>
    <s v="https://www.banrep.gov.co/es/jdbr-redujo-medio-punto-porcentual-su-tasa-interes-intervencion-325-y-adopto-medidas-adicionales"/>
  </r>
  <r>
    <x v="6"/>
    <x v="29"/>
    <x v="0"/>
    <s v="Banco de la Republica"/>
    <x v="6"/>
    <s v="Made the operation of the &quot;Transitionial Liquidity Support&quot; more flexible."/>
    <s v="https://www.banrep.gov.co/es/jdbr-redujo-medio-punto-porcentual-su-tasa-interes-intervencion-325-y-adopto-medidas-adicionales"/>
  </r>
  <r>
    <x v="6"/>
    <x v="29"/>
    <x v="0"/>
    <s v="Banco de la Republica"/>
    <x v="6"/>
    <s v="Increased the amounf of currency hedging by conducting a new sale of dollars through forward operations wtih financial compliance for a value of up to USD 1 billion."/>
    <s v="https://www.banrep.gov.co/es/jdbr-redujo-medio-punto-porcentual-su-tasa-interes-intervencion-325-y-adopto-medidas-adicionales"/>
  </r>
  <r>
    <x v="6"/>
    <x v="29"/>
    <x v="0"/>
    <s v="Banco de la Republica"/>
    <x v="3"/>
    <s v="Reduced its intervention interest rate by 50 basis points, to a level of 3.25%. The rate cut was a unanimous decisoin by the Bank's Board of Directors."/>
    <s v="https://www.banrep.gov.co/es/jdbr-redujo-medio-punto-porcentual-su-tasa-interes-intervencion-325-y-adopto-medidas-adicionales"/>
  </r>
  <r>
    <x v="35"/>
    <x v="29"/>
    <x v="0"/>
    <s v="Foundation KredEx"/>
    <x v="7"/>
    <s v="Announced guarantees for companies operating in the accommodation and catering sector, travel agencies and tour operators and microfinance guarantees for micro and small enterprises ."/>
    <s v="https://kredex.ee/et/uudised/kredex-avalikustas-turismi-ja-toitlustussektorile-ning-mikro-ja-vaikeettevotjatele-moeldud"/>
  </r>
  <r>
    <x v="22"/>
    <x v="29"/>
    <x v="0"/>
    <s v="European Central Bank"/>
    <x v="6"/>
    <s v="Decided to conduct a new series of seven pandemic emergency longer-term refinancing operations (PELTROs). "/>
    <s v="https://www.ecb.europa.eu/press/pr/date/2020/html/ecb.pr200430_1~477f400e39.en.html"/>
  </r>
  <r>
    <x v="48"/>
    <x v="29"/>
    <x v="0"/>
    <s v="Social and Health Ministry"/>
    <x v="1"/>
    <s v="Gives temporary support to parents staying at home to take care of a child due to the epidemic"/>
    <s v="https://stm.fi/artikkeli/-/asset_publisher/koronaepidemian-vuoksi-palkatta-pois-toista-oleville-valiaikaista-tukea"/>
  </r>
  <r>
    <x v="39"/>
    <x v="29"/>
    <x v="0"/>
    <s v="Ministry of Finance"/>
    <x v="1"/>
    <s v="Launches a 2 billion Euro scheme for matching VC funds for startups and for funding SMEs"/>
    <s v="https://www.bmwi.de/Redaktion/DE/Pressemitteilungen/2020/20200430-2-mrd-euro-massnahmenpaket-fuer-start-ups-steht.html"/>
  </r>
  <r>
    <x v="7"/>
    <x v="29"/>
    <x v="0"/>
    <s v="Hong Kong Arts Development Council"/>
    <x v="1"/>
    <s v="Decided that the Support Scheme for Arts &amp; Cultural Sector will extend its coverage period by two additional months, with the original period of 29 January to 30 April 2020 extended to 30 June 2020. In addition, HKADC will expand the scope of subsidy recipients under Category D to support individual arts practitioners who participate in school performance tours and were affected by the epidemic from 19 January to 30 June 2020. "/>
    <s v="http://www.hkadc.org.hk/?p=30089&amp;lang=en"/>
  </r>
  <r>
    <x v="23"/>
    <x v="29"/>
    <x v="0"/>
    <s v="National Tax and Customs Administration"/>
    <x v="0"/>
    <s v="Allows SMEs to get VAT refunds quicker in 30 days rather than 75"/>
    <s v="https://koronavirus.gov.hu/cikkek/gyorsabban-kaphatjak-vissza-az-afat-kkv-k"/>
  </r>
  <r>
    <x v="43"/>
    <x v="29"/>
    <x v="0"/>
    <s v="Reserve Bank of India"/>
    <x v="12"/>
    <s v="Decided that the regulatory benefits announced under the SLF-MF scheme will be extended to all banks, irrespective of whether they avail funding from the Reserve Bank or deploy their own resources under the above-mentioned scheme"/>
    <s v="https://www.rbi.org.in/Scripts/BS_PressReleaseDisplay.aspx?prid=49746"/>
  </r>
  <r>
    <x v="43"/>
    <x v="29"/>
    <x v="0"/>
    <s v="Reserve Bank of India"/>
    <x v="6"/>
    <s v="Decided to continue with the extended the window timings of Fixed Rate Reverse Repo and MSF operations announced on March 30, 2020 till further notice"/>
    <s v="https://www.rbi.org.in/Scripts/BS_PressReleaseDisplay.aspx?prid=49747"/>
  </r>
  <r>
    <x v="43"/>
    <x v="29"/>
    <x v="0"/>
    <s v="Reserve Bank of India"/>
    <x v="0"/>
    <s v="Decided that the amended trading hours i.e., from 10.00 am to 2.00 pm for RBI-regulated markets that were effective till the close of business on Thursday April 30, 20202 that were announced on April 16, 2020 shall be extended till further notice"/>
    <s v="https://www.rbi.org.in/Scripts/BS_PressReleaseDisplay.aspx?prid=49749"/>
  </r>
  <r>
    <x v="8"/>
    <x v="29"/>
    <x v="0"/>
    <s v="Ministry of Finance"/>
    <x v="1"/>
    <s v="Outlined requirements for Micro, Small and Medium Enterprises MSME and Ultra Micro debtors (UMi) to get installment interest subsidies for 6 months"/>
    <s v="https://www.kemenkeu.go.id/publikasi/berita/umkm-dan-umi-yang-taat-pajak-akan-dapatkan-subsidi-bunga/"/>
  </r>
  <r>
    <x v="8"/>
    <x v="29"/>
    <x v="0"/>
    <s v="Ministry of Finance"/>
    <x v="1"/>
    <s v="Providing interest rate subsidy in the form of the first 3 months interest facility is paid by the government for 6%, the next 3 months the interest borne by the government is 3% for MSME loans in the People's Credit Bank (BPR), micro lenders under IDR 500 million, and loans from People's Business Credit (KUR). As well as first 3 months of 3% interest assistance, the second three months, 2% interest assistance for debtors of Rp500 million-Rp10 billion in restructured loans. For Ultra Micro (UMi) whose loans are IDR 5-10 million or below, including the Mekaar credit category 6.08 million debtors, UMi 1 million debtors, Pegadaian 10.6 million debtors, will also receive an interest subsidy for 6 months of 6 %"/>
    <s v="https://www.kemenkeu.go.id/publikasi/berita/ini-skema-subsidi-bunga-untuk-umkm-dan-umi-di-tengah-lesunya-ekonomi-akibat-covid-19/"/>
  </r>
  <r>
    <x v="10"/>
    <x v="29"/>
    <x v="0"/>
    <s v="Executive Board of the International Monetary Fund"/>
    <x v="2"/>
    <s v="Approved today a purchase under the Rapid Financing Instrument (RFI) equivalent to SDR 300.7 million (about US$411 million, 100 percent of quota) to help Ethiopia meet the urgent balance of payment needs stemming from the COVID-19 pandemic. The Executive Board also approved a rephasing of disbursements under the Extended Credit Facility (ECF) and Extended Financing Facility (EFF) arrangements that have been supporting Ethiopia’s economic reform program since December 2019, and a reduction in access under the EFF arrangement, to maximize financial support under the RFI"/>
    <s v="https://www.imf.org/en/News/Articles/2020/04/30/pr20199-ethiopia-imf-executive-board-approves-emergency-assistance-to-address-the-covid-19-pandemic"/>
  </r>
  <r>
    <x v="10"/>
    <x v="29"/>
    <x v="0"/>
    <s v="Executive Board of the International Monetary Fund"/>
    <x v="1"/>
    <s v="Japan announced that it is aiming at doubling its contribution to the Poverty Reduction and Growth Trust from the current SDR 3.6 billion. Japan will make available the first SDR 1.8 billion immediately. Japan calls on other member countries to follow quickly, and Japan will match an additional SDR 1.8 billion with their contributions."/>
    <s v="https://www.imf.org/en/News/Articles/2020/04/30/pr20197-japan-boosts-contributions-imf-catastrophe-relief-fund-poverty-reduction-growth-trust"/>
  </r>
  <r>
    <x v="10"/>
    <x v="29"/>
    <x v="0"/>
    <s v="Executive Board of the International Monetary Fund"/>
    <x v="2"/>
    <s v="Approved a disbursement of SDR146.668 million (about US$200.4 million, 78.6 percent of quota) under the Rapid Credit Facility (RCF) to help address Mali’s urgent balance-of-payments and fiscal needs amid rapidly evolving pandemic"/>
    <s v="https://www.imf.org/en/News/Articles/2020/04/30/pr20196-mali-imf-executive-board-approves-disbursement-to-mali-to-address-the-covid-19-pandemic"/>
  </r>
  <r>
    <x v="58"/>
    <x v="29"/>
    <x v="0"/>
    <s v="Ministry for Business, Enterprise, and Development"/>
    <x v="1"/>
    <s v="Opened applications for €2 million program to support retail companies in going digital"/>
    <s v="https://dbei.gov.ie/en/News-And-Events/Department-News/2020/April/30042020.html"/>
  </r>
  <r>
    <x v="64"/>
    <x v="29"/>
    <x v="0"/>
    <s v="Bank Negara Malaysia"/>
    <x v="0"/>
    <s v="Required banking institutions to take appropriate steps to ensure that borrowers/customers are provided with clear information on the process and changes to the terms of their agreements, as well as convenient means to conclude these agreements in view of the Movement Control Order. This is in association with the 6-month moratorium on loan/financing payments announced on 25 March 2020"/>
    <s v="https://www.bnm.gov.my/index.php?ch=en_press&amp;pg=en_press&amp;ac=5042&amp;lang=en"/>
  </r>
  <r>
    <x v="11"/>
    <x v="29"/>
    <x v="0"/>
    <s v="Reserve Bank of New Zealand"/>
    <x v="0"/>
    <s v="Decided to remove mortgage loan-to-value ratio (LVR) restrictions for 12 months"/>
    <s v="https://www.rbnz.govt.nz/news/2020/04/reserve-bank-removes-lvr-restrictions-for-12-months"/>
  </r>
  <r>
    <x v="11"/>
    <x v="29"/>
    <x v="0"/>
    <s v="Financial Markets Authority"/>
    <x v="0"/>
    <s v="Written to insurance industry bodies to acknowledge the work insurers have done to respond to the needs of their customers during the COVID-19 crisis, and to outline expectations for their continued good conduct"/>
    <s v="https://www.fma.govt.nz/news-and-resources/covid-19/insurer-covid-19-expectations/"/>
  </r>
  <r>
    <x v="26"/>
    <x v="29"/>
    <x v="0"/>
    <s v="Central Bank of Nigeria"/>
    <x v="0"/>
    <s v="Extended the deadline for submission of 2019 Audited Financial Statements by banks and Other Financial Institutions (OFIs) by three months to on or before July 31, 2020"/>
    <s v="https://www.cbn.gov.ng/Out/2020/CCD/extension%20of%202019%20AFS.pdf"/>
  </r>
  <r>
    <x v="12"/>
    <x v="29"/>
    <x v="0"/>
    <s v="Executive Branch"/>
    <x v="5"/>
    <s v="Published a legislative decree that modified the Income Tax Law and allowed natural and legal persons to suspend or significantly reduce their payments of the third category of income for the year 2020. The temporary benefit applies to payments on account to be made during the emergency period: April, May, June, and July of 2020. The measure will apply to all economic sectors and tax regimes that make payments on account. Eligibility requirements and the extent of tax relief depend on the income received in the corresponding months of 2019."/>
    <s v="https://www.gob.pe/institucion/mef/noticias/142595-poder-ejecutivo-dispuso-medida-temporal-que-suspende-o-reduce-los-pagos-por-impuesto-a-la-renta-de-tercera-categoria-para-este-ano"/>
  </r>
  <r>
    <x v="33"/>
    <x v="29"/>
    <x v="0"/>
    <s v="Bank of Russia"/>
    <x v="0"/>
    <s v="Increased the time for disclosure of information by issuers of equity securities in 2020. The issuer's report, accounting (financial) statements, and list of affiliates are among the affected documents."/>
    <s v="https://cbr.ru/press/pr/?file=30042020_210839pr_1.htm"/>
  </r>
  <r>
    <x v="38"/>
    <x v="29"/>
    <x v="0"/>
    <s v="Monetary Authority of Singapore, Association of Banks in Singapore, Finance Houses Association of Singapore"/>
    <x v="0"/>
    <s v="Allowing individuals to defer payments for commercial and industrial property loans up to 31 Dec 2020, mortgage equity withdrawal loans up to 31 Dec 2020, renovation and student loans up to 31 Dec 2020, and motor vehicle loans and hire-purchase agreements (subject to assessment) as well as extend loan tenure for debt consolidation plans (DCPs) for up to 5 years"/>
    <s v="https://www.mas.gov.sg/news/media-releases/2020/mas-and-financial-industry-provide-additional-support-for-individuals"/>
  </r>
  <r>
    <x v="38"/>
    <x v="29"/>
    <x v="0"/>
    <s v="Monetary Authority of Singapore, Association of Banks in Singapore, Finance Houses Association of Singapore"/>
    <x v="0"/>
    <s v="Allowing individuals to refinance investment property loans, without being subject to the total debt servicing ratio and mortgage servicing ratio up to 31 Dec 2020"/>
    <s v="https://www.mas.gov.sg/news/media-releases/2020/mas-and-financial-industry-provide-additional-support-for-individuals"/>
  </r>
  <r>
    <x v="38"/>
    <x v="29"/>
    <x v="0"/>
    <s v="Monetary Authority of Singapore, Association of Banks in Singapore, Finance Houses Association of Singapore"/>
    <x v="0"/>
    <s v="Allowing individuals who are not able to meet the relevant minimum average daily or monthly balances for their retail bank accounts or have set up GIRO arrangements for automated deductions of payments (e.g. for insurance premium and electricity/phone bill payments) from their retail bank accounts to apply for waiving fall-below service fees and failed GIRO deduction charges for retail bank accounts up to 31 Dec 2020"/>
    <s v="https://www.mas.gov.sg/news/media-releases/2020/mas-and-financial-industry-provide-additional-support-for-individuals"/>
  </r>
  <r>
    <x v="14"/>
    <x v="29"/>
    <x v="1"/>
    <s v="South African Reserve Bank"/>
    <x v="0"/>
    <s v="Proposed an extension to the deadlines for implementation dates of specific regulatory frameworks as a result of the coronavirus disease (COVID-19) pandemic"/>
    <s v="https://www.resbank.co.za/Lists/News%20and%20Publications/Attachments/9891/PA%20Communication%202%20of%202020%20Proposed%20Implementation%20Dates.pdf"/>
  </r>
  <r>
    <x v="14"/>
    <x v="29"/>
    <x v="1"/>
    <s v="South African Reserve Bank, Financial Sector Conduct Authority"/>
    <x v="0"/>
    <s v="Proposed an extension to the deadlines for implementation dates of joint regulatory frameworks as a result of the coronavirus disease (COVID-19) pandemic"/>
    <s v="https://www.resbank.co.za/Lists/News%20and%20Publications/Attachments/9892/Joint%20Communication%203%20of%202020%20Implementation%20Dates%20for%20Joint%20Frameworks.pdf"/>
  </r>
  <r>
    <x v="45"/>
    <x v="29"/>
    <x v="0"/>
    <s v="Government of Sweden"/>
    <x v="1"/>
    <s v="Announces 39 billion SEK of restructuring aid to help companies adapt their operations to survive in the crisis"/>
    <s v="https://www.regeringen.se/pressmeddelanden/2020/04/foretag-far-stod-baserat-pa-omsattningstapp/"/>
  </r>
  <r>
    <x v="45"/>
    <x v="29"/>
    <x v="0"/>
    <s v="National Debt Office"/>
    <x v="0"/>
    <s v="Set the government loan rate at -0.12%"/>
    <s v="https://www.riksgalden.se/sv/press-och-publicerat/pressmeddelanden-och-nyheter/nyheter/statslanerantan/2020/riksgalden-har-faststallt-statslanerantan-till--0122/"/>
  </r>
  <r>
    <x v="46"/>
    <x v="29"/>
    <x v="0"/>
    <s v="Central Bank of the Republic of Turkey"/>
    <x v="0"/>
    <s v="Added a provision that authorized the CBRT to be a shareholder of any systemically important system operators established and to be established to ensure uninterrupted operation of the payment and securities settlement systems."/>
    <s v="https://www.tcmb.gov.tr/wps/wcm/connect/EN/TCMB+EN/Main+Menu/Announcements/Press+Releases/2020/ANO2020-27"/>
  </r>
  <r>
    <x v="46"/>
    <x v="29"/>
    <x v="0"/>
    <s v="Central Bank of the Republic of Turkey"/>
    <x v="10"/>
    <s v="Became the controlling shareholder of Interbank Card Center (BKM) which operates pursuant to the license obtained from the CBRT and is considered as a system operator with systemic importance for the payment systems in Turkey due to the operations it conducts"/>
    <s v="https://www.tcmb.gov.tr/wps/wcm/connect/EN/TCMB+EN/Main+Menu/Announcements/Press+Releases/2020/ANO2020-27"/>
  </r>
  <r>
    <x v="41"/>
    <x v="29"/>
    <x v="0"/>
    <s v="Department for the Economy"/>
    <x v="1"/>
    <s v="Expanded eligibility to small businesses that occupy a rental property for the £10,000 Small Business Support Grant Scheme"/>
    <s v="https://www.economy-ni.gov.uk/news/ps10000-small-business-grant-scheme-now-open-businesses-occupy-rental-property"/>
  </r>
  <r>
    <x v="29"/>
    <x v="29"/>
    <x v="0"/>
    <s v="Federal Reserve"/>
    <x v="12"/>
    <s v="Expanded access to the Paycheck Protection Program Liquidity Facility (PPPLF) to additional lenders including all PPP lenders approved by the SBA, including non-depository institution lenders, and expanded the collateral that can be pledged to whole PPP loans that have been purchased as collateral to the PPPLF"/>
    <s v="https://www.federalreserve.gov/newsevents/pressreleases/monetary20200430b.htm"/>
  </r>
  <r>
    <x v="29"/>
    <x v="29"/>
    <x v="0"/>
    <s v="Federal Reserve"/>
    <x v="2"/>
    <s v="Expanded scope and eligibility for the Main Street Lending Program. The Board of Governors created a third loan option (with increased risk sharing by lenders for borrowers with greater leverage), lowered the minimum loan size for certain loans to USD 500,000, and expanded the pool of businesses eligible to borrow."/>
    <s v="https://www.federalreserve.gov/newsevents/pressreleases/monetary20200430a.htm"/>
  </r>
  <r>
    <x v="30"/>
    <x v="29"/>
    <x v="0"/>
    <s v="International Development Association"/>
    <x v="1"/>
    <s v="Approved $10.575 million in grants to help Burkina Faso respond to the COVID-19 pandemic"/>
    <s v="https://www.worldbank.org/en/news/press-release/2020/04/30/burkina-faso-la-banque-mondiale-approuve-un-financement-de-21-15-millions-de-dollars-pour-lutter-contre-le-coronavirus"/>
  </r>
  <r>
    <x v="30"/>
    <x v="29"/>
    <x v="0"/>
    <s v="International Development Association"/>
    <x v="2"/>
    <s v="Approved $10.575 million in credits to help Burkina Faso respond to the COVID-19 pandemic"/>
    <s v="https://www.worldbank.org/en/news/press-release/2020/04/30/burkina-faso-la-banque-mondiale-approuve-un-financement-de-21-15-millions-de-dollars-pour-lutter-contre-le-coronavirus"/>
  </r>
  <r>
    <x v="30"/>
    <x v="29"/>
    <x v="0"/>
    <s v="International Bank for Reconstruction and Development"/>
    <x v="2"/>
    <s v="Approved $200 million in additional development policy financing to support Uzbekistan’s ongoing health, social, and economic policy responses to the crisis caused by the COVID-19 pandemic. This financing will provide additional money for the government’s budget amidst a large decline in tax revenues and an unanticipated increase in expenditures to cover anti-crisis measures"/>
    <s v="https://www.worldbank.org/en/news/press-release/2020/04/30/uzbekistans-covid-19-response-gets-additional-financial-boost-from-world-bank"/>
  </r>
  <r>
    <x v="30"/>
    <x v="29"/>
    <x v="0"/>
    <s v="International Bank for Reconstruction and Development"/>
    <x v="2"/>
    <s v="Approved EUR 90 million (US$ 98.5 million equivalent) of financing to support North Macedonia’s efforts to prevent, detect and respond to the threat posed by COVID-19, strengthen national systems for public health preparedness, and help mitigate some of the social consequences of the pandemic"/>
    <s v="https://www.worldbank.org/en/news/press-release/2020/04/30/world-bank-supports-north-macedonia-in-managing-and-mitigating-the-impact-of-covid-19-coronavirus"/>
  </r>
  <r>
    <x v="30"/>
    <x v="29"/>
    <x v="0"/>
    <s v="Contingency Emergency Response Components"/>
    <x v="2"/>
    <s v="Providing US$10.5 to Saint Lucia to support the country’s COVID-19 response. This financing will strengthen Saint Lucia’s efforts to address the health and economic impacts of the pandemic"/>
    <s v="https://www.worldbank.org/en/news/press-release/2020/04/30/world-bank-provides-us105-million-to-saint-lucia-for-covid-19-response"/>
  </r>
  <r>
    <x v="0"/>
    <x v="30"/>
    <x v="0"/>
    <s v="National Securities Commission"/>
    <x v="0"/>
    <s v="Extended the deadline to submit the annual Financial Statements (EECC) to entities subject to the special periodic information regime, which applies to small and medium-sized corporations guaranteed by the National Securities Commission. The deadline was extended from 120 days to 140 days into 2020."/>
    <s v="https://www.cnv.gov.ar/SitioWeb/Prensa/Post/1423/1423extension-de-la-ampliacion-del-plazo-de-presentacion-de-eecc-al-regimen-pyme-cnv-garantizada"/>
  </r>
  <r>
    <x v="0"/>
    <x v="30"/>
    <x v="0"/>
    <s v="Ministry of Productive Development"/>
    <x v="2"/>
    <s v="Granting Non-Refundable Contributions (ANRs) for a maximum amount of $ 1,800,000, and $ 6,000,000 for high impact or associative projects. Up to 100% of the project will be covered and surety bond will be required. It will make available a total amount of 70 million pesos to support projects and has the support of the Inter-American Development Bank (IDB) and is part of the Program to Support the National Productive System"/>
    <s v="https://www.argentina.gob.ar/noticias/covid-19-con-apoyo-del-bid-el-ministerio-de-desarrollo-productivo-suma-un-fondo-de-70-0"/>
  </r>
  <r>
    <x v="0"/>
    <x v="30"/>
    <x v="0"/>
    <s v="Ministry of Productive Development"/>
    <x v="1"/>
    <s v="Urged the company Air Liquide not to increase the prices of medicinal liquid oxygen and the cost of transporting this input in the provinces of Chaco and Formosa, in the framework of the health emergency by Covid- 19"/>
    <s v="https://www.argentina.gob.ar/noticias/empresa-de-oxigeno-liquido-debe-mantener-precios-y-aumentar-su-produccion"/>
  </r>
  <r>
    <x v="20"/>
    <x v="30"/>
    <x v="0"/>
    <s v="Austrian Financial Market Authority"/>
    <x v="0"/>
    <s v="Changed the calculation of the additional interest provision to ease the burden on life insurers and ensure that insurance policies are guaranteed"/>
    <s v="https://www.fma.gv.at/fma-sichert-die-garantierten-ansprueche-in-der-klassischen-lebensversicherung-und-entlastet-gleichzeitig-die-versicherungsunternehmen/"/>
  </r>
  <r>
    <x v="6"/>
    <x v="30"/>
    <x v="0"/>
    <s v="National Government; Findeter; Ministry of Housing, City, and Territory; Ministry of Mines and Energy"/>
    <x v="2"/>
    <s v="Offered a line of credit for working capital or liquidity to public utility providers (water, sewage, electric, and gas) so that the companies can guarantee services and their customers can defer utilities payments up to 36 months. Findeter, a development bank, facilitated the national government's direct loans with 0% interest, a three-year term, and a three-month grace period. The Ministries of Housing, City, and Territory and of Mines and Energy will define the amount of credit to be extended to each provider."/>
    <s v="https://www.minhacienda.gov.co/webcenter/portal/SaladePrensa/pages_DetalleNoticia?documentId=WCC_CLUSTER-129659"/>
  </r>
  <r>
    <x v="6"/>
    <x v="30"/>
    <x v="0"/>
    <s v="Territorial Development Bank - Findeter"/>
    <x v="2"/>
    <s v="Offering a line of credit for working capital or liquidity to companies with domiciliary public utilities for aqueduct, sewage and / or toilet, electric power and fuel gas so that they can guarantee the provision of the service and defer, to 36 months, the payment of the consumption of its users of strata 1 and 2 during the Covid-19 emergency"/>
    <s v="https://www.minhacienda.gov.co/webcenter/portal/SaladePrensa/pages_DetalleNoticia?documentId=WCC_CLUSTER-129659"/>
  </r>
  <r>
    <x v="22"/>
    <x v="30"/>
    <x v="0"/>
    <s v="European Commission"/>
    <x v="0"/>
    <s v="Package of measures to ease regulations on transport industry"/>
    <s v="https://ec.europa.eu/transport/media/news/2020-04-29-coronavirus-package-measures-support-transport-sector_en"/>
  </r>
  <r>
    <x v="49"/>
    <x v="30"/>
    <x v="0"/>
    <s v="Ministry of Finance"/>
    <x v="4"/>
    <s v="Issued €5 billion loan guarantee to Renault"/>
    <s v="https://ec.europa.eu/commission/presscorner/detail/en/ip_20_779"/>
  </r>
  <r>
    <x v="10"/>
    <x v="30"/>
    <x v="0"/>
    <s v="Executive Board of the International Monetary Fund"/>
    <x v="2"/>
    <s v="Approved Costa Rica’s request for emergency financial assistance under the Rapid Financing Instrument (RFI) equivalent to SDR 369.4 million (100 percent of quota, or about US$504 million at today’s exchange rate), to support essential COVID-19-related health spending and relief measures targeted to the most affected sectors and vulnerable populations, while catalyzing additional funding from other development partners."/>
    <s v="https://www.imf.org/en/News/Articles/2020/04/29/pr20194-costa-rica-imf-executive-board-approves-us-emergency-assistance-address-covid-19-pandemic"/>
  </r>
  <r>
    <x v="10"/>
    <x v="30"/>
    <x v="0"/>
    <s v="Executive Board of the International Monetary Fund"/>
    <x v="2"/>
    <s v="Approved the Dominican Republic’s request for emergency financial assistance under the Rapid Financing Instrument (RFI) equivalent to SDR 477.4 million (about US$650 million, or 100 percent of quota) to meet the urgent balance of payment needs stemming from the outbreak of the COVID-19 pandemic"/>
    <s v="https://www.imf.org/en/News/Articles/2020/04/30/pr-20195-dominican-republic-imf-executive-board-approves-us-650-million-in-emergency-assistance"/>
  </r>
  <r>
    <x v="10"/>
    <x v="30"/>
    <x v="0"/>
    <s v="Executive Board of the International Monetary Fund"/>
    <x v="2"/>
    <s v="Approved a disbursement in the amount of SDR 161.9 million (about US$220 million; 50 percent of quota) for Afghanistan under the Rapid Credit Facility (RCF). The disbursement will help meet the urgent fiscal and balance of payments needs stemming from the COVID-19 pandemic, catalyze donor support, and shore up confidence."/>
    <s v="https://www.imf.org/en/News/Articles/2020/04/29/pr20193-afghanistan-imf-executive-board-approves-disbursement-to-address-the-covid-19"/>
  </r>
  <r>
    <x v="58"/>
    <x v="30"/>
    <x v="0"/>
    <s v="HM Treasury"/>
    <x v="1"/>
    <s v="Loaned £3.2 billion to Ireland as part of an international assistance package "/>
    <s v="https://www.gov.uk/government/collections/bilateral-loan-to-ireland#history"/>
  </r>
  <r>
    <x v="58"/>
    <x v="30"/>
    <x v="0"/>
    <s v="Department of Business, Enterprise, and Innovation"/>
    <x v="1"/>
    <s v="Published details of 26 research projects for COVID-19 and allocated €5 million to them"/>
    <s v="https://dbei.gov.ie/en/News-And-Events/Department-News/2020/April/29042020.html"/>
  </r>
  <r>
    <x v="65"/>
    <x v="30"/>
    <x v="0"/>
    <s v="Central Bank of Kenya"/>
    <x v="3"/>
    <s v="Lower the Central Bank Rate (CBR) to 7.00 percent from 7.25 percent"/>
    <s v="https://www.centralbank.go.ke/uploads/mpc_press_release/495753587_MPC%20Press%20Release%20-%20Meeting%20of%20April%2029%202020.pdf"/>
  </r>
  <r>
    <x v="26"/>
    <x v="30"/>
    <x v="0"/>
    <s v="Central Bank of Nigeria"/>
    <x v="0"/>
    <s v="Extended the deadlines for compliance with the revised minimum capital requirements for all categories of Microfinance Banks (MFBs) by one year"/>
    <s v="https://www.cbn.gov.ng/Out/2020/FPRD/CIRCULAR%20REVIEW%20OF%20MINIMUM%20CAPITAL%20REQUIREMENTS%20FOR%20MICRO%20FINANCE%20BANKS%20IN%20NIGERIA.pdf"/>
  </r>
  <r>
    <x v="26"/>
    <x v="30"/>
    <x v="0"/>
    <s v="Central Bank of Nigeria"/>
    <x v="6"/>
    <s v="Resumed provision of foreign exchange to all commercial banks for onward sales to parents wishing to pay schools fees and SMEs wishing to make essential imports needed to revamp economic activities across the country. In particular, the CBN is resuming the provision of over US$100 million per week for both categories"/>
    <s v="https://www.cbn.gov.ng/Out/2020/CCD/Press%20Release%20CBN%20resumes%20Dollar%20Sale.pdf"/>
  </r>
  <r>
    <x v="12"/>
    <x v="30"/>
    <x v="0"/>
    <s v="Ministry of Foreign Trade and Tourism"/>
    <x v="4"/>
    <s v="Allocated S / 600 million soles fund to reactivate agricultural activity. Of this support, S / 440 million is destined to the Agroperú Fund"/>
    <s v="https://www.gob.pe/institucion/mincetur/noticias/142104-asi-se-apoyara-a-los-pequenos-productores-que-abastecen-al-peru-y-el-mundo"/>
  </r>
  <r>
    <x v="13"/>
    <x v="30"/>
    <x v="0"/>
    <s v="Department of Labor and Employment"/>
    <x v="1"/>
    <s v="Realigned P1.5 billion of its 2020 budget in order to provide a one-time assistance of P5,000 to an additional 300,000 workers already processed under the COVID-19 Adjustment Measures Program (CAMP)"/>
    <s v="https://www.dole.gov.ph/news/dole-realigns-budget-to-aid-workers/"/>
  </r>
  <r>
    <x v="27"/>
    <x v="30"/>
    <x v="0"/>
    <s v="Financial Services Commission"/>
    <x v="0"/>
    <s v="Revised the Insurance Business Act to increase the current cap on insurance companies’ management of foreign currency assets from 20~30% to 50%, requiring pre-contractual information package to ensure more adequate understanding of insurance policies by consumers, and imposing a fine on the insurance company for the failure of notifying consumers the right to request a lowering of interest rates"/>
    <s v="http://www.fsc.go.kr/downManager?bbsid=BBS0048&amp;no=152102"/>
  </r>
  <r>
    <x v="27"/>
    <x v="30"/>
    <x v="0"/>
    <s v="Financial Services Commission"/>
    <x v="0"/>
    <s v="Revised the Financial Investment Services and Capital Markets Act to improve the coverage and efficiency of regulation by having ‘Chinese walls’ required for the information that may result in conflicts of interest, allow more functions of financial investment businesses to be consigned to a third party and permit reconsignment with an agreement from the consigner, and require ex post reporting for concurrent management of multiple financial investment businesses or engaging in incidental businesses"/>
    <s v="http://www.fsc.go.kr/downManager?bbsid=BBS0048&amp;no=152104"/>
  </r>
  <r>
    <x v="27"/>
    <x v="30"/>
    <x v="0"/>
    <s v="Financial Services Commission"/>
    <x v="2"/>
    <s v="Revised the Korea Development Bank Act to facilitate the establishment of the KRW 40 trillion+ new stabilization fund announced on April 22"/>
    <s v="http://www.fsc.go.kr/downManager?bbsid=BBS0048&amp;no=152105"/>
  </r>
  <r>
    <x v="16"/>
    <x v="30"/>
    <x v="0"/>
    <s v="Ministry of Finance"/>
    <x v="1"/>
    <s v="Allowed quarterly loss to be translated into the estimated loss in the first half of the year and is listed as a deduction item for undistributed surplus in fiscal year 107, lowering the camp tax to be levied, reducing the financial pressure and burden of tax payment for enterprises, and helping enterprises to survive the epidemic"/>
    <s v="https://www.mof.gov.tw/singlehtml/384fb3077bb349ea973e7fc6f13b6974?cntId=43059a12616f4fcf81ba37c3ccacd851"/>
  </r>
  <r>
    <x v="17"/>
    <x v="30"/>
    <x v="0"/>
    <s v="Ministry of Social Policy"/>
    <x v="1"/>
    <s v="Gave a one time grant of 900 to 4120 UAH to veterans and victims of Nazi persecution"/>
    <s v="https://www.msp.gov.ua/news/18583.html"/>
  </r>
  <r>
    <x v="17"/>
    <x v="30"/>
    <x v="0"/>
    <s v="Ministry of Economy"/>
    <x v="1"/>
    <s v="Paid interest and fees on existing loans for businesses"/>
    <s v="https://www.me.gov.ua/News/Detail?lang=uk-UA&amp;id=e26bc939-2ce9-4b73-92bc-f74eb7eaa252&amp;title=IgorPetrashko-DerzhavaPlatitimeVidsotkiPoDiiuchimKreditamBiznesuURaziZberezhenniaNimRobochikhMistsTaZarplat"/>
  </r>
  <r>
    <x v="41"/>
    <x v="30"/>
    <x v="0"/>
    <s v="HM Treasury"/>
    <x v="1"/>
    <s v="Loaned £3.2 billion to Ireland as part of an international assistance package "/>
    <s v="https://www.gov.uk/government/collections/bilateral-loan-to-ireland#history"/>
  </r>
  <r>
    <x v="34"/>
    <x v="30"/>
    <x v="0"/>
    <s v="State Bank of Vietnam"/>
    <x v="0"/>
    <s v="Required credit institutions and foreign bank branches to provide free payment service for beneficiaries through direct payment to accounts and free money transfer via Social Policy Bank deposit accounts at credit institutions when transferring money to employers for paying workers' discontinued salary"/>
    <s v="https://www.sbv.gov.vn/webcenter/portal/vi/menu/trangchu/ttsk/ttsk_chitiet?leftWidth=20%25&amp;showFooter=false&amp;showHeader=false&amp;dDocName=SBV409853&amp;rightWidth=0%25&amp;centerWidth=80%25&amp;_afrLoop=4517918111365852#%40%3F_afrLoop%3D4517918111365852%26centerWidth%3D80%2525%26dDocName%3DSBV409853%26leftWidth%3D20%2525%26rightWidth%3D0%2525%26showFooter%3Dfalse%26showHeader%3Dfalse%26_adf.ctrl-state%3D9l59xv06a_174"/>
  </r>
  <r>
    <x v="30"/>
    <x v="30"/>
    <x v="0"/>
    <s v="International Development Association"/>
    <x v="2"/>
    <s v="Approved $8.1 million in financing to help Togo combat COVID-19 (coronavirus) and better respond to public health emergencies"/>
    <s v="https://www.worldbank.org/en/news/press-release/2020/04/29/togo-receives-8-1-million-to-combat-the-coronavirus"/>
  </r>
  <r>
    <x v="30"/>
    <x v="30"/>
    <x v="0"/>
    <s v="International Bank for Reconstruction and Development"/>
    <x v="2"/>
    <s v="Providing $80 million in financial support to Georgia to help the government’s efforts to mitigate and address the health and social impacts of the COVID-19 pandemic"/>
    <s v="https://www.worldbank.org/en/news/press-release/2020/04/29/world-bank-pledges-80-million-to-support-georgias-response-to-covid-19-pandemic"/>
  </r>
  <r>
    <x v="0"/>
    <x v="31"/>
    <x v="0"/>
    <s v="National Securities Commission"/>
    <x v="0"/>
    <s v="Ordered today that the Common Investment Funds (FCI) in pesos must invest at least 75 percent of their assets in financial instruments and negotiable securities issued in the Argentine Republic exclusively in national currency"/>
    <s v="https://www.cnv.gov.ar/SitioWeb/Prensa/Post/1422/1422inversion-en-moneda-local-de-los-fci-en-pesos"/>
  </r>
  <r>
    <x v="0"/>
    <x v="31"/>
    <x v="0"/>
    <s v="Central Bank of Argentina"/>
    <x v="0"/>
    <s v="Ordered a new extension, until May 10, 2020, of the suspension of the summary exchange and financial proceedings instructed under the terms of the Foreign Exchange Penal Regime Laws No. 19,359 and of Entities Financial No. 21,526"/>
    <s v="https://www.bcra.gob.ar/Noticias/Coronavirus-BCRA-prorroga-sumarios-financieros-mayo.asp"/>
  </r>
  <r>
    <x v="19"/>
    <x v="31"/>
    <x v="0"/>
    <s v="Asian Development Bank"/>
    <x v="2"/>
    <s v="Approved a $1.5 billion loan to the Government of India to help fund its response to the novel coronavirus disease (COVID-19) pandemic, including support for immediate priorities such as disease containment and prevention, as well as social protection for the poor and economically vulnerable sections of the society, especially women and disadvantaged groups"/>
    <s v="https://www.adb.org/news/adb-approves-1-5-billion-financing-support-indias-covid-19-response"/>
  </r>
  <r>
    <x v="3"/>
    <x v="31"/>
    <x v="0"/>
    <s v="Banco Central do Brasil"/>
    <x v="0"/>
    <s v="Temporarily and exceptionally changed the rules of operation and constitution of consortium groups in order to mitigate the effects of any difficulties in obtaining goods or services in the market linked to consortium contracts, caused by social isolation measure"/>
    <s v="https://www.bcb.gov.br/detalhenoticia/17057/nota"/>
  </r>
  <r>
    <x v="3"/>
    <x v="31"/>
    <x v="0"/>
    <s v="Banco Central do Brasil"/>
    <x v="0"/>
    <s v="Change the rule for returned checks so they will be available to the customer at the branch where they were deposited, and no longer at the relationship agency until September 30, 2020"/>
    <s v="https://www.bcb.gov.br/detalhenoticia/17057/nota"/>
  </r>
  <r>
    <x v="3"/>
    <x v="31"/>
    <x v="0"/>
    <s v="Banco Central do Brasil"/>
    <x v="0"/>
    <s v="Extended the deadline for the delivery of the Market Risk Statement (DRM) and Operational Limits Statement (DLO) and Internal Capital Adequacy Assessment (Icaap) documents"/>
    <s v="https://www.bcb.gov.br/detalhenoticia/17057/nota"/>
  </r>
  <r>
    <x v="3"/>
    <x v="31"/>
    <x v="0"/>
    <s v="Superintendence of Complementary Social Security"/>
    <x v="0"/>
    <s v="Extended the deadlines for the delivery of EFPC documents and information established in CNPC resolutions, during the decree period of the state of public calamity"/>
    <s v="http://www.previc.gov.br/central-de-conteudos/Noticias/previc-prorroga-prazo-de-entrega-do-relatorio-anual-de-informacoes-rai"/>
  </r>
  <r>
    <x v="35"/>
    <x v="31"/>
    <x v="0"/>
    <s v="Ministry of Economic Affairs and Communications"/>
    <x v="1"/>
    <s v="Allocated 35 million of grants to assist SMEs in the tourism sector"/>
    <s v="https://www.mkm.ee/et/uudised/riik-toetab-ettevotjaid-35-miljoni-euroga"/>
  </r>
  <r>
    <x v="35"/>
    <x v="31"/>
    <x v="0"/>
    <s v="Ministry of Rural Affairs"/>
    <x v="1"/>
    <s v="Allocated 500,000 Euros and expanded eligbility for repalcement workers for agriculture to crop farmers, not just livestock farmers"/>
    <s v="https://www.agri.ee/et/uudised/pollumajandustootja-asendusteenust-saavad-sel-aastal-kasutada-ka-taimekasvatajad"/>
  </r>
  <r>
    <x v="22"/>
    <x v="31"/>
    <x v="0"/>
    <s v="European Commission"/>
    <x v="0"/>
    <s v="Adopted banking package to amend prudential rules to maximise the ability of banks to lend and absorb losses related to Coronavirus"/>
    <s v="https://ec.europa.eu/commission/presscorner/detail/en/ip_20_740"/>
  </r>
  <r>
    <x v="7"/>
    <x v="31"/>
    <x v="0"/>
    <s v="Transport Department"/>
    <x v="1"/>
    <s v="Providing $1.3 billion in subsidies earmarked for registered owners of goods vehicles and green minibus operators under the Anti-epidemic Fund"/>
    <s v="https://www.news.gov.hk/eng/2020/04/20200428/20200428_180607_837.html?type=category&amp;name=covid19"/>
  </r>
  <r>
    <x v="52"/>
    <x v="31"/>
    <x v="1"/>
    <s v="Ministry of Justice"/>
    <x v="0"/>
    <s v="Proposed rules that would simplify the financial restructuring of companies if enacted. The proposed changed aim to allow companies to more easily cancel their debt payments."/>
    <s v="https://www.stjornarradid.is/efst-a-baugi/frettir/stok-frett/2020/04/28/Einfoldun-reglna-um-fjarhagslega-endurskipulagningu-fyrirtaekja/"/>
  </r>
  <r>
    <x v="52"/>
    <x v="31"/>
    <x v="0"/>
    <s v="Ministry of Social Affairs"/>
    <x v="1"/>
    <s v="Increased support for companies to pay part of wage costs, and extends support for part time workers"/>
    <s v="https://www.stjornarradid.is/efst-a-baugi/frettir/stok-frett/2020/04/28/Framhald-hlutastarfaleidar-og-aukinn-studningur-vid-fyrirtaeki/"/>
  </r>
  <r>
    <x v="43"/>
    <x v="31"/>
    <x v="0"/>
    <s v="Reserve Bank of India"/>
    <x v="1"/>
    <s v="Contributed one or more days salary to the PM CARES Fund by the employees of the Reserve Bank. The total contribution from the employees amounting to ₹7.30 crore is being remitted to the PM CARES Fund"/>
    <s v="https://www.rbi.org.in/Scripts/BS_PressReleaseDisplay.aspx?prid=49735"/>
  </r>
  <r>
    <x v="10"/>
    <x v="31"/>
    <x v="0"/>
    <s v="Executive Board of the International Monetary Fund"/>
    <x v="2"/>
    <s v="Approved disbursements to Grenada (SDR 16.4 million or US$ 22.4 million) under the Rapid Credit Facility (RCF) mechanism to help cover its balance of payment needs stemming from the outbreak of the COVID-19 pandemic. "/>
    <s v="https://www.imf.org/en/News/Articles/2020/04/28/pr20192-dma-grd-lca-imf-executive-board-approves-us-million-disbursements-address-covid-19-pandemic"/>
  </r>
  <r>
    <x v="10"/>
    <x v="31"/>
    <x v="0"/>
    <s v="Executive Board of the International Monetary Fund"/>
    <x v="2"/>
    <s v="Approved disbursements to St. Lucia (SDR 21.4 million or US$ 29.2 million) under the Rapid Credit Facility (RCF) mechanism to help cover its balance of payment needs stemming from the outbreak of the COVID-19 pandemic. "/>
    <s v="https://www.imf.org/en/News/Articles/2020/04/28/pr20192-dma-grd-lca-imf-executive-board-approves-us-million-disbursements-address-covid-19-pandemic"/>
  </r>
  <r>
    <x v="10"/>
    <x v="31"/>
    <x v="0"/>
    <s v="Executive Board of the International Monetary Fund"/>
    <x v="2"/>
    <s v="Approved disbursements to Dominica (SDR 10.3 million or US$14 million) under the Rapid Credit Facility (RCF) mechanism to help cover its balance of payment needs stemming from the outbreak of the COVID-19 pandemic. "/>
    <s v="https://www.imf.org/en/News/Articles/2020/04/28/pr20192-dma-grd-lca-imf-executive-board-approves-us-million-disbursements-address-covid-19-pandemic"/>
  </r>
  <r>
    <x v="10"/>
    <x v="31"/>
    <x v="0"/>
    <s v="Executive Board of the International Monetary Fund"/>
    <x v="2"/>
    <s v="Approved Nigeria’s request for emergency financial assistance of SDR 2,454.5 million (US$ 3.4 billion, 100 percent of quota) under the Rapid Financing Instrument (RFI) to meet the urgent balance of payment needs stemming from the outbreak of the COVID-19 pandemic"/>
    <s v="https://www.imf.org/en/News/Articles/2020/04/28/pr20191-nigeria-imf-executive-board-approves-emergency-support-to-address-covid-19"/>
  </r>
  <r>
    <x v="13"/>
    <x v="31"/>
    <x v="0"/>
    <s v="Department of Finance"/>
    <x v="2"/>
    <s v="Philippines and the Asian Development Bank (ADB) signed an agreement for a US$200-million loan on additional financing for the government’s efforts to provide unconditional emergency cash assistance to poor and vulnerable households that have been adversely affected by the quarantine measures imposed to contain the coronavirus 2019 (COVID-19) pandemic"/>
    <s v="https://www.dof.gov.ph/phl-adb-sign-us200-m-loan-accord-for-social-protection-support-project/"/>
  </r>
  <r>
    <x v="13"/>
    <x v="31"/>
    <x v="0"/>
    <s v="Department of Finance"/>
    <x v="2"/>
    <s v="Philippines and the World Bank signed a US$100-million loan agreement that aims to strengthen the country’s capacity to prevent, detect and respond to the threat posed by the coronavirus disease 2019 (COVID-19) pandemic and boost its national systems for public health preparedness"/>
    <s v="https://www.dof.gov.ph/phl-world-bank-sign-us100-m-loan-accord-for-covid-19-emergency-response-project/"/>
  </r>
  <r>
    <x v="13"/>
    <x v="31"/>
    <x v="0"/>
    <s v="Bangko Sentral ng Pilipinas"/>
    <x v="1"/>
    <s v="Approved the suspension of charging of filing, processing, and licensing/registration fees relative to application to provide electronic payment and financial services (EPFS) as an additional relief to BSP Supervised Financial Institutions (BSFIs) affected by the Corona Virus Disease 2019 (COVID-19) situation"/>
    <s v="http://www.bsp.gov.ph/publications/media.asp?id=5369"/>
  </r>
  <r>
    <x v="15"/>
    <x v="31"/>
    <x v="0"/>
    <s v="Ministry of Inclusion, Social Security, and Migration"/>
    <x v="1"/>
    <s v="Approved six month moratoria for loan repayments in twelve crucial sectors"/>
    <s v="http://prensa.mitramiss.gob.es/WebPrensa/noticias/seguridadsocial/detalle/3787"/>
  </r>
  <r>
    <x v="28"/>
    <x v="31"/>
    <x v="0"/>
    <s v="Central Bank of Sri Lanka"/>
    <x v="0"/>
    <s v="Required banks to consider where the validity period of cheques valued less than Rs.500,000 has expired, as valid until 15 May 2020"/>
    <s v="https://www.cbsl.gov.lk/en/node/7814"/>
  </r>
  <r>
    <x v="45"/>
    <x v="31"/>
    <x v="0"/>
    <s v="Finansinspektionen"/>
    <x v="0"/>
    <s v="Decided to resume supervisory meetings, investigations, and gatherings beginning May 4, 2020."/>
    <s v="https://www.fi.se/sv/publicerat/nyheter/2020/fi-aterupptar-arbetet-med-tillsynsundersokningar/"/>
  </r>
  <r>
    <x v="45"/>
    <x v="31"/>
    <x v="0"/>
    <s v="Sveriges Riksbank"/>
    <x v="6"/>
    <s v="Decided to offer banks a dollar loan against collateral on Thursday, April 30. This is the fifth dollar auction of 2020, and includes USD 10 billion with a maturity of 3 months. The total amount of dollar auctions was set at USD 60 billion until September 18, 2020."/>
    <s v="https://www.riksbank.se/sv/press-och-publicerat/nyheter-och-pressmeddelanden/pressmeddelanden/2020/riksbanken-erbjuder-ett-femte-lan-i-amerikanska-dollar-torsdagen-den-30-april/"/>
  </r>
  <r>
    <x v="17"/>
    <x v="31"/>
    <x v="0"/>
    <s v="National Bank of Ukraine"/>
    <x v="1"/>
    <s v="Allocated $135 million to improving public health at work in Ukraine, funded by the World Bank"/>
    <s v="https://mof.gov.ua/uk/news/ukraina_otrimaie_vid_svitovogo_banku_135_milioniv_dolariv-2109"/>
  </r>
  <r>
    <x v="30"/>
    <x v="31"/>
    <x v="0"/>
    <s v="International Development Association, Regional Disease Surveillance Systems Enhancement Project, Contingency Emergency Response Component"/>
    <x v="2"/>
    <s v="Approved additional financing of $10.4 million from the International Development Association (IDA), to support Benin's efforts to fight COVID-19 (coronavirus) and help the country respond to public health emergencies. In addition, the Regional Disease Surveillance Systems Enhancement Project (REDISSE ) has earmarked $20 million, while $10 million is being funded by the Contingency Emergency Response Component (CERC) of the Benin Early Years Nutrition and Child Development Project (EYNCDP)"/>
    <s v="https://www.worldbank.org/en/news/press-release/2020/04/28/benin-an-additional-10-4-million-to-fight-coronavirus"/>
  </r>
  <r>
    <x v="30"/>
    <x v="31"/>
    <x v="0"/>
    <s v="World Bank Group"/>
    <x v="2"/>
    <s v="Approved today a US$20 million project to help Jordan face the health impacts of the COVID-19 outbreak. The new COVID-19 Emergency Response project will support the Ministry of Health’s efforts in preventing, detecting and responding to the threat posed by the pandemic and strengthen public health preparedness"/>
    <s v="https://www.worldbank.org/en/news/press-release/2020/04/28/us20-million-in-emergency-response-to-help-jordan-respond-to-the-corona-virus-pandemic"/>
  </r>
  <r>
    <x v="19"/>
    <x v="32"/>
    <x v="0"/>
    <s v="Asian Development Bank"/>
    <x v="2"/>
    <s v="Approved a $200 million loan to support the Philippine government’s effort to provide emergency cash subsidies to vulnerable households amid the novel coronavirus disease (COVID-19) pandemic"/>
    <s v="https://www.adb.org/news/adb-approves-200-million-loan-support-philippines-poor-amid-covid-19"/>
  </r>
  <r>
    <x v="20"/>
    <x v="32"/>
    <x v="0"/>
    <s v="Ministry of Finance"/>
    <x v="1"/>
    <s v="Expanded Phase 2 of the hardship fund, through which SMEs may request up to 6000 Euros from the government"/>
    <s v="https://www.bmf.gv.at/presse/pressemeldungen/2020/april/Haertefallfonds-wird-ausgeweitet.html"/>
  </r>
  <r>
    <x v="47"/>
    <x v="32"/>
    <x v="0"/>
    <s v="Financial Market Commission"/>
    <x v="0"/>
    <s v="Extended from four to six months the transitional treatment applicable to the provisions required for the reprogramming of commercial credit quotas in banks and supervised cooperatives"/>
    <s v="http://www.cmfchile.cl/portal/prensa/604/w3-article-28681.html"/>
  </r>
  <r>
    <x v="5"/>
    <x v="32"/>
    <x v="0"/>
    <s v="Ministry of Human Resources and Social Security, Ministry of Finance"/>
    <x v="1"/>
    <s v="Established a list of employment subsidies including vocational training subisidies, social insurance subsidies, public welfare post subsidies, employment training subsidies, one-time employment subsidies, one-time job search and entrepreneurship subsidies, and one-time entrepreneurial subsidies"/>
    <s v="http://www.mof.gov.cn/zhengwuxinxi/caizhengxinwen/202004/t20200427_3505201.htm"/>
  </r>
  <r>
    <x v="35"/>
    <x v="32"/>
    <x v="0"/>
    <s v="Ministry of Public Administration"/>
    <x v="1"/>
    <s v="Decided on conditions to allocate EUR 130 million to state and local governments"/>
    <s v="https://www.rahandusministeerium.ee/et/uudised/valitsuse-liikmed-otsustasid-omavalitsusele-kriisiabi-andmise-tingimused"/>
  </r>
  <r>
    <x v="49"/>
    <x v="32"/>
    <x v="0"/>
    <s v="Ministry of Economy"/>
    <x v="1"/>
    <s v="Started the second part of the Solidarity fund of EUR 7 billion to loan money to SMEs and specific sectors"/>
    <s v="https://www.economie.gouv.fr/demarrage-2nd-volet-fonds-solidarite#"/>
  </r>
  <r>
    <x v="39"/>
    <x v="32"/>
    <x v="0"/>
    <s v="Ministry of Economy"/>
    <x v="1"/>
    <s v="Loaned 550 million Euros to Condor, a German leisure airline"/>
    <s v="https://www.bmwi.de/Redaktion/DE/Pressemitteilungen/2020/20200427-finanzielle-unterstuetzung-fuer-condor.html"/>
  </r>
  <r>
    <x v="51"/>
    <x v="32"/>
    <x v="0"/>
    <s v="Ministry of Economy"/>
    <x v="1"/>
    <s v="Expanded eligiblity for special assistance for SMEs to include individuals, self employed people and LLCs, as well as others"/>
    <s v="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r>
  <r>
    <x v="23"/>
    <x v="32"/>
    <x v="0"/>
    <s v="Magyar Nemzeti Bank"/>
    <x v="11"/>
    <s v="Did not accept an offer in today's FX swap tender thus reducing the total central bank swap portfolio by HUF 93.5 billion and excess liquidity provided by the MNB in ​​the banking system will decrease to HUF 1,929 billion"/>
    <s v="https://www.mnb.hu/sajtoszoba/sajtokozlemenyek/2020-evi-sajtokozlemenyek/nem-fogadott-el-ajanlatot-a-jegybank-a-mai-fx-swap-tenderen"/>
  </r>
  <r>
    <x v="43"/>
    <x v="32"/>
    <x v="0"/>
    <s v="Reserve Bank of India"/>
    <x v="12"/>
    <s v="Established the Special Liquidity Facility for Mutual Funds (SLF-MF) for mutual funds of ₹ 50,000 crore, this involves repo operations of 90 days tenor at the fixed repo rate. The SLF-MF is on-tap and open-ended, and banks can submit their bids to avail funding on any day from Monday to Friday (excluding holidays). The scheme is available till May 11, 2020 or up to utilization of the allocated amount, whichever is earlier."/>
    <s v="https://www.rbi.org.in/Scripts/BS_PressReleaseDisplay.aspx?prid=49728"/>
  </r>
  <r>
    <x v="31"/>
    <x v="32"/>
    <x v="0"/>
    <s v="Israeli Ministry of Finance"/>
    <x v="2"/>
    <s v="Approved credit card companies attaching to the SME loan fund to increase the credit supply and financing options of small and medium businesses seeking to obtain a state guarantee loan. The terms of the loan through the credit card companies are the same as those currently in the fun"/>
    <s v="https://www.gov.il/he/departments/news/press_27042020_b"/>
  </r>
  <r>
    <x v="31"/>
    <x v="32"/>
    <x v="0"/>
    <s v="Ministry of Labor, Welfare and Social Services"/>
    <x v="0"/>
    <s v="Announced the postponement of deadlines related to the financial sanctioning process and its collection and recovery from 10.3.20 to 10.5.20 three months from the date"/>
    <s v="https://www.gov.il/he//departments/news/rejection-of-deadlines-imposing-and-collecting-financial-penalty"/>
  </r>
  <r>
    <x v="32"/>
    <x v="32"/>
    <x v="0"/>
    <s v="Bank of Japan"/>
    <x v="6"/>
    <s v="Increased the maximum amount of additional purchases of CP and corporate bonds and conduct purchases with the upper limit of the amount outstanding of about 20 trillion yen in total. Maximum amounts of additional purchases of CP and corporate bonds will be increased from 1 trillion yen to 7.5 trillion yen for each asset. Other than the additional purchases, the existing amounts outstanding of CP and corporate bonds will be maintained at about 2 trillion yen and about 3 trillion yen, respectively. The additional purchases will continue until the end of September 2020. In addition, it raised the maximum amounts outstanding of a single issuer's CP and corporate bonds to be purchased, and the maximum remaining maturity of corporate bonds to be purchased will be extended to 5 years"/>
    <s v="https://www.boj.or.jp/en/announcements/release_2020/k200427a.pdf"/>
  </r>
  <r>
    <x v="32"/>
    <x v="32"/>
    <x v="0"/>
    <s v="Bank of Japan"/>
    <x v="2"/>
    <s v="Strengthened the Special Funds-Supplying Operations to Facilitate Financing in Response to the Novel Coronavirus (COVID-19) by expanding the range of collateral in calculating the maximum amount of the loans, increasing the number of eligible counterparties, and applying a positive interest rate to current account balances at the Bank "/>
    <s v="https://www.boj.or.jp/en/announcements/release_2020/rel200427b.pdf"/>
  </r>
  <r>
    <x v="32"/>
    <x v="32"/>
    <x v="0"/>
    <s v="Bank of Japan"/>
    <x v="10"/>
    <s v="Conducting further active purchases of both JGBs and T-Bills for the time being, with a view to maintaining stability in the bond market and stabilizing the entire yield curve at a low level."/>
    <s v="https://www.boj.or.jp/en/announcements/release_2020/k200427a.pdf"/>
  </r>
  <r>
    <x v="32"/>
    <x v="32"/>
    <x v="0"/>
    <s v="Bank of Japan"/>
    <x v="6"/>
    <s v="Decided to continue to implement the measures regarding the Securities Lending Facility (SLF) announced on March 24, 2020, including an increase in the number of JGS issues offered in the SLF and relaxation of the upper limit on the number of JGS issues allowed for the submission of bids for the SLF"/>
    <s v="https://www.boj.or.jp/en/announcements/release_2020/rel200427j.pdf"/>
  </r>
  <r>
    <x v="32"/>
    <x v="32"/>
    <x v="0"/>
    <s v="Bank of Japan"/>
    <x v="10"/>
    <s v="Decided to actively purchase ETFs and J-REITs for the time being so that their amounts outstanding will increase at annual paces with the upper limit of about 12 trillion yen and about 180 billion yen"/>
    <s v="https://www.boj.or.jp/en/announcements/release_2020/k200427a.pdf"/>
  </r>
  <r>
    <x v="32"/>
    <x v="32"/>
    <x v="0"/>
    <s v="Bank of Japan"/>
    <x v="3"/>
    <s v="Implemented yield curve control that applies a negative interest rate of minus 0.1 percent to the Policy-Rate Balances in current accounts held by financial institutions at the Bank and purchase a necessary amount of JGBs without setting an upper limit so that 10-year JGB yields will remain at around zero percent"/>
    <s v="https://www.boj.or.jp/en/announcements/release_2020/k200427a.pdf"/>
  </r>
  <r>
    <x v="59"/>
    <x v="32"/>
    <x v="0"/>
    <s v="National Banking and Stock Commission"/>
    <x v="0"/>
    <s v="Temporarily changed the Special Accounting Criteria applicable to the Fund for Operation and Bank Financing of Housing (FOVI), to the Mining Development Trust (FIFOMI) , as well as the Institutional Trusts in Relation to Agriculture (FIRA), regarding commercial, consumer and housing loans that they have with clients whose source of payment is affected by this contingency"/>
    <s v="https://www.gob.mx/cnbv/prensa/33-2020-criterios-contables-especiales-aplicables-a-entidades-de-fomento-y-alcances-para-sector-de-ahorro-y-credito-popular?idiom=es"/>
  </r>
  <r>
    <x v="26"/>
    <x v="32"/>
    <x v="0"/>
    <s v="Central Bank of Nigeria"/>
    <x v="0"/>
    <s v="Lifted the suspension of check clearing in Nigeria, starting April 28"/>
    <s v="https://www.cbn.gov.ng/Out/2020/CCD/CHEQUE%20CLEARING.pdf"/>
  </r>
  <r>
    <x v="12"/>
    <x v="32"/>
    <x v="0"/>
    <s v="The Superintendency of Banking, Insurance and Private Pension Fund Administrators (SBS)"/>
    <x v="0"/>
    <s v="Relaxed the treatment of provisions that apply to credits granted under Reactiva Peru programs and the Business Support Fund for micro and small businesses (FAE-MYPE), which will help entities of the financial system offer companies more competitive conditions"/>
    <s v="https://www.sbs.gob.pe/noticia/detallenoticia/idnoticia/2479?title=SBS%20flexibiliza%20provisiones%20de%20cr%C3%A9ditos%20del%20programa%20Reactiva%20Per%C3%BA%20y%20FAE%20MYPE"/>
  </r>
  <r>
    <x v="12"/>
    <x v="32"/>
    <x v="0"/>
    <s v="Ministry of Economy and Finance of Peru"/>
    <x v="4"/>
    <s v="Strengthened the MYPE Business Support Fund (FAE-MYPE), including providing new resources for S / 500 million are assigned from the CRECER Fund, with which a total of S / 800 million is recorded, which will allow to secure credit lines of up to S / 4,000 million to be channeled through banks, financial , savings banks and cooperatives, expanded the scope of the measure to companies of any category of economic activity, coverage increases to 98% for loans up to S / 10 000, and up to 90% coverage for loans up to S / 30 000, and access requirements are relaxed and the grace period is extended to 12 months"/>
    <s v="https://www.gob.pe/institucion/mef/noticias/140730-fae-mype-amplia-hasta-s-4-000-millones-las-lineas-de-credito-garantizadas-para-mype"/>
  </r>
  <r>
    <x v="13"/>
    <x v="32"/>
    <x v="1"/>
    <s v="Department of Finance"/>
    <x v="5"/>
    <s v="Proposed to extend the net operating loss carry-over (NOLCO) for small businesses to five years, with the government absorbing as much as P139.6 billion in the form of foregone tax payments to help these enterprises recoup their losses resulting from the economic fallout triggered by the coronavirus disease 2019 (COVID-19) pandemic"/>
    <s v="https://www.dof.gov.ph/dof-asks-congress-to-extend-tax-deductibility-of-losses-incurred-by-small-businesses-in-2020/"/>
  </r>
  <r>
    <x v="27"/>
    <x v="32"/>
    <x v="0"/>
    <s v="Financial Services Commission"/>
    <x v="0"/>
    <s v="Extended reporting deadline for companies that have already been granted exemptions from sanctions regarding their inability to meet the quarterly and semi annual report ing deadline due to COVID 19 related issues, the deadline has been extended until May 15"/>
    <s v="http://www.fsc.go.kr/downManager?bbsid=BBS0048&amp;no=151913"/>
  </r>
  <r>
    <x v="27"/>
    <x v="32"/>
    <x v="0"/>
    <s v="Financial Services Commission"/>
    <x v="0"/>
    <s v="Allowing the deferment of principal payment will be available for vulnerable debtors who are unable to service debts due to diminished income caused by the COVID 19 pandemic. It will be offered by all financial institutions from April 29 until the end of this year."/>
    <s v="http://www.fsc.go.kr/downManager?bbsid=BBS0048&amp;no=151926"/>
  </r>
  <r>
    <x v="33"/>
    <x v="32"/>
    <x v="0"/>
    <s v="Bank of Russia"/>
    <x v="0"/>
    <s v="Introduced a new procedure for maintaining the register of mutual investment funds"/>
    <s v="https://cbr.ru/press/pr/?file=27042020_171110info2.htm"/>
  </r>
  <r>
    <x v="28"/>
    <x v="32"/>
    <x v="0"/>
    <s v="Central Bank of Sri Lanka"/>
    <x v="0"/>
    <s v="Issued an Order under the Monetary Law Act to the licensed banks requiring to fix the maximum rate of interest chargeable by them on the money lent on the security of personal articles made of gold accepted as a pledge for pawning to be 12% per annum or 1% per month if the pawning period is less than one year, with effect from 27 April 2020"/>
    <s v="https://www.cbsl.gov.lk/en/node/7782"/>
  </r>
  <r>
    <x v="17"/>
    <x v="32"/>
    <x v="0"/>
    <s v="Ministry of Economic Development"/>
    <x v="1"/>
    <s v="Allocated 6 billion UAH for unemployment benefits"/>
    <s v="https://www.me.gov.ua/News/Detail?lang=uk-UA&amp;id=46a2cacc-5ad6-436f-81c9-909b65de3104&amp;title=UriadVidiliv6-MlrdGrnDliaFinansuvanniaDopomogiPoBezrobittiu"/>
  </r>
  <r>
    <x v="41"/>
    <x v="32"/>
    <x v="0"/>
    <s v="Bank of England"/>
    <x v="0"/>
    <s v="Clarified the Prudential Regulatory Authority's (PRA) regulatory treatment of guarantees provided under the United Kingdom's Coronavirus Business Interruption Loan Scheme (CBILS) and the Coronavirus Large Business Interruption Loan Scheme (CLBILS). The PRA explained that the the CBILS and CLBILS guarantees qualify as forms of unfunded credit protection, which allow a firm to adjust risk weights and expected loss amounts."/>
    <s v="https://www.bankofengland.co.uk/prudential-regulation/publication/2020/statement-on-the-regulatory-treatment-of-the-uk-cbils-and-the-uk-clbils"/>
  </r>
  <r>
    <x v="41"/>
    <x v="32"/>
    <x v="0"/>
    <s v="HM Treasury"/>
    <x v="1"/>
    <s v="Amends regulation of CBILS scheme to support small businesses"/>
    <s v="https://www.fca.org.uk/news/statements/uk-coronavirus-business-interruption-loan-scheme-cbils-and-new-bounce-back-loan-scheme-bbl"/>
  </r>
  <r>
    <x v="29"/>
    <x v="32"/>
    <x v="0"/>
    <s v="Federal Reserve"/>
    <x v="2"/>
    <s v="Announced an expansion of the scope and duration of the Municipal Liquidity Facility (MLF) including new population thresholds that allow substantially more entities to borrow directly from the MLF than the initial plan announced on April 9 and participation in the facility by certain multistate entities. In addition, the termination date for the facility has been extended to December 31, 2020 in order to provide eligible issuers more time and flexibility"/>
    <s v="https://www.federalreserve.gov/newsevents/pressreleases/monetary20200427a.htm"/>
  </r>
  <r>
    <x v="29"/>
    <x v="32"/>
    <x v="0"/>
    <s v="Federal Reserve, Federal Deposit Insurance Corporation"/>
    <x v="0"/>
    <s v="Extended, by 30 days, the comment period for the agencies' proposed guidance for resolution plans submitted by certain large foreign banks. The extension will allow interested parties additional time to analyze the issues and to prepare comments through June 4, 2020"/>
    <s v="https://www.federalreserve.gov/newsevents/pressreleases/bcreg20200427a.htm_x000a__x000a_https://www.fdic.gov/news/news/press/2020/pr20054.html"/>
  </r>
  <r>
    <x v="30"/>
    <x v="32"/>
    <x v="0"/>
    <s v="International Development Association"/>
    <x v="1"/>
    <s v="Approved US$2.9 million equivalent grant to support Samoa to prevent, detect and respond to the threat posed by COVID-19 in Samoa and to strengthen national systems for public health preparedness"/>
    <s v="https://www.worldbank.org/en/news/loans-credits/2020/04/27/samoa-covid-19-coronavirus-emergency-response-project"/>
  </r>
  <r>
    <x v="30"/>
    <x v="32"/>
    <x v="0"/>
    <s v="International Bank for Reconstruction and Development"/>
    <x v="2"/>
    <s v="Approved today $135 million in Additional Financing for the Serving People, Improving Health Project, to scale-up Ukraine’s health sector response to the COVID-19 pandemic"/>
    <s v="https://www.worldbank.org/en/news/press-release/2020/04/27/world-bank-continues-support-to-ukraines-healthcare-reform-boosting-its-covid-19-response"/>
  </r>
  <r>
    <x v="30"/>
    <x v="32"/>
    <x v="0"/>
    <s v="Steering Body of the Pandemic Emergency Financing Facility"/>
    <x v="1"/>
    <s v="Announced today the allocation of US$195.84 million to 64 of the world’s poorest countries with reported cases of COVID-19"/>
    <s v="https://www.worldbank.org/en/news/press-release/2020/04/27/pef-allocates-us195-million-to-more-than-60-low-income-countries-to-fight-covid-19"/>
  </r>
  <r>
    <x v="5"/>
    <x v="33"/>
    <x v="0"/>
    <s v="Ministry of Finance"/>
    <x v="5"/>
    <s v="Extended the tax policy on supporting rural financial development, the tax policy on microfinance companies, and the support of small and micro enterprises Financing tax policies and VAT policies on input tax deductions for leased fixed assets in order to assist small and micro enterprises, individual industrial and commercial households and farmers for four years until December 31, 2023"/>
    <s v="http://szs.mof.gov.cn/zhengcefabu/202004/t20200426_3504305.htm"/>
  </r>
  <r>
    <x v="51"/>
    <x v="33"/>
    <x v="0"/>
    <s v="Ministry of Finance"/>
    <x v="5"/>
    <s v="Extended the scope of the special purpose compensation scheme to include owners of sole proprietorships, which applies to self-employed persons, companies in the form of general partners, limited partners, limited liability companies, private capital companies, and public limited companies that employ up to 20 employees. Also, for companies that began after January 10, 2018, their gross income was no longer required to be greater than zero in order for them to qualify for special purpose compensation. Finally, the online portal for submitting applications for special purpose compensation was extended until April 28, 2020."/>
    <s v="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r>
  <r>
    <x v="31"/>
    <x v="33"/>
    <x v="0"/>
    <s v="Israeli Ministry of Finance"/>
    <x v="1"/>
    <s v="Allocated an additional special budget of up to NIS 6 billion for retaining and returning workers to the employment cycle in the econom"/>
    <s v="https://www.gov.il/he/departments/news/press_27042020"/>
  </r>
  <r>
    <x v="0"/>
    <x v="34"/>
    <x v="0"/>
    <s v="Ministry of Economy"/>
    <x v="1"/>
    <s v="Ordered an extraordinary payment to the holders of the Food Card. It will be credited on April 29 and consists of $ 4,000 for those families with one child, and $ 6,000 for those with 2 or more"/>
    <s v="https://www.argentina.gob.ar/noticias/tarjeta-alimentar-se-acreditara-un-refuerzo-extraordinario"/>
  </r>
  <r>
    <x v="35"/>
    <x v="34"/>
    <x v="0"/>
    <s v="Ministry of Finance"/>
    <x v="5"/>
    <s v="Decided to support the retail and service businesses with a rent compensation package worth EUR 4 million. The government agreed to match the discounts offered by lessors up to 25% of the total rent. The support measure is only applied if the lessor also agrees to discount the cost of rent."/>
    <s v="https://www.rahandusministeerium.ee/et/uudised/riik-toetab-kaubanduskeskuste-kriisi-tottu-suletud-rentnikke"/>
  </r>
  <r>
    <x v="48"/>
    <x v="34"/>
    <x v="0"/>
    <s v="European Commission"/>
    <x v="5"/>
    <s v="Approved the framework support program for state aid measures related to the Finnish corona pandemic. The European Commission's (EC) approval enables the Finnish government to grant aid through several administrative sectors, with a maximum of EUR 800,000 for each undertaking. &quot;De minimis aid&quot; also specified that comapnies may redeive a total of EUR 200,000 over three tax years from multiple grantors. Grantors include state and municipal authorities. Support may take the form of direct grants, tax and social security contributions, repayable advances, guarantees, loans and equity. Aid may not be granted to companies that were alredy in difficulty on December 31, 2019. Aid cannot be granted later than December 31, 2020."/>
    <s v="https://tem.fi/artikkeli/-/asset_publisher/komissio-hyvaksyi-suomen-puitetukiohjelman-koronaepidemiaan-liittyville-valtiontukitoimenpiteille"/>
  </r>
  <r>
    <x v="25"/>
    <x v="34"/>
    <x v="0"/>
    <s v="Cabinet"/>
    <x v="2"/>
    <s v="Announced details on the Corona Bridging Loan (COL) program, which was first announced in early April. The Cabinet allocated EUR 100 million for the program, and recipients can receive between EUR 50,000 and EUR 2 million at a uniform 3% interest rate. The program will accept applications beginning on April 29, 2020, and Regional Development Companies (ROMs) will implement the program and process applications."/>
    <s v="https://www.rijksoverheid.nl/ministeries/ministerie-van-economische-zaken-en-klimaat/nieuws/2020/04/25/coronavirus-overbruggingskrediet-gericht-op-startups-en-scale-ups-vanaf-29-april-beschikbaar"/>
  </r>
  <r>
    <x v="12"/>
    <x v="34"/>
    <x v="0"/>
    <s v="Ministry of Economy and Finance of Peru"/>
    <x v="0"/>
    <s v="Approved new deadlines for Public Sector entities obliged to present their Accountability for the preparation of the General Account of the Republic, carried out until May 7, 2020"/>
    <s v="https://www.gob.pe/institucion/mef/noticias/131649-comunicado-nuevos-plazos-para-que-las-entidades-del-sector-publico-puedan-presentar-sus-rendiciones-de-cuenta"/>
  </r>
  <r>
    <x v="16"/>
    <x v="34"/>
    <x v="0"/>
    <s v="Ministry of Finance"/>
    <x v="2"/>
    <s v="Will allow small-scale business operators to apply directly to the window of the public bank for loans. The public bank will send  information to the credit insurance fund to complete the underwriting process within 3 hours after the review by the simple assessment form published by the Central Bank. The bank will complete the loan operation within 3 days"/>
    <s v="https://www.mof.gov.tw/singlehtml/384fb3077bb349ea973e7fc6f13b6974?cntId=784a35cfdea24d5aab642971d227430a"/>
  </r>
  <r>
    <x v="29"/>
    <x v="34"/>
    <x v="0"/>
    <s v="US Treasury Department"/>
    <x v="1"/>
    <s v="Determined that cargo air carriers that receive $50 million or less of payroll support and contractors that receive $37.5 million or less of payroll support will not be required to provide financial instruments as appropriate compensation for the financial assistance"/>
    <s v="https://home.treasury.gov/news/press-releases/treasury-implementing-cares-act-programs-for-aviation-and-national-security-industries"/>
  </r>
  <r>
    <x v="19"/>
    <x v="35"/>
    <x v="0"/>
    <s v="Asian Development Bank"/>
    <x v="2"/>
    <s v="Approved a $1.5 billion loan to help the Philippine government fund its novel coronavirus disease (COVID-19) response program and strengthen the country’s health care system in its fight against the pandemic"/>
    <s v="https://www.adb.org/news/adb-approves-1-5-billion-financing-support-philippines-covid-19-response"/>
  </r>
  <r>
    <x v="2"/>
    <x v="35"/>
    <x v="0"/>
    <s v="Australian Government"/>
    <x v="1"/>
    <s v="Exempted job seekers from reporting their mutual obligation requirements up to and including 22 May 2020"/>
    <s v="https://www.dese.gov.au/covid-19/job-seekers"/>
  </r>
  <r>
    <x v="20"/>
    <x v="35"/>
    <x v="0"/>
    <s v="Ministry of Finance"/>
    <x v="5"/>
    <s v="Made several changes to the tax code. First, the Ministry amended the Federal Tax Code to allow the government to provide tax credits without any stipulations. Previously, tax credits had to be used to repay due tax debts. Also, doctors who come out of retirement to resume work related to the coronavirus may receive compensation at a favorable tax rate--they will not suffer tax disadvantages. Also, athletes are exempted from paying flat-rate travel allowances when sports facilities are closed due to the crisis. Finally, the budget committee passed a proposal that exempted the dometic purchase of protective masks from sales taxes, and this measure applies to delieveries between April 13 and August 1, 2020."/>
    <s v="https://www.bmf.gv.at/presse/pressemeldungen/2020/april/schnelle-hilfe.html"/>
  </r>
  <r>
    <x v="20"/>
    <x v="35"/>
    <x v="0"/>
    <s v="Ministry of Finance"/>
    <x v="5"/>
    <s v="Approved the Promotional Audit Act, which allows the federal tax office to audit the data and documents beneficiaries of coronavirus subsidies."/>
    <s v="https://www.bmf.gv.at/presse/pressemeldungen/2020/april/schnelle-hilfe.html"/>
  </r>
  <r>
    <x v="4"/>
    <x v="35"/>
    <x v="0"/>
    <s v="Bank of Canada"/>
    <x v="6"/>
    <s v="Amended the Standing Term Liquidity Facility (STLF) to include term of up to ninety (90) days"/>
    <s v="https://www.bankofcanada.ca/2020/04/bank-canada-announces-further-enhancements-to-standing-term-liquidity-facility-stlf/"/>
  </r>
  <r>
    <x v="35"/>
    <x v="35"/>
    <x v="0"/>
    <s v="Estonian Government"/>
    <x v="5"/>
    <s v="Approved COVID-19 crisis measures as part of the state supplementary budget for 2020. One of the crisis measures allocated EUR 15 million for education and youth grants, plus EUR 150,000 for environmental education centers."/>
    <s v="https://www.mkm.ee/et/uudised/valitsuse-liikmed-kiitsid-heaks-covid-19-lisaeelarvega-seotud-kriisimeetmed"/>
  </r>
  <r>
    <x v="35"/>
    <x v="35"/>
    <x v="0"/>
    <s v="Estonian Government"/>
    <x v="5"/>
    <s v="Approved COVID-19 crisis measures as part of the state supplementary budget for 2020. One of the crisis measures allocated EUR 25 million for the disruption of cultural and athletic activities."/>
    <s v="https://www.mkm.ee/et/uudised/valitsuse-liikmed-kiitsid-heaks-covid-19-lisaeelarvega-seotud-kriisimeetmed"/>
  </r>
  <r>
    <x v="35"/>
    <x v="35"/>
    <x v="0"/>
    <s v="Estonian Government"/>
    <x v="5"/>
    <s v="Approved COVID-19 crisis measures as part of the state supplementary budget for 2020. One of the crisis measures allocated EUR 200.5 million for loans and loan guarantees to rural businesses."/>
    <s v="https://www.mkm.ee/et/uudised/valitsuse-liikmed-kiitsid-heaks-covid-19-lisaeelarvega-seotud-kriisimeetmed"/>
  </r>
  <r>
    <x v="35"/>
    <x v="35"/>
    <x v="0"/>
    <s v="Estonian Government, KredEx"/>
    <x v="5"/>
    <s v="Approved COVID-19 crisis measures as part of the state supplementary budget for 2020. One of the crisis measures allocated EUR 105 million to the housing and construction sectors. The KredEx Foundation will implement the measure."/>
    <s v="https://www.mkm.ee/et/uudised/valitsuse-liikmed-kiitsid-heaks-covid-19-lisaeelarvega-seotud-kriisimeetmed_x000a__x000a_https://www.mkm.ee/et/uudised/riik-suurendab-vaikeelamute-omanikele-moeldud-rekonstrueerimistoetust"/>
  </r>
  <r>
    <x v="35"/>
    <x v="35"/>
    <x v="0"/>
    <s v="Estonian Government"/>
    <x v="5"/>
    <s v="Approved COVID-19 crisis measures as part of the state supplementary budget for 2020. The government allocated EUR 30 million to compensate local governments for the losses of their tax base."/>
    <s v="https://www.mkm.ee/et/uudised/valitsuse-liikmed-kiitsid-heaks-covid-19-lisaeelarvega-seotud-kriisimeetmed"/>
  </r>
  <r>
    <x v="35"/>
    <x v="35"/>
    <x v="0"/>
    <s v="Estonian Government"/>
    <x v="5"/>
    <s v="Approved COVID-19 crisis measures as part of the state supplementary budget for 2020. The government allocated EUR 100 million to local governments to support investment (EUR 70 million) and local road maintenance (EUR 30 million)."/>
    <s v="https://www.mkm.ee/et/uudised/valitsuse-liikmed-kiitsid-heaks-covid-19-lisaeelarvega-seotud-kriisimeetmed"/>
  </r>
  <r>
    <x v="35"/>
    <x v="35"/>
    <x v="0"/>
    <s v="Estonian Government"/>
    <x v="5"/>
    <s v="Approved COVID-19 crisis measures as part of the state supplementary budget for 2020. The government allocated EUR 2 million to support religious associations that hve been disrupted during the crisis."/>
    <s v="https://www.mkm.ee/et/uudised/valitsuse-liikmed-kiitsid-heaks-covid-19-lisaeelarvega-seotud-kriisimeetmed"/>
  </r>
  <r>
    <x v="35"/>
    <x v="35"/>
    <x v="0"/>
    <s v="Estonian Government, KredEx"/>
    <x v="5"/>
    <s v="Approved COVID-19 crisis measures as part of the state supplementary budget for 2020. The government allocated EUR 300 million for the acquisition of state-owned enterprises through temporary capital injections, business loans, and loan guarantees. The enterprises include the companies with significant impact on the coutnry and the largest exporters that pay labor taxes. The KredEx Foundation will implement the measure."/>
    <s v="https://www.mkm.ee/et/uudised/valitsuse-liikmed-kiitsid-heaks-covid-19-lisaeelarvega-seotud-kriisimeetmed"/>
  </r>
  <r>
    <x v="35"/>
    <x v="35"/>
    <x v="0"/>
    <s v="Estonian Government"/>
    <x v="5"/>
    <s v="Approved COVID-19 crisis measures as part of the state supplementary budget for 2020. One of the crisis measures allocated EUR 35 million to support the tourism sector and small and medium-sized enterprises (SMEs). Grants will be administered by Enterprise Estonia."/>
    <s v="https://www.mkm.ee/et/uudised/valitsuse-liikmed-kiitsid-heaks-covid-19-lisaeelarvega-seotud-kriisimeetmed"/>
  </r>
  <r>
    <x v="35"/>
    <x v="35"/>
    <x v="0"/>
    <s v="Estonian Government"/>
    <x v="5"/>
    <s v="Decided to inject EUR 43 million into national airlines, railways and shipping companies. The government increased its share of Nordica by EUR 30 million, Eesti Raudtee by EUR 10 million, and Saarte Liinid by EUR 3 million. The increase in government ownership was intended to get these companies out of the crisis as strongly as possible. Capital injections came with conditions: the provision of more transportation routes or mergers wtih other transportation companies."/>
    <s v="https://www.mkm.ee/et/uudised/riik-sustib-43-miljonit-eurot-riiklikesse-lennu-raudtee-ja-laevandusfirmadesse"/>
  </r>
  <r>
    <x v="35"/>
    <x v="35"/>
    <x v="0"/>
    <s v="Ministry of Economic Affairs and Communications, KredEx"/>
    <x v="5"/>
    <s v="Allocated EUR 22 million to loans to creditworthy apartment associations for the renovation of apartment buildings. This came at a time when apartment associations faced difficulty in securing loans with favorable terms."/>
    <s v="https://www.mkm.ee/et/uudised/pangalaenuta-jaanud-korteriuhistud-saavad-edaspidi-riigilt-abi-kusida"/>
  </r>
  <r>
    <x v="22"/>
    <x v="35"/>
    <x v="1"/>
    <s v="European Investment Bank"/>
    <x v="2"/>
    <s v="Approved EUR 5 billion in new financing for businesses affected by the coronavirus, and for the development of medical technology. EUR 3 billion was dedicated to businesses in Spain and Italy. The approval represents an extension of the loan package first identified on March 16, 2020. The European Investment Bank (EIB) also approved an equity investment worth EUR 75 million for the German company Curevac, through the EIB's Infectious Disease Financing Facility."/>
    <s v="https://www.eib.org/en/press/all/2020-103-eib-backs-eur5-billion-investment-to-mitigate-economic-impact-of-coronavirus-and-support-medical-technology"/>
  </r>
  <r>
    <x v="48"/>
    <x v="35"/>
    <x v="0"/>
    <s v="Finnvera"/>
    <x v="4"/>
    <s v="Raised the cap on loan guarantees for SMEs from a level of 80% to 90% of the value of the loan. The guarantee offers access to a loan when no other collateral is required for the guarantee portion. Finnvera required that the proceeds from the increased guarantee must flow directly to the recipient."/>
    <s v="https://www.finnvera.fi/finnvera/uutishuone/uutiset/finnveran-takausosuus-nousee-enimmillaan-90-prosenttiin"/>
  </r>
  <r>
    <x v="49"/>
    <x v="35"/>
    <x v="0"/>
    <s v="French Government"/>
    <x v="1"/>
    <s v="Canceled rents and fees for occupying the public domain through national lessors for very small enterprises (VSEs) and small and medium-sized enterprises (SMEs)."/>
    <s v="https://www.economie.gouv.fr/mesures-soutien-restaurants-cafes-hotels-entreprises-tourisme"/>
  </r>
  <r>
    <x v="49"/>
    <x v="35"/>
    <x v="0"/>
    <s v="French Government"/>
    <x v="1"/>
    <s v="Exempted social security contributions from very small enterprises (VSEs) and small and medium-sized enterprises (SMEs) in the hotels, cafes, restaurants, tourist companies, events-based businesses, athletics, and cultural sectors from March 2020 to June 2020. Intermediate-sized companies (ETIs) and large companies in these sectors will be able to defer social security and tax payments, and request debt cancellations on an individual basis."/>
    <s v="https://www.economie.gouv.fr/mesures-soutien-restaurants-cafes-hotels-entreprises-tourisme"/>
  </r>
  <r>
    <x v="49"/>
    <x v="35"/>
    <x v="0"/>
    <s v="French Government"/>
    <x v="1"/>
    <s v="Extended access to the solidarity fund beyond the month of May for hotels, cafes, restaurants, tourist companies, events-based businesses, athletics, and cultural sectors. Access conditions will be extedned to companies with up to 20 employees and EUR 2 million in turnover. The ceiling for grants paid under the second part of the fund was raised to EUR 10,000."/>
    <s v="https://www.economie.gouv.fr/mesures-soutien-restaurants-cafes-hotels-entreprises-tourisme"/>
  </r>
  <r>
    <x v="51"/>
    <x v="35"/>
    <x v="0"/>
    <s v="Hellenic Capital Market Commission"/>
    <x v="0"/>
    <s v="Eased due diligence measures by providing financial institutions with alternative methods to verify a client's identitiy without the customer's physical presence."/>
    <s v="http://www.hcmc.gr/vdrv/elib/a77a47f9d-b7c9-4cc7-96d9-ebd04ec7d26c-92668751-0"/>
  </r>
  <r>
    <x v="51"/>
    <x v="35"/>
    <x v="0"/>
    <s v="Ministry of Finance"/>
    <x v="5"/>
    <s v="Extended deadlines for the collection of excise duty, value-added tax (VAT) and other charges on alcoholic beverages and products. The new deadlines are: June 25, 2020 for products taht were deregistered in March 2020, and July 25, 2020 for products that were deregistered in April 2020."/>
    <s v="https://www.minfin.gr/web/guest/grapheio-typou/-/asset_publisher/coBUZhPGE9t9/content/d-t-paratase-prothesmion-eispraxes-tou-eidikou-phorou-katanaloses-phorou-prostithemenes-axias-kai-loipon-epibarynseon-sta-etoima-pros-katanalose-alkoo?inheritRedirect=false&amp;redirect=https%3A%2F%2Fwww.minfin.gr%2Fweb%2Fguest%2Fgrapheio-typou%3Fp_p_id%3D101_INSTANCE_coBUZhPGE9t9%26p_p_lifecycle%3D0%26p_p_state%3Dnormal%26p_p_mode%3Dview%26p_p_col_id%3Dcolumn-2%26p_p_col_count%3D1"/>
  </r>
  <r>
    <x v="7"/>
    <x v="35"/>
    <x v="0"/>
    <s v="Hong Kong Government"/>
    <x v="0"/>
    <s v="Allowing banks and financial institutions taking part in providing mortgage loans for the Housing Authority Subsidised Sale Flats Scheme (SSFS) to offer a mortgage principal moratorium plan to the scheme’s mortgagors for a maximum 12-month period and the mortgage loan repayment period may be extended correspondingly by a maximum of 12 months"/>
    <s v="https://www.news.gov.hk/eng/2020/04/20200424/20200424_191359_424.html?type=category&amp;name=covid19"/>
  </r>
  <r>
    <x v="7"/>
    <x v="35"/>
    <x v="0"/>
    <s v="Hong Kong Monetary Authority"/>
    <x v="0"/>
    <s v="Gazetted Banking (Capital) (Amendment) Rules 2020 (BCAR 2020) to align with Basel III and implements two sets of capital standards for the treatment of banks' counterparty credit risk exposures to derivatives trades"/>
    <s v="https://www.info.gov.hk/gia/general/202004/24/P2020042400215.htm?fontSize=1"/>
  </r>
  <r>
    <x v="24"/>
    <x v="35"/>
    <x v="1"/>
    <s v="International Accounting Standards Board"/>
    <x v="0"/>
    <s v="Proposed to amend IFRS 16 Leases to make it easier for lessees to account for covid-19-related rent concessions such as rent holidays and temporary rent reductions."/>
    <s v="https://www.ifrs.org/news-and-events/2020/04/amendment-to-leases-standard-to-help-companies-with-covid-19-related-rent-concessions/"/>
  </r>
  <r>
    <x v="10"/>
    <x v="35"/>
    <x v="0"/>
    <s v="Executive Board of the International Monetary Fund"/>
    <x v="2"/>
    <s v="Approved a disbursement to Samoa under the Rapid Credit Facility (RCF) equivalent to SDR 16.2 million (about US$22.03 million, 100 percent of quota) to help cover urgent balance of payments needs stemming from the global COVID-19 pandemic"/>
    <s v="https://www.imf.org/en/News/Articles/2020/04/24/pr20189-samoa-imf-executive-board-approves-us-million-disbursement-address-covid-19-pandemic"/>
  </r>
  <r>
    <x v="10"/>
    <x v="35"/>
    <x v="0"/>
    <s v="Executive Board of the International Monetary Fund"/>
    <x v="2"/>
    <s v="Approved a disbursement under the Rapid Credit Facility (RCF) of SDR 227.2 million (about US$ 309 million at today’s exchange rate) to help Mozambique meet urgent balance of payment and fiscal needs stemming from the COVID-19 pandemic"/>
    <s v="https://www.imf.org/en/News/Articles/2020/04/24/pr20190-mozambique-imf-executive-board-approves-emergency-assistance-to-address-covid-19"/>
  </r>
  <r>
    <x v="31"/>
    <x v="35"/>
    <x v="0"/>
    <s v="Israeli Ministry of Finance"/>
    <x v="1"/>
    <s v="Established a NIS 8 billion aid program for self-employed and small businesses (SMEs). This includes a participation allowance for fixed expenses, which can reach up to NIS 400,000 per business, as well as the second stage of the extended aid grant for self-employed persons, where self-employed persons are entitled to a grant of 70% of their taxable income, and up to NIS 10,500."/>
    <s v="https://www.gov.il/he/departments/news/press_24042020"/>
  </r>
  <r>
    <x v="31"/>
    <x v="35"/>
    <x v="0"/>
    <s v="Israeli Ministry of Finance"/>
    <x v="1"/>
    <s v="Decided to continue granting the special adaptation grant to those aged 67 and over who lost their jobs following the Corona crisis. In May, an additional grant of up to NIS 4,000 for dismissed from previous months was decided as well. "/>
    <s v="https://www.gov.il/he/departments/news/press_24042020_b"/>
  </r>
  <r>
    <x v="31"/>
    <x v="35"/>
    <x v="0"/>
    <s v="Ministry of the Interior"/>
    <x v="1"/>
    <s v="Transfering an aid package amounting to NIS 55 million to 73 Arab municipalities with approximately 1.1 million resident to help pass Ramadan and curb the spread of the Coronavirus"/>
    <s v="https://www.gov.il/he//departments/news/news-23-04-2020-3"/>
  </r>
  <r>
    <x v="53"/>
    <x v="35"/>
    <x v="0"/>
    <s v="Ministry of Finance"/>
    <x v="5"/>
    <s v="Announced a special debt instrument called &quot;BTP ITALIA,&quot; which will finance costs arising from the COVID-19 pandemic. The next issue will be May 18-21, 2020. The instruments have maturities of 4 to 8 years, with coupons paid every six months, and capital always guaranteed at maturity."/>
    <s v="http://www.mef.gov.it/focus/Emissione-speciale-BTP-ITALIA-a-sostegno-di-sanita-e-ripresa-economica/_x000a__x000a_http://www.mef.gov.it/ufficio-stampa/comunicati/2020/Sedicesima-emissione-BTP-Italia-per-il-finanziamento-degli-interventi-relativi-allemergenza-Covid-19-codice-ISIN-per-la-Seconda-Fase-dedicata-agli-investitori-istituzionali/_x000a__x000a_http://www.mef.gov.it/ufficio-stampa/comunicati/2020/BTP-Italia-sedicesima-emissione-dedicata-al-finanziamento-degli-interventi-relativi-allemergenza-Covid-19-tasso-annuo-definitivo-pari-all1.40/_x000a__x000a_http://www.mef.gov.it/ufficio-stampa/comunicati/2020/Sedicesima-emissione-del-BTP-Italia-per-il-finanziamento-degli-interventi-relativi-allemergenza-COVID-19-collocamento-record-con-oltre-22-miliardi-emessi/"/>
  </r>
  <r>
    <x v="25"/>
    <x v="35"/>
    <x v="0"/>
    <s v="Cabinet"/>
    <x v="5"/>
    <s v="Enacted tax measures to support entrepreneurs. Two of the measures targeted mortgage obligations. First, mortgage debtors who enter arrears in 2020 do not have to repay by December 31, 2020--rather, they can spread their payments over a maximum of 360 months. Second, a mortgage debtor can instead choose to readjust their loan principal."/>
    <s v="https://www.rijksoverheid.nl/ministeries/ministerie-van-financien/nieuws/2020/04/24/nieuwe-belastingmaatregelen-vanwege-de-coronacrisis"/>
  </r>
  <r>
    <x v="25"/>
    <x v="35"/>
    <x v="0"/>
    <s v="Cabinet"/>
    <x v="5"/>
    <s v="Enacted tax measures to support entrepreneurs. One measure was the postponement of the &quot;Law on Excessive Borrowing with One's Own Company,&quot; which aimed to discourage tax-driven tax deferral by director-major shareholders (DGAs). DGAs will have until the end of 2023 to prepare and repay debts owned to the company that exceed EUR 500,000, which includes homeownership debt."/>
    <s v="https://www.rijksoverheid.nl/ministeries/ministerie-van-financien/nieuws/2020/04/24/nieuwe-belastingmaatregelen-vanwege-de-coronacrisis"/>
  </r>
  <r>
    <x v="25"/>
    <x v="35"/>
    <x v="0"/>
    <s v="Cabinet"/>
    <x v="5"/>
    <s v="Enacted tax measures to support entrepreneurs. One of the measures permitted corporations to account for recent losses in corporate income when determining the profits for the 2019 fiscal year. The 2020 losses may not exceed the profit of 2019."/>
    <s v="https://www.rijksoverheid.nl/ministeries/ministerie-van-financien/nieuws/2020/04/24/nieuwe-belastingmaatregelen-vanwege-de-coronacrisis"/>
  </r>
  <r>
    <x v="25"/>
    <x v="35"/>
    <x v="0"/>
    <s v="Cabinet"/>
    <x v="5"/>
    <s v="Enacted tax measures to support entrepreneurs. One of the measures increased the tax-free allowances that employers can pass onto employees through by classifying the expenses as &quot;work-related costs.&quot; The Cabinet increased this allowance from a level of 1.7% to 3% for the first EUR 400,000 of the wage bill per employer."/>
    <s v="https://www.rijksoverheid.nl/ministeries/ministerie-van-financien/nieuws/2020/04/24/nieuwe-belastingmaatregelen-vanwege-de-coronacrisis"/>
  </r>
  <r>
    <x v="25"/>
    <x v="35"/>
    <x v="0"/>
    <s v="Cabinet"/>
    <x v="5"/>
    <s v="Enacted tax measures to support entrepreneurs. One of the measures was the Tax and Customs Administration's automatic assumption that entrepreneurs have worked at least 24 hours per week between March 1, 2020 and May 31, 2020. This allows entrepreneurs to retain income benefits through the self-employed person's allowance, and translates to a benefit of EUR 1,800 for the average entrepreneur."/>
    <s v="https://www.rijksoverheid.nl/ministeries/ministerie-van-financien/nieuws/2020/04/24/nieuwe-belastingmaatregelen-vanwege-de-coronacrisis"/>
  </r>
  <r>
    <x v="25"/>
    <x v="35"/>
    <x v="0"/>
    <s v="Cabinet"/>
    <x v="5"/>
    <s v="Enacted tax measures to support entrepreneurs. One of the measures allowed SMEs to pay entrepreneurs lower wages in an amount proportionate to the decline in turnover, to lower the overall payroll tax burden. This translates into a benefit of EUR 6,200 for an average entrerpreneur."/>
    <s v="https://www.rijksoverheid.nl/ministeries/ministerie-van-financien/nieuws/2020/04/24/nieuwe-belastingmaatregelen-vanwege-de-coronacrisis"/>
  </r>
  <r>
    <x v="25"/>
    <x v="35"/>
    <x v="1"/>
    <s v="Ministry of Finance"/>
    <x v="5"/>
    <s v="Planned to provide between EUR 2 and 4 billion in financial support to airline KLM. The structure of the aid is still in discussion, and is expected to consist of a guarantee and a loan."/>
    <s v="https://www.rijksoverheid.nl/ministeries/ministerie-van-financien/nieuws/2020/04/24/kabinet-zet-financiele-steun-klaar-voor-klm"/>
  </r>
  <r>
    <x v="11"/>
    <x v="35"/>
    <x v="0"/>
    <s v="Financial Markets Authority"/>
    <x v="0"/>
    <s v="Announced it's intention to take a ‘no-action' approach when a market participant breaches, or expects to breach, a regulatory obligation as a result of the COVID-19 circumstances and seeks relief from the FMA"/>
    <s v="https://www.fma.govt.nz/news-and-resources/covid-19/no-action-relief-as-a-result-of-covid-19/"/>
  </r>
  <r>
    <x v="11"/>
    <x v="35"/>
    <x v="0"/>
    <s v="Financial Markets Authority"/>
    <x v="0"/>
    <s v="Wrote to the CEOs of the firms it licenses, as well as retail banks, insurers (life and general), and a range of industry associations, to acknowledge the enormous pressure being felt by the wider financial services sector and the steps they have taken to support customers during these unprecedented times. Outlined that efforts to provide wide-ranging regulatory relief are aimed at ensuring firms continue to focus on serving the needs of their customers, and his expectations on how customers (including the financially vulnerable) should be treated fairly"/>
    <s v="https://www.fma.govt.nz/news-and-resources/covid-19/conduct-expectations-in-response-to-covid-19/"/>
  </r>
  <r>
    <x v="36"/>
    <x v="35"/>
    <x v="0"/>
    <s v="Ministry of Finance"/>
    <x v="5"/>
    <s v="Created a public Internet portal that provides information on recipients of emergency government grants under the compensation program, which opened on April 18, 2020. Visitors can view the case number, beneficiary name and organization number, country, activity code, allocation date, total unavoidable fixed costs for the period, actual turnover for the period, sales for the corresponding period in 2019, and amount paid and adjustment factor."/>
    <s v="https://www.regjeringen.no/no/aktuelt/innsynslosning-for-kompensasjonsordningen-blir-apen-for-alle--na-er-den-klar/id2699297/"/>
  </r>
  <r>
    <x v="13"/>
    <x v="35"/>
    <x v="0"/>
    <s v="Department of Finance"/>
    <x v="2"/>
    <s v="Philippines and the Asian Development Bank (ADB) signed Thursday a loan agreement that would enable the government to access up to US$1.5 billion in budgetary support from the multilateral institution to augment funds for its stepped-up efforts against the coronavirus disease 2019 (COVID-19)"/>
    <s v="https://www.dof.gov.ph/adb-phl-sign-loan-accord-on-us1-5-b-budget-support-to-duterte-administrations-anti-covid-efforts/"/>
  </r>
  <r>
    <x v="33"/>
    <x v="35"/>
    <x v="0"/>
    <s v="Bank of Russia"/>
    <x v="5"/>
    <s v="Allowed banks to transfer pension payments to the &quot;Mir card,&quot; a national payment instrument, until October 1, 2020, so that pensioners do not have to physically attend banks to receive further payments. The original deadline was July 1, 2020."/>
    <s v="https://cbr.ru/press/event/?id=6670"/>
  </r>
  <r>
    <x v="33"/>
    <x v="35"/>
    <x v="0"/>
    <s v="Bank of Russia"/>
    <x v="2"/>
    <s v="Decided to lower the interest rate on loans meant for for small and medium-sized enterprises (SMEs) from a level of 4% to 3.50% per year. The loans were offered to credit institutions, which then extended them to SMEs so that they could maintain employment. The interest rate decrease will apply on April 27, 2020 to both new and already existing loans extended by the Bank under this program--with an aggregate limit of RUB 500 billion."/>
    <s v="https://cbr.ru/press/pr/?file=24042020_134500dkp2020-04-24T13_43_10.htm"/>
  </r>
  <r>
    <x v="33"/>
    <x v="35"/>
    <x v="0"/>
    <s v="Bank of Russia"/>
    <x v="3"/>
    <s v="Reduced the key rate by 50 basis points to a level of 5.50% per annum."/>
    <s v="https://cbr.ru/press/pr/?file=24042020_133000Key.htm"/>
  </r>
  <r>
    <x v="61"/>
    <x v="35"/>
    <x v="0"/>
    <s v="Saudi Arabian Monetary Authority"/>
    <x v="4"/>
    <s v="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enterprises, which reduces the impact of the decrease in cash flows, and makes it easier for them to serve their customers, and to pay the salaries and dues of their employees"/>
    <s v="http://www.sama.gov.sa/ar-sa/News/Pages/news-554.aspx"/>
  </r>
  <r>
    <x v="16"/>
    <x v="35"/>
    <x v="0"/>
    <s v="Ministry of Finance"/>
    <x v="2"/>
    <s v="Provided China Airlines (Equity) Co., Ltd. and Evergreen Airlines (Equity) Co., Ltd. each with a NT $ 20 billion revitalization financing project contract to maintain their operations due to the impact of the new coronary pneumonia epidemic"/>
    <s v="https://www.mof.gov.tw/singlehtml/384fb3077bb349ea973e7fc6f13b6974?cntId=baabc5de9a584fcbad4bc2f8929e6926"/>
  </r>
  <r>
    <x v="16"/>
    <x v="35"/>
    <x v="0"/>
    <s v="Ministry of Finance, Kaohsiung National Taxation Bureau"/>
    <x v="5"/>
    <s v="Announced extensions to comprehensive income tax settlement declaration and payment period"/>
    <s v="https://www.mof.gov.tw/singlehtml/384fb3077bb349ea973e7fc6f13b6974?cntId=956b4fbae748430b9b8805ad3c740737"/>
  </r>
  <r>
    <x v="17"/>
    <x v="35"/>
    <x v="0"/>
    <s v="National Bank of Ukraine"/>
    <x v="6"/>
    <s v="Extended the terms of bank refinancing and the list of acceptable collateral. Mortgage pools posted as collateral may now include corporate bonds issued under state guarantees, and municipal bonds. These same securiites may be used in repurchase operations with the central bank. The aims of these measures were to maintain liquidity in the banking system, and to support the real sector of the economy. The measures were proposed on April 23, 2020, and accepted on April 27, 2020."/>
    <s v="https://bank.gov.ua/news/all/natsionalniy-bank-rozshiriv-stroki-refinasuvannya-bankiv-ta-perelik-priynyatnoyi-zastavi"/>
  </r>
  <r>
    <x v="41"/>
    <x v="35"/>
    <x v="0"/>
    <s v="Financial Conduct Authority"/>
    <x v="5"/>
    <s v="Implemented a 3-month payment freeze on automobile debt, buy-now pay-later (BNPL), rent-to-own (RTO), and pawnbroking agreements. The Financial Conduct Authority (FCA) also froze high-cost, short-term credit--including payday loans-- for one month and refrained from charging additional interest. The FCA first proposed these measures in mid-April, and they will become active on April 27."/>
    <s v="https://www.fca.org.uk/news/press-releases/fca-confirms-support-motor-finance-and-high-cost-credit-customers"/>
  </r>
  <r>
    <x v="41"/>
    <x v="35"/>
    <x v="0"/>
    <s v="HM Treasury"/>
    <x v="5"/>
    <s v="Granted an emergency package of GBP 10.5 million ot sustain air and sea transportation between the Isle of Wight and the Isles of Scilly."/>
    <s v="https://www.gov.uk/government/news/emergency-fund-of-up-to-105-million-to-support-lifeline-transport-links-to-the-isle-of-wight-and-the-isles-of-scilly"/>
  </r>
  <r>
    <x v="41"/>
    <x v="35"/>
    <x v="0"/>
    <s v="Department for the Economy"/>
    <x v="5"/>
    <s v="Changed entitlement reguations so that recipients of Statutory Maternity Pay, Statutory Patenrity Pay, Statutory Adoption Pay, and Statutory Shared Parental Pay will not be disadvantaged if they are furloughed. Workers can carry over some annual leave if they have been unable to take it due to the COVID-19 pandemic. The changes came into effect April 25, 2020."/>
    <s v="https://www.economy-ni.gov.uk/news/ministers-announce-protection-family-related-statutory-payments-furloughed-workers"/>
  </r>
  <r>
    <x v="41"/>
    <x v="35"/>
    <x v="0"/>
    <s v="Bank of England"/>
    <x v="6"/>
    <s v="Extended the 3-month and 1-month term Contingent Term Repo Facility (CTRF) thorugh May 2020, with the final operation on May 29, 2020. "/>
    <s v="https://www.bankofengland.co.uk/markets/market-notices/2020/extension-of-the-contingent-term-repo-facility-24-april"/>
  </r>
  <r>
    <x v="29"/>
    <x v="35"/>
    <x v="0"/>
    <s v="Federal Reserve"/>
    <x v="0"/>
    <s v="Announced an interim final rule to amend Regulation D (Reserve Requirements of Depository Institutions) to delete the six-per-month limit on convenient transfers from the &quot;savings deposit&quot; definition."/>
    <s v="https://www.federalreserve.gov/newsevents/pressreleases/bcreg20200424a.htm"/>
  </r>
  <r>
    <x v="29"/>
    <x v="35"/>
    <x v="0"/>
    <s v="Commodity Futures Trading Commission"/>
    <x v="0"/>
    <s v="Granted no-action relief with respect to a registrant listing new principals or an applicant for AP registration until July 23, 2020, or until the National Futures Association (NFA) notifies the public that it has resumed processing fingerprints, whichever is earlier, as long as the registrant fulfills a number of requirements"/>
    <s v="https://www.cftc.gov/PressRoom/PressReleases/8158-20"/>
  </r>
  <r>
    <x v="34"/>
    <x v="35"/>
    <x v="0"/>
    <s v="Government of Vietnam"/>
    <x v="1"/>
    <s v="Provided loans through the Social Policy Bank for employees to pay severance pay to terminated workers"/>
    <s v="https://www.sbv.gov.vn/webcenter/portal/vi/menu/trangchu/ttsk/ttsk_chitiet?leftWidth=20%25&amp;showFooter=false&amp;showHeader=false&amp;dDocName=SBV409668&amp;rightWidth=0%25&amp;centerWidth=80%25&amp;_afrLoop=4432324201272852#%40%3F_afrLoop%3D4432324201272852%26centerWidth%3D80%2525%26dDocName%3DSBV409668%26leftWidth%3D20%2525%26rightWidth%3D0%2525%26showFooter%3Dfalse%26showHeader%3Dfalse%26_adf.ctrl-state%3D16ylyaczyv_743"/>
  </r>
  <r>
    <x v="34"/>
    <x v="35"/>
    <x v="0"/>
    <s v="Government of Vietnam"/>
    <x v="1"/>
    <s v="Implemented policies to support people facing difficulties due to the COVID-19 pandemic, specifically for business households if the revenue managed by tax authorities is VND 100 million, calculated at January 15, 2020 according to regulations. At the same time, business households temporarily suspend their business from April 1, 2020"/>
    <s v="https://www.mof.gov.vn/webcenter/portal/tttc/r/o/ttsk/ttsk_chitiet?dDocName=MOFUCM175906&amp;_afrLoop=98175352083882922#!%40%40%3F_afrLoop%3D98175352083882922%26dDocName%3DMOFUCM175906%26_adf.ctrl-state%3Dzupcbleaw_255"/>
  </r>
  <r>
    <x v="30"/>
    <x v="35"/>
    <x v="0"/>
    <s v="International Development Association"/>
    <x v="2"/>
    <s v="Approved today a $95 million financing package to support Uzbekistan’s immediate response to the impacts of COVID-19 on the health and well-being of its citizens. The financing will be used to strengthen life-saving medical systems, as well as to provide income support to poor and vulnerable people affected by the economic consequences of the pandemic"/>
    <s v="https://www.worldbank.org/en/news/press-release/2020/04/24/uzbekistan-to-receive-world-bank-emergency-financing-to-combat-covid-19"/>
  </r>
  <r>
    <x v="30"/>
    <x v="35"/>
    <x v="0"/>
    <s v="World Bank Group"/>
    <x v="2"/>
    <s v="Approved US$ 36.2 million (66 million KM) financing for Bosnia and Herzegovina (BiH) to help the country prevent, detect and respond to the COVID–19 (Coronavirus) pandemic. The financing covers a range of interventions to strengthen public health services and to safeguard lives and livelihoods overall"/>
    <s v="https://www.worldbank.org/en/news/press-release/2020/04/24/world-bank-supporting-bosnia-and-herzegovina-to-combat-health-and-social-impacts-of-covid-19-pandemic"/>
  </r>
  <r>
    <x v="30"/>
    <x v="35"/>
    <x v="0"/>
    <s v="Contingency Emergency Response Component"/>
    <x v="1"/>
    <s v="Approved funding of US$3.4 million to further support Samoa’s efforts to combat the COVID-19 (coronavirus) pandemic."/>
    <s v="https://www.worldbank.org/en/news/press-release/2020/04/24/world-bank-provides-additional-3-4-million-for-samoas-fight-against-covid-19"/>
  </r>
  <r>
    <x v="19"/>
    <x v="36"/>
    <x v="0"/>
    <s v="Asian Development Bank"/>
    <x v="2"/>
    <s v="Approved $1.5 billion in financing to support the Government of Indonesia’s efforts to alleviate the impact of the novel coronavirus disease (COVID-19) pandemic on public health, livelihoods, and the economy"/>
    <s v="https://www.adb.org/news/adb-approves-1-5-billion-indonesias-covid-19-response"/>
  </r>
  <r>
    <x v="19"/>
    <x v="36"/>
    <x v="0"/>
    <s v="Asian Development Bank"/>
    <x v="1"/>
    <s v="Announced the release of a $3 million (24.88 million Solomon Islands dollar) grant to help finance the Government of Solomon Islands’ response to the novel coronavirus disease (COVID-19) pandemic"/>
    <s v="https://www.adb.org/news/adb-provides-6-million-assistance-solomon-islands-covid-19-response"/>
  </r>
  <r>
    <x v="19"/>
    <x v="36"/>
    <x v="0"/>
    <s v="Asian Development Bank"/>
    <x v="2"/>
    <s v="Announced the release of a $3 million concessional loan from its Pacific Disaster Resilience Program (Phase 2) to help finance the Government of Solomon Islands’ response to the novel coronavirus disease (COVID-19) pandemic"/>
    <s v="https://www.adb.org/news/adb-provides-6-million-assistance-solomon-islands-covid-19-response"/>
  </r>
  <r>
    <x v="3"/>
    <x v="36"/>
    <x v="0"/>
    <s v="Banco Central do Brasil"/>
    <x v="0"/>
    <s v="Decided to allow financial institutions to capture Time Deposits with Special Guarantee (DPGE) from institutions associated with the Credit Guarantee Fund (FGC). Funding will be guaranteed by the FGC up to a maximum amount of R $ 400 million of the total credits of each holding institution against the institution or conglomerate issuing DPGE"/>
    <s v="https://www.bcb.gov.br/detalhenoticia/17051/nota"/>
  </r>
  <r>
    <x v="3"/>
    <x v="36"/>
    <x v="0"/>
    <s v="Banco Central do Brasil"/>
    <x v="0"/>
    <s v="Amended the prudential requirements applicable to financial institutions under the Emergency Employment Support Program in which the portion paid by the Union in credit operations contracted under the Emergency Employment Support Program (PESE) will not be counted as an exposure of the participating financial institution, for the purposes of calculating the capital requirement through a standardized approach (RWACPAD) and Leverage Ratio (RA)"/>
    <s v="https://www.bcb.gov.br/detalhenoticia/17050/nota"/>
  </r>
  <r>
    <x v="48"/>
    <x v="36"/>
    <x v="1"/>
    <s v="Ministry of Economic Affairs and Employment"/>
    <x v="5"/>
    <s v="Proposed to extend the maximum duration of start-up grants, and to increase the flexibility of TE Offices looking to interview job seekers. The maximum duration of the start-up grants would be temporarily extended from 12 months to 18 months, which would aid entrepreneurs whose businesses were worsened by the COVID-19 pandemic. The Ministry also proposed broadening the perceived &quot;validity&quot; of job searches, which affect how the unemployment qualify for unemployment benefits. All proposed changes would be valid until June 30, 2021."/>
    <s v="https://tem.fi/artikkeli/-/asset_publisher/starttirahan-enimmaiskestoa-pidennetaan-ja-tyonhakijan-haastattelujen-jarjestamista-joustavoitetaan"/>
  </r>
  <r>
    <x v="48"/>
    <x v="36"/>
    <x v="0"/>
    <s v="Ministry of Economic Affairs and Employment"/>
    <x v="4"/>
    <s v="Increased the state financing available to Finnvera, a state-owned financing company, by EUR 10 billion. The Ministry is attempting to facilitate corporate borrowing from banks. The law is scheduled to enter into force by the end of June 2020, and will last unti the end of December 2025. The government also committed to increase its coverage of Finnvera's losses on loan guarantees from a level of 50% to 80%. Also, the funding limit of EUR 420 million was lifted. The commitment will retroactively apply to guarantees made after January 1, 2020. The commitment would enter into force on May 1, 2020, and will last until December 31, 2022 at the latest."/>
    <s v="https://tem.fi/artikkeli/-/asset_publisher/finnveran-rahoitusvaltuuksia-korotetaan-koronaviruksen-vuoksi-lisarahoitusta-10-miljardia-euroa"/>
  </r>
  <r>
    <x v="48"/>
    <x v="36"/>
    <x v="0"/>
    <s v="Ministry of Finance"/>
    <x v="5"/>
    <s v="Approved a temporary measure which allows the authority to grant an interest-free payment period of three months for the payment of outstanding public performance fees more than EUR 100. This measure was set to last until the end of August 2020."/>
    <s v="https://vm.fi/artikkeli/-/asset_publisher/viranomainen-voi-myontaa-yritykselle-korotonta-maksuaikaa"/>
  </r>
  <r>
    <x v="39"/>
    <x v="36"/>
    <x v="1"/>
    <s v="Federal Ministry for Economic Cooperation and Development"/>
    <x v="1"/>
    <s v="Presented an Emergency COVID-19 Support Program. The German Development Minsitry is funding the program with over EUR 1 billion of its own budget. Package measures include: health and pandemic control (EUR 200 million), food security and basic food services to prevent famine (EUR 200 million), stabilization of fragile regions affected by displacement (EUR 150 million), social protection and securing jobs in global supply chains (EUR 180 million), additional economic support for enterprises in key industries such as textiles and tourism (EUR 115 million), government liquidity (EUR 150 million), and international cooperation (EUR 155 million). The program will need to be financed with additional funding from the supplementary budget."/>
    <s v="http://www.bmz.de/de/presse/aktuelleMeldungen/2020/april/200423-Entwicklungsministerium-legt-Corona-Sofortprogramm-vor-Die-Pandemie-besiegen-wir-nur-weltweit-oder-gar-nicht/index.html_x000a__x000a_http://www.bmz.de/de/zentrales_downloadarchiv/Presse/bmz_corona_paket.pdf"/>
  </r>
  <r>
    <x v="39"/>
    <x v="36"/>
    <x v="0"/>
    <s v="Bundesministerium der Finanzen"/>
    <x v="5"/>
    <s v="Permitted companies to apply for refunds on taxes paid for 2019, based on a flat-rate loss for the current year. This measure complements the advance payments already made for 2020."/>
    <s v="https://www.bundesfinanzministerium.de/Content/DE/Pressemitteilungen/Finanzpolitik/2020/04/2020-04-23-PM08-Liquiditaetshilfe.html"/>
  </r>
  <r>
    <x v="39"/>
    <x v="36"/>
    <x v="0"/>
    <s v="Bundestag"/>
    <x v="5"/>
    <s v="Authorized the federal government to temporarily extend the term of short-time work benefits to up to 24 months in crisis situations wtih cross-sector or cross-regional effects on employment without the entire labor market having to be affected. The Bundestag also excluded short-time income--specifically, short-time income from jobs in systemically relevant sectors during times of mass unemployment--from the calculation of income starting in April 2020. These regulations are part of the larger &quot;Work-of-Tomorrow&quot; Law package, which the Federal Employment Agency will implement."/>
    <s v="https://www.bmas.de/DE/Presse/Pressemitteilungen/2020/bundestag-beschliesst-arbeit-von-morgen-gesetz.html"/>
  </r>
  <r>
    <x v="23"/>
    <x v="36"/>
    <x v="0"/>
    <s v="Ministry of Finance"/>
    <x v="5"/>
    <s v="Issued a total of EUR 2 billion worth of 6- and 12-year government bonds. The interest on the 6-year Eurobonds are worth 1.125%. The additional financing came after the state budget was strained by the government's response to the coronavirus."/>
    <s v="https://www.kormany.hu/hu/nemzetgazdasagi-miniszterium/hirek/magyarorszag-eredmenyesen-bocsatott-ki-eurokotvenyt"/>
  </r>
  <r>
    <x v="23"/>
    <x v="36"/>
    <x v="0"/>
    <s v="Ministry of Agriculture"/>
    <x v="5"/>
    <s v="Decided to provide HUF 800 million in subsidies to help Hungarian fish producers by stocking state-owned waters. The intervention came after both foreign and domestic fish sales were negatively impacted by the coronavirus."/>
    <s v="https://www.kormany.hu/hu/foldmuvelesugyi-miniszterium/hirek/orszagos-rendkivuli-haltelepites-kezdodik-az-allami-tulajdonu-horgaszvizeken-a-magyar-haltermelok-segitese-erdekeben"/>
  </r>
  <r>
    <x v="43"/>
    <x v="36"/>
    <x v="0"/>
    <s v="Reserve Bank of India"/>
    <x v="10"/>
    <s v="Decided to conduct simultaneous purchase and sale of government securities under Open Market Operations (OMO) for ₹ 10,000 crores each on April 27, 2020"/>
    <s v="https://www.rbi.org.in/Scripts/BS_PressReleaseDisplay.aspx?prid=49712"/>
  </r>
  <r>
    <x v="8"/>
    <x v="36"/>
    <x v="0"/>
    <s v="Directorate General of Customs and Excise"/>
    <x v="0"/>
    <s v="Allowed manufacturers or importers of exciseable goods to postpone excise payments"/>
    <s v="https://www.kemenkeu.go.id/publikasi/berita/bea-cukai-berikan-relaksasi-bagi-pengusaha-yang-melunasi-pita-cukai-perusahaan-di-kawasan-berikat-serta-kite/"/>
  </r>
  <r>
    <x v="8"/>
    <x v="36"/>
    <x v="0"/>
    <s v="Directorate General of Customs and Excise"/>
    <x v="0"/>
    <s v="Provided exemptions for companies receiving Bonded Zone (KB) facilities and / or Ease of Import Export Purposes (KITE)"/>
    <s v="https://www.kemenkeu.go.id/publikasi/berita/bea-cukai-berikan-relaksasi-bagi-pengusaha-yang-melunasi-pita-cukai-perusahaan-di-kawasan-berikat-serta-kite/"/>
  </r>
  <r>
    <x v="10"/>
    <x v="36"/>
    <x v="0"/>
    <s v="Executive Board of the International Monetary Fund"/>
    <x v="2"/>
    <s v="Approved the disbursement of SDR 95.680 million (about US$130 million) to be drawn under the Rapid Credit Facility (RCF). The RCF funds will help address Mauritania’s urgent balance of payments need stemming from the COVID-19 crisis, estimated at close to US$370 million, thereby providing space to increase spending on health services and social protection programs. The funds should also help to catalyze additional donor support"/>
    <s v="https://www.imf.org/en/News/Articles/2020/04/23/pr20186-mauritania-imf-executive-board-approves-disbursement-to-address-covid-19"/>
  </r>
  <r>
    <x v="31"/>
    <x v="36"/>
    <x v="0"/>
    <s v="Ministry of Labor and Social Welfare"/>
    <x v="1"/>
    <s v="Allocated NIS 20 million to a flexible budget to support welfare communities in the local authorities"/>
    <s v="https://www.gov.il/he//departments/news/molsa-news-corona-23-04-2020"/>
  </r>
  <r>
    <x v="31"/>
    <x v="36"/>
    <x v="0"/>
    <s v="Department of Justice"/>
    <x v="0"/>
    <s v="Allowing the Land Registry to order the cancellation of its mortgage upon request of the mortgagor only, even if the mortgagor is not a banking corporation "/>
    <s v="https://www.justice.gov.il/Units/LandRegistration/News/Pages/New_23420.aspx"/>
  </r>
  <r>
    <x v="25"/>
    <x v="36"/>
    <x v="0"/>
    <s v="Tax and Customs Administration"/>
    <x v="5"/>
    <s v="Postponed income tax declaration for people who have requested tax assistance through a DigiD authorization code. Because assistance cannot be offered before May 1, 2020, the Dutch government automatically postponed those with DigiD authorization codes until September 1, 2020."/>
    <s v="https://www.rijksoverheid.nl/ministeries/ministerie-van-financien/nieuws/2020/04/23/uitstel-aangifte-voor-mensen-met-digid-machtigingscode"/>
  </r>
  <r>
    <x v="54"/>
    <x v="36"/>
    <x v="0"/>
    <s v="Central Bank of Oman"/>
    <x v="0"/>
    <s v="Issued a circular to all banks, finance and finance leasing companies to defer all types of instalments of loans of Omani low-pay manpower. The deferment will last three months from the date of postponement.The decision will begin to take effect from the salaries of May 2020 until further notice"/>
    <s v="https://omaninfo.om/topics/85/show/7854"/>
  </r>
  <r>
    <x v="13"/>
    <x v="36"/>
    <x v="0"/>
    <s v="Bangko Sentral ng Pilipinas"/>
    <x v="0"/>
    <s v="Eased the asset cover requirement of banks with expanded/foreign currency deposit units (E/FCDUs) to provide the covered institutions with greater flexibility to manage their foreign currency exposures. Under the new rules, banks shall be allowed to offset any deficiency in the asset cover incurred on one or more days of the week with the excess cover that they may hold on other days of the same week and the immediately succeeding week"/>
    <s v="http://www.bsp.gov.ph/publications/media.asp?id=5364"/>
  </r>
  <r>
    <x v="61"/>
    <x v="36"/>
    <x v="0"/>
    <s v="Saudi Arabian Monetary Authority"/>
    <x v="0"/>
    <s v="Directed all banks to postpone the payment of three months installments for all financing products without any additional cost or fees for the Saudi workers covered in support according to the unemployment insurance (Sand) system, starting from the month of April"/>
    <s v="http://www.sama.gov.sa/ar-sa/News/Pages/news553.aspx"/>
  </r>
  <r>
    <x v="15"/>
    <x v="36"/>
    <x v="0"/>
    <s v="Ministry of Inclusion, Social Security and Migration; General Directorate for the Organization of Social Security"/>
    <x v="1"/>
    <s v="Determined to issue an additional unemployment benefit on April 30, 2020. This represents a new installment of a special benefit received by self-employed workers whose businesses were closed, or whose billing has fallen by 75% in the cmonth compared to the monthly average of the previous semester, due to the coronavirus. The original benefit was paid on April 17, 2020 and set equal to 70% of the contribution base of the &quot;Special Scheme for Self-Employed Workers,&quot; or &quot;Special Scheme for the Sea.&quot; All recipients were exempted from paying contributions, and new recipients will be compensated retroactively."/>
    <s v="http://prensa.mitramiss.gob.es/WebPrensa/noticias/seguridadsocial/detalle/3785"/>
  </r>
  <r>
    <x v="16"/>
    <x v="36"/>
    <x v="0"/>
    <s v="Central Bank of the Republic of China (Taiwan)"/>
    <x v="2"/>
    <s v="Adjusted SME lending facility to decrease interest rate, increase eligibility, and adjust the loan quota"/>
    <s v="https://www.cbc.gov.tw/tw/cp-302-109655-8610d-1.html"/>
  </r>
  <r>
    <x v="16"/>
    <x v="36"/>
    <x v="0"/>
    <s v="Ministry of Finance"/>
    <x v="1"/>
    <s v="Reduced the number of business operators within the jurisdiction to determine the business tax levied in the first quarter of 109 (January to 3 Month) to determine the sales and business tax amount, in order to reduce the business tax burden of business people"/>
    <s v="https://www.mof.gov.tw/singlehtml/384fb3077bb349ea973e7fc6f13b6974?cntId=6f1988a0d2da4f70b2e86d0e4be050f5"/>
  </r>
  <r>
    <x v="17"/>
    <x v="36"/>
    <x v="0"/>
    <s v="National Bank of Ukraine"/>
    <x v="11"/>
    <s v="Lowered the discount rate from a level of 10% to 8% in an effort to provide the economy with incentives to support businesses and the public during difficult times."/>
    <s v="https://bank.gov.ua/news/all/rishennya-oblikova-stavka-2020-04-23"/>
  </r>
  <r>
    <x v="41"/>
    <x v="36"/>
    <x v="0"/>
    <s v="Bank of England"/>
    <x v="0"/>
    <s v="Clarified the Prudential Regulatory Authority's (PRA) regulatory expectations for PRA-regulated insurers to follow the International Financial Reporting Standard (IFRS) 9, including capital requirements and loan covenants, in the context of COVID-19."/>
    <s v="https://www.bankofengland.co.uk/prudential-regulation/publication/2020/follow-up-to-letter-from-sam-woods-covid-19-ifrs-9-capital-requirements-loan-covenants"/>
  </r>
  <r>
    <x v="41"/>
    <x v="36"/>
    <x v="0"/>
    <s v="HM Treasury"/>
    <x v="5"/>
    <s v="Outlined upward revisions to the United Kingdom Debt Management Office's (DMO) financing remit for the 2020-21 financial year. Planned gilt sales total GBP 180 billion from May to July 2020. The government expected a significant proportion of total 2020-21 gilt sales to take place in the first four months of the financial year, in order to meet the immediate financing needs resulting from COVID-19."/>
    <s v="https://www.gov.uk/government/news/hm-treasury-announces-revision-to-the-uk-debt-management-offices-financing-remit-2020-21"/>
  </r>
  <r>
    <x v="29"/>
    <x v="36"/>
    <x v="0"/>
    <s v="US Treasury Department"/>
    <x v="1"/>
    <s v="Signed into law the Paycheck Protection Program and Health Care Enhancement Act, which provides critical additional funding for American workers and small businesses affected by the coronavirus pandemi"/>
    <s v="https://home.treasury.gov/news/press-releases/sm988"/>
  </r>
  <r>
    <x v="29"/>
    <x v="36"/>
    <x v="0"/>
    <s v="Federal Reserve"/>
    <x v="0"/>
    <s v="Outlined the extensive and timely public information it will make available regarding its programs to support the flow of credit to households and businesses and thereby foster economic recovery. Specifically, the Board will report substantial amounts of information on a monthly basis for the liquidity and lending facilities using Coronavirus Aid, Relief, and Economic Security, or CARES Act funding"/>
    <s v="https://www.federalreserve.gov/newsevents/pressreleases/monetary20200423a.htm"/>
  </r>
  <r>
    <x v="29"/>
    <x v="36"/>
    <x v="0"/>
    <s v="Federal Reserve"/>
    <x v="6"/>
    <s v="Announced temporary actions aimed at increasing the availability of intraday credit extended by Federal Reserve Banks on both a collateralized and uncollateralized basis, including suspending uncollateralized intraday credit limits (net debit caps) and waiving overdraft fees for institutions that are eligible for the primary credit program; and permitting a streamlined procedure for secondary credit institutions to request collateralized intraday credit (max caps). Relatedly, the Board is suspending two collections of information that are used to calculate net debit caps. These actions will remain in effect until September 30, 2020"/>
    <s v="https://www.federalreserve.gov/newsevents/pressreleases/other20200423a.htm"/>
  </r>
  <r>
    <x v="29"/>
    <x v="36"/>
    <x v="1"/>
    <s v="Federal Reserve"/>
    <x v="12"/>
    <s v="Announced that it is working to expand access to its Paycheck Protection Program Liquidity Facility (PPPLF) for additional SBA-qualified lenders as soon as possible"/>
    <s v="https://www.federalreserve.gov/newsevents/pressreleases/monetary20200423b.htm"/>
  </r>
  <r>
    <x v="29"/>
    <x v="36"/>
    <x v="0"/>
    <s v="Federal Housing Finance Agency"/>
    <x v="0"/>
    <s v="Announced that Federal Home Loan Banks (FHLBanks) can accept Paycheck Protection Program (PPP) loans as collateral when making loans, called advances, to their members"/>
    <s v="https://www.fhfa.gov/Media/PublicAffairs/Pages/FHFA-Supports-Small-Business-by-Allowing-FHLBanks-to-Accept-PPP-Loans-as-Collateral.aspx"/>
  </r>
  <r>
    <x v="29"/>
    <x v="36"/>
    <x v="0"/>
    <s v="Commodity Futures Trading Commission"/>
    <x v="0"/>
    <s v="Granted targeted no-action relief to permit eligible SIO) today announced that it has issued additional targeted no-action relief to futures commission merchants (FCMs) and introducing brokers (IBs) taking advantage of covered loans under the Paycheck Protection Program administered pursuant to the CARES Act to add back to capital certain amounts under covered loans that are forgivable in accordance with Regulation 1.17. In order to further align the targeted relief provided in the letter with that issued by the Financial Industry Regulatory Authority (FINRA), DSIO has also granted targeted no-action relief to IBs and FCMs who are permitted by FINRA to add-back for capital purposes accrued FINRA annual assessment fees."/>
    <s v="https://www.cftc.gov/PressRoom/PressReleases/8156-20"/>
  </r>
  <r>
    <x v="30"/>
    <x v="36"/>
    <x v="0"/>
    <s v="Contingency Emergency Response Component"/>
    <x v="1"/>
    <s v="Activated US$9.5 million to provide immediate funding for Haiti’s agriculture sector to support food security in the context of the COVID-19 pandemic"/>
    <s v="https://www.worldbank.org/en/news/press-release/2020/05/12/world-bank-provides-95-million-to-support-haitis-food-security-during-covid-19-pandemic"/>
  </r>
  <r>
    <x v="30"/>
    <x v="36"/>
    <x v="0"/>
    <s v="International Development Association"/>
    <x v="2"/>
    <s v="Approved $11.3 million in financing to help the Republic of the Congo fight COVID-19 (coronavirus) and respond to public health emergencies"/>
    <s v="https://www.worldbank.org/en/news/press-release/2020/04/23/the-world-bank-provides-113-million-to-support-the-republic-of-the-congos-response-to-the-coronavirus-pandemic"/>
  </r>
  <r>
    <x v="30"/>
    <x v="36"/>
    <x v="0"/>
    <s v="World Bank Group"/>
    <x v="2"/>
    <s v="Approved a US$100 million loan for the Philippines COVID-19 Emergency Response Project to help meet urgent healthcare needs in the wake of the pandemic and bolster the country’s public health preparedness"/>
    <s v="https://www.worldbank.org/en/news/press-release/2020/04/23/philippines-world-bank-approves-usd100m-to-support-covid-19-emergency-response"/>
  </r>
  <r>
    <x v="30"/>
    <x v="36"/>
    <x v="0"/>
    <s v="International Development Association"/>
    <x v="1"/>
    <s v="Approved today a grant of $7.5 million to help the Central African Republic respond to the threat posed by the Coronavirus outbreak and strengthen national systems for public health preparedness"/>
    <s v="https://www.worldbank.org/en/news/press-release/2020/04/23/the-central-african-republic-to-strengthen-preparedness-and-response-to-coronavirus"/>
  </r>
  <r>
    <x v="19"/>
    <x v="37"/>
    <x v="0"/>
    <s v="Asian Development Bank"/>
    <x v="2"/>
    <s v="Providing  a $15 million policy-based loan from the Asian Development Bank’s (ADB) Disaster Resilience Program to help finance the Government of Palau’s response to the novel coronavirus disease (COVID-19) pandemic"/>
    <s v="https://www.adb.org/news/adb-announces-15-million-loan-help-palau-combat-covid-19"/>
  </r>
  <r>
    <x v="19"/>
    <x v="37"/>
    <x v="0"/>
    <s v="Asian Development Bank"/>
    <x v="1"/>
    <s v="Announced the release of a $6 million grant from its Pacific Disaster Resilience Program (Phase 2) to help finance the Government of the Marshall Islands’ response to the novel coronavirus disease (COVID-19) pandemic"/>
    <s v="https://www.adb.org/news/adb-announces-6-million-grant-help-marshall-islands-combat-covid-19"/>
  </r>
  <r>
    <x v="19"/>
    <x v="37"/>
    <x v="0"/>
    <s v="Asian Development Bank"/>
    <x v="2"/>
    <s v="Priced a $4.5 billion 5-year global benchmark bond issue"/>
    <s v="https://www.adb.org/news/adb-sells-45-billion-5-year-global-benchmark-bond"/>
  </r>
  <r>
    <x v="57"/>
    <x v="37"/>
    <x v="0"/>
    <s v="National Bank of Belgium"/>
    <x v="5"/>
    <s v="Facilitated a protocol agreement state agencies and private insurance companies on a reinsurance program for short-term (less than 2 years) trade credits. The protocol agreement was aimed at domestic policyholders who are insured wiht a credit insurance company active in Belgium. The reinsurance program will be set up between the Credendo Export Credit Agency and private insurers. The program aims for credit insurance companies to keep credit limits that have been utilized in the 12 months prior to March 1, 2020 intact as much as possible until the end of 2020. Other details about implementation and reporting were contained in a Memorandum of Understanding."/>
    <s v="https://www.nbb.be/nl/artikels/covid-19-steunmaatregel-overheid-herverzekert-tijdelijk-kortlopend-handelskrediet"/>
  </r>
  <r>
    <x v="3"/>
    <x v="37"/>
    <x v="0"/>
    <s v="Ministry of the Economy"/>
    <x v="1"/>
    <s v="Zeroed the Import Tax rate for goods sent from abroad by mail or international air parcel destined to combat the epidemic caused by the new coronavirus"/>
    <s v="https://www.gov.br/economia/pt-br/assuntos/noticias/2020/abril/governo-zera-imposto-de-produtos-importados-por-via-postal-para-combate-ao-coronavirus"/>
  </r>
  <r>
    <x v="5"/>
    <x v="37"/>
    <x v="0"/>
    <s v="General Office of the State Council"/>
    <x v="1"/>
    <s v="Deploy and increase support and protection for the poor, the people with minimum living security and the unemployed through rural poor employment scheme and expansion of temporary unemployment insurances"/>
    <s v="http://www.gov.cn/xinwen/2020-04/22/content_5504958.htm"/>
  </r>
  <r>
    <x v="5"/>
    <x v="37"/>
    <x v="0"/>
    <s v="General Office of the State Council"/>
    <x v="0"/>
    <s v="Increased the weight of inclusive financial assessment and reduce the provision coverage (by 20 percentage points) of small and medium banks to promote the strengthening of financial services for small and micro enterprises"/>
    <s v="http://www.gov.cn/xinwen/2020-04/22/content_5504958.htm"/>
  </r>
  <r>
    <x v="5"/>
    <x v="37"/>
    <x v="0"/>
    <s v="General Office of the State Council"/>
    <x v="1"/>
    <s v="Exempting the first half of the three-month rent for small and micro enterprises and individual industrial and commercial households. The lessor can reduce or exempt the rent according to the regulations, and can reduce the real estate tax and urban land use tax of the year, and guide the state-owned bank to give the lessor the renter the preferential interest rate pledge loan and other support as necessary"/>
    <s v="http://www.gov.cn/xinwen/2020-04/22/content_5504958.htm"/>
  </r>
  <r>
    <x v="60"/>
    <x v="37"/>
    <x v="0"/>
    <s v="Central Bank of Egypt"/>
    <x v="0"/>
    <s v="Increasing the daily maximum limit for withdrawals and cash deposits in bank branches and ATMs set on March 29 to cash deposits for individuals to become 50 thousand Egyptian pounds from branches and 20 thousand Egyptian pounds of ATMs."/>
    <s v="https://www.cbe.org.eg/en/Pages/HighlightsPages/Circular-dated-22-April-2020-regarding-amending-the-maximum-limits-for-cash-deposits-&amp;-withdrawals-issued-on-29-March-2020.aspx"/>
  </r>
  <r>
    <x v="22"/>
    <x v="37"/>
    <x v="0"/>
    <s v="European Banking Authority"/>
    <x v="0"/>
    <s v="Provided guidance on the use of flexibility in relation to COVID-19 and called for heightened attention to risks. The European Banking Authority (EBA) proposed to introduce the use of a 66% aggregation factor to be applied until December 31, 2020 under the &quot;core approach.&quot; EBA intended to delay reporting for the first FRTB-SA figures until September 2021. EBA emphasized flexibility in the prudential requirements available to competent authorities for banks using VaR models. EBA also clarified the prudential application on the definitions of &quot;default&quot; and &quot;forbearance,&quot; and how the EBA Guidelines on legislative and non-legislative moratoria on loan repayments apply to securitizations."/>
    <s v="https://eba.europa.eu/eba-provides-further-guidance-use-flexibility-relation-covid-19-and-calls-heightened-attention-risks"/>
  </r>
  <r>
    <x v="22"/>
    <x v="37"/>
    <x v="0"/>
    <s v="European Central Bank"/>
    <x v="0"/>
    <s v="Took steps to mitigate impact of possible corona-related rating downgrades on collateral availability. The measures complement the broader collateral easing package announced on April 7, 2020. The European Central Bank (ECB) pledged to grandfather until September 2021 the elligibility of marketable assets used as collateral in Eurosystem credit operations falling below current minimum credit quality requirements. Appropriate haircuts will apply for assets that fall below the Eurosystem minimum credit quality requirements."/>
    <s v="https://www.ecb.europa.eu/press/pr/date/2020/html/ecb.pr200422_1~95e0f62a2b.en.html"/>
  </r>
  <r>
    <x v="39"/>
    <x v="37"/>
    <x v="0"/>
    <s v="Bundesministerium der Finanzen"/>
    <x v="5"/>
    <s v="Agreed to increase the proportion of lost income covered by the government's short-time allowance. Increases depend on the duration of the short-time work, and may apply until the end of 2020. &quot;Short-time allowance&quot; refers to emergency supplemental income paid by the government, and it is meant to relieve companies who cannot afford to employ their workers in times of distress. "/>
    <s v="https://www.bundesfinanzministerium.de/Content/DE/Standardartikel/Themen/Schlaglichter/Corona-Schutzschild/2020-03-19-Beschaeftigung-fuer-alle.html"/>
  </r>
  <r>
    <x v="7"/>
    <x v="37"/>
    <x v="0"/>
    <s v="Hong Kong Monetary Authority"/>
    <x v="6"/>
    <s v="Announced the introduction of a temporary US Dollar Liquidity Facility (the Facility) to make available US dollar liquidity assistance for licensed banks through funds obtained through the Federal Reserves’ FIMA Repo Facility. It’s intention is to maintain the Facility until 30 September 2020"/>
    <s v="https://www.hkma.gov.hk/eng/news-and-media/press-releases/2020/04/20200422-4/"/>
  </r>
  <r>
    <x v="7"/>
    <x v="37"/>
    <x v="0"/>
    <s v="Hong Kong Government"/>
    <x v="1"/>
    <s v="Providing a one-off extra allowance for recipients of the Individual-based Work Incentive Transport Subsidy (I-WITS) "/>
    <s v="https://www.news.gov.hk/eng/2020/04/20200422/20200422_162009_249.html?type=category&amp;name=covid19"/>
  </r>
  <r>
    <x v="23"/>
    <x v="37"/>
    <x v="0"/>
    <s v="Ministry of Finance"/>
    <x v="5"/>
    <s v="Enacted new tax relief measures in a package called the Economic Protection Action Plan. In total, the Plan is estimated to free up nearly HUF 200 billion for Hungarian families, businesses, and the population. Beginning January 1, 2021, the small business tax will decrease by one percentage point--from 12% to 11%. This is estimated to leave HUF 10 billion for companies."/>
    <s v="https://www.kormany.hu/hu/nemzetgazdasagi-miniszterium/adougyekert-felelos-allamtitkarsag/hirek/megjelent-az-ujabb-adokonnyitesekrol-szolo-kormanyrendelet"/>
  </r>
  <r>
    <x v="23"/>
    <x v="37"/>
    <x v="0"/>
    <s v="Ministry of Finance"/>
    <x v="5"/>
    <s v="Enacted new tax relief measures in a package called the Economic Protection Action Plan. In total, the Plan is estimated to free up nearly HUF 200 billion for Hungarian families, businesses, and the population. Until December 31, 2020, tourists will be exempted from the tourist tax because the state will pay for them. The State will also reduce tax burdens by paying benefits to about one million employees in the tourism sector. The State also expanded the tax-free portion of budgets for companies in the tourism sector."/>
    <s v="https://www.kormany.hu/hu/nemzetgazdasagi-miniszterium/adougyekert-felelos-allamtitkarsag/hirek/megjelent-az-ujabb-adokonnyitesekrol-szolo-kormanyrendelet"/>
  </r>
  <r>
    <x v="23"/>
    <x v="37"/>
    <x v="0"/>
    <s v="Ministry of Finance"/>
    <x v="5"/>
    <s v="Enacted new tax relief measures in a package called the Economic Protection Action Plan. In total, the Plan is estimated to free up nearly HUF 200 billion for Hungarian families, businesses, and the population. Road haulers were exempted from paying risk collateral, a measure which will leave an estimated HUF 7.3 billion for stakeholders of the transportation sector."/>
    <s v="https://www.kormany.hu/hu/nemzetgazdasagi-miniszterium/adougyekert-felelos-allamtitkarsag/hirek/megjelent-az-ujabb-adokonnyitesekrol-szolo-kormanyrendelet"/>
  </r>
  <r>
    <x v="8"/>
    <x v="37"/>
    <x v="0"/>
    <s v="Directorate General of Customs and Excise"/>
    <x v="0"/>
    <s v="Simplified import procedures by relaxing the submission of hardcopy Certificate of Origin (COO) in accordance with its provisions in normal situations that must be given its physical form"/>
    <s v="https://www.kemenkeu.go.id/publikasi/berita/djbc-berikan-fasilitas-bea-masuk-dan-kemudahan-tatalaksana-impor-di-masa-pandemi-covid-19/"/>
  </r>
  <r>
    <x v="10"/>
    <x v="37"/>
    <x v="0"/>
    <s v="Executive Board of the International Monetary Fund"/>
    <x v="2"/>
    <s v="Approved a disbursement of SDR 23.70 million (about US$32.3 million, 100 percent of quota) to Cabo Verde under the Rapid Credit Facility (RCF) . It will help the country to meet urgent balance of payment needs generated by the economic impact of the COVID-19 pandemic"/>
    <s v="https://www.imf.org/en/News/Articles/2020/04/22/pr20184-cabo-verde-imf-exec-board-approves-us-32m-disbursement-to-address-the-covid19-pandemic"/>
  </r>
  <r>
    <x v="10"/>
    <x v="37"/>
    <x v="0"/>
    <s v="Executive Board of the International Monetary Fund"/>
    <x v="2"/>
    <s v="Approved the disbursement of SDR 21.2 million (about US$28.9 million) to the Maldives to be drawn under the Rapid Credit Facility (RCF) to help cover balance of payments and fiscal needs, stemming from the COVID-19 pandemic"/>
    <s v="https://www.imf.org/en/News/Articles/2020/04/22/pr20185-maldives-imf-executive-board-approves-disbursement-to-address-covid-19"/>
  </r>
  <r>
    <x v="10"/>
    <x v="37"/>
    <x v="0"/>
    <s v="Executive Board of the International Monetary Fund"/>
    <x v="2"/>
    <s v="Approved a disbursement under the Rapid Credit Facility (RCF) equivalent to SDR2.97 million (about US$4.05 million, 16.7 percent of quota) and a purchase under the Rapid Financing Instrument (RFI) equivalent to SDR5.93 million (about US$8.08 million, 33.3 percent of quota) to meet Comoros’ urgent balance of payment needs stemming from the COVID-19 pandemic"/>
    <s v="https://www.imf.org/en/News/Articles/2020/04/22/pr20183-comoros-imf-exec-board-approves-us-12m-emergency-assistance-to-address-covid19-pandemic"/>
  </r>
  <r>
    <x v="10"/>
    <x v="37"/>
    <x v="0"/>
    <s v="Executive Board of the International Monetary Fund"/>
    <x v="2"/>
    <s v="Approved a disbursement under the Rapid Credit Facility (RCF) equivalent to SDR 266.5 million (about US$363.27 million, or 25 percent of quota), to help the Democratic Republic of Congo (DRC) meet the urgent balance of payment needs stemming from the outbreak of the COVID-19 pandemic"/>
    <s v="https://www.imf.org/en/News/Articles/2020/04/22/pr20182-democratic-republic-of-congo-imf-approves-disbursement-to-address-covid-19"/>
  </r>
  <r>
    <x v="31"/>
    <x v="37"/>
    <x v="0"/>
    <s v="Israeli Ministry of Finance"/>
    <x v="0"/>
    <s v="Ordered credit card companies to coordinate the transfer of funds to the state for one consecutive month, instead of transferring payments made through them to the various government departments on two different dates: one date on the 20th of the month in which the transaction was made and another two on the following month"/>
    <s v="https://www.gov.il/he/departments/news/press_22042020"/>
  </r>
  <r>
    <x v="31"/>
    <x v="37"/>
    <x v="0"/>
    <s v="Bank of Israel"/>
    <x v="0"/>
    <s v="Providing leniency in the restrictions on housing loans for workers placed on unpaid leave, including allowing the restriction on the payment-to-income (PTI) rat​io to be 70 percent under certain condition"/>
    <s v="https://www.boi.org.il/en/NewsAndPublications/PressReleases/Pages/21-4-20.aspx"/>
  </r>
  <r>
    <x v="31"/>
    <x v="37"/>
    <x v="0"/>
    <s v="Bank of Israel"/>
    <x v="0"/>
    <s v="Reducing the additional 1 percent capital requirement in respect of housing loans provided during the corona crisis"/>
    <s v="https://www.boi.org.il/en/NewsAndPublications/PressReleases/Pages/21-4-20.aspx"/>
  </r>
  <r>
    <x v="31"/>
    <x v="37"/>
    <x v="0"/>
    <s v="Department of Justice"/>
    <x v="0"/>
    <s v="Decided to freeze the declaration procedures of companies as companies violating the law until May 20"/>
    <s v="https://www.gov.il/he//departments/news/rejection-measures-corona"/>
  </r>
  <r>
    <x v="31"/>
    <x v="37"/>
    <x v="0"/>
    <s v="Minister of the Environment"/>
    <x v="1"/>
    <s v="Support local authorities in the amount of about NIS 200 million to secure the removal of domestic waste in the area due to the impact on waste treatment cost"/>
    <s v="https://www.gov.il/he//departments/news/knesset_approves_moep_law_to_fund_waste_treatment_during_coronavirus_crisis"/>
  </r>
  <r>
    <x v="53"/>
    <x v="37"/>
    <x v="0"/>
    <s v="Banca D’Italia"/>
    <x v="0"/>
    <s v="Extended recent European Banking Authority and European Central Bank decisions on &quot;harmonized reports&quot; to less significant banks and security investment firms; these firms may submit supervisory reports between April 30, 2020 and May 31, 2020. Liquidity coverage requirements and funding plans are excluded from the deadline extension, and they may be submitted within two months of the original deadline."/>
    <s v="https://www.bancaditalia.it/media/notizia/covid-19-misure-in-materia-di-segnalazioni-di-vigilanza/"/>
  </r>
  <r>
    <x v="36"/>
    <x v="37"/>
    <x v="0"/>
    <s v="Ministry of Finance"/>
    <x v="4"/>
    <s v="Permitted banks to use up to 90% of their allocated limit in the loan guarantee scheme for corporate loans until May 6, 2020--the new date of redistribution. Previously, banks were permitted to use up to 70% of their limits, and redistribution was originally scheduled for April 22."/>
    <s v="https://www.regjeringen.no/no/aktuelt/omfordelingen-av-bankenes-rammer-i-lanegarantiordningen-utsettes/id2698598/"/>
  </r>
  <r>
    <x v="12"/>
    <x v="37"/>
    <x v="0"/>
    <s v="Ministry of Economy and Finance of Peru"/>
    <x v="4"/>
    <s v="Formalized the granting of the Public Treasury guarantee within the framework of the REACTIVA PERÚ program"/>
    <s v="https://www.gob.pe/institucion/mef/noticias/127522-mef-oficializa-el-otorgamiento-de-la-garantia-del-tesoro-publico-para-la-implementacion-del-programa-reactiva-peru"/>
  </r>
  <r>
    <x v="13"/>
    <x v="37"/>
    <x v="0"/>
    <s v="Bangko Sentral ng Pilipinas"/>
    <x v="0"/>
    <s v="Encouraged the use of e-payments amid the Luzon-wide, enhanced community quarantine (ECQ) to minimize face-to-face transactions and prevent the spread of COVID-19"/>
    <s v="http://www.bsp.gov.ph/publications/media.asp?id=5363"/>
  </r>
  <r>
    <x v="27"/>
    <x v="37"/>
    <x v="0"/>
    <s v="Financial Services Commission"/>
    <x v="2"/>
    <s v="Establishing a KRW 40 trillion+ new stabilization fund to support key industries, which will be operated by the Korea Development Bank"/>
    <s v="http://www.fsc.go.kr/downManager?bbsid=BBS0048&amp;no=151742_x000a__x000a_http://www.fsc.go.kr/downManager?bbsid=BBS0048&amp;no=152908"/>
  </r>
  <r>
    <x v="27"/>
    <x v="37"/>
    <x v="0"/>
    <s v="Financial Services Commission"/>
    <x v="2"/>
    <s v="Expanding the KRW12 0 trillion in emergency financing support for small merchants to KRW16.4 trillion through reserve funds."/>
    <s v="http://www.fsc.go.kr/downManager?bbsid=BBS0048&amp;no=151742"/>
  </r>
  <r>
    <x v="27"/>
    <x v="37"/>
    <x v="0"/>
    <s v="Financial Services Commission"/>
    <x v="2"/>
    <s v="Issuing KRW5 trillion more in primary collateralized bond obligations (P-CBOs) this year to help mitigate funding shortages for businesses"/>
    <s v="http://www.fsc.go.kr/downManager?bbsid=BBS0048&amp;no=151742"/>
  </r>
  <r>
    <x v="27"/>
    <x v="37"/>
    <x v="0"/>
    <s v="Financial Services Commission"/>
    <x v="10"/>
    <s v="Established a special purpose vehicle of (KRW20 trillion) to purchase corporate bonds, commercial paper and short-term debts, including junk rated bonds"/>
    <s v="http://www.fsc.go.kr/downManager?bbsid=BBS0048&amp;no=151742_x000a__x000a_http://www.fsc.go.kr/downManager?bbsid=BBS0048&amp;no=152903"/>
  </r>
  <r>
    <x v="27"/>
    <x v="37"/>
    <x v="0"/>
    <s v="Ministry of Economy and Finance"/>
    <x v="1"/>
    <s v="Providing KRW10.1 trillion in wage subsidies and unemployment programs including wage subsidies for small businesses and enterprises (0.9 trillion won for 520,000 employees), emergency relief for those outside the unemployment insurance (1.9 trillion won for 1,130,000 unemployed), create jobs for low income groups and young adults (3.6 trillion won for 550,000 job seekers), and job seeker benefits and job training programs (3.7 trillion won for 660,000 job seekers)"/>
    <s v="http://english.moef.go.kr/pc/selectTbPressCenterDtl.do?boardCd=N0001&amp;seq=4885"/>
  </r>
  <r>
    <x v="45"/>
    <x v="37"/>
    <x v="0"/>
    <s v="Sveriges Riksbank"/>
    <x v="10"/>
    <s v="Decided to purchase bonds issued by Swedish municipalities, regions, and Kommunivest i Sverige AB--a local government funding agency--for a nominal amount of SEK 15 billion. Municipal bond purchases will take place between April 27, 2020 and June 30, 2020 on the secondary market. The purchases will cover fixed-rate bonds. The first tender will be April 28, 2020 and will include bonds issued by Kommunivest i Sverige AB for an amount up to SEK 5 billion."/>
    <s v="https://www.riksbank.se/sv/press-och-publicerat/nyheter-och-pressmeddelanden/pressmeddelanden/2020/riksbanken-koper-kommunobligationer/"/>
  </r>
  <r>
    <x v="55"/>
    <x v="37"/>
    <x v="0"/>
    <s v="Federal Council"/>
    <x v="5"/>
    <s v="Extended the special unemployment benefits for the self-employed to those who reopen their businesses on April 27, 2020 or May 11, 2020. Their benefits last until May 16, 2020."/>
    <s v="https://www.efd.admin.ch/efd/de/home/dokumentation/nsb-news_list.msg-id-78856.html"/>
  </r>
  <r>
    <x v="55"/>
    <x v="37"/>
    <x v="0"/>
    <s v="Federal Council"/>
    <x v="4"/>
    <s v="Extended the SME loan guarantee program to include start-ups. The new procedure for startups will begin by April 30, 2020. The federal government can guarantee up to 65% of the loan. The total amount of the loan guarantee program is CHF 100 million."/>
    <s v="https://www.efd.admin.ch/efd/de/home/dokumentation/nsb-news_list.msg-id-78872.html"/>
  </r>
  <r>
    <x v="16"/>
    <x v="37"/>
    <x v="0"/>
    <s v="Ministry of Finance"/>
    <x v="5"/>
    <s v="Extended the income tax declaration payment period, diversify the flow of declarations, and allow the public to refund the tax early and postpone tax payment"/>
    <s v="https://www.mof.gov.tw/singlehtml/384fb3077bb349ea973e7fc6f13b6974?cntId=b3fa4ef82541476c9dfccd8783759579"/>
  </r>
  <r>
    <x v="16"/>
    <x v="37"/>
    <x v="0"/>
    <s v="Ministry of Finance"/>
    <x v="5"/>
    <s v="Reduced the tax rate for the declaration of income tax on profit-making enterprises, depending on the investment of the income, from 10% to 5% to encourage companies or limited partnerships to retain surpluses and use their own funds to make substantial investments to enhance the domestic economic momentum"/>
    <s v="https://www.mof.gov.tw/singlehtml/384fb3077bb349ea973e7fc6f13b6974?cntId=bd05dce5db0d4a7ab7e8324998c0a7f3"/>
  </r>
  <r>
    <x v="46"/>
    <x v="37"/>
    <x v="0"/>
    <s v="Central Bank of the Republic of Turkey"/>
    <x v="3"/>
    <s v="Reduce the policy rate (one-week repo auction rate) from 9.75 percent to 8.75 percent"/>
    <s v="https://www.tcmb.gov.tr/wps/wcm/connect/EN/TCMB+EN/Main+Menu/Announcements/Press+Releases/2020/ANO2020-23"/>
  </r>
  <r>
    <x v="17"/>
    <x v="37"/>
    <x v="0"/>
    <s v="Ministry of Economy"/>
    <x v="5"/>
    <s v="Approved measures to stabilize prices of socially significant goods during quarantine. The Ministry of Economy specified that retailers must declare price changes with a reference date of April 22, 2020, or the most recent price declaration. Retailers must declare price increases of: over 15% within 30 days of the reference date, between 10% and 15% within 14 days of the reference date, or between 5% and 10% within three days of the reference date."/>
    <s v="https://www.me.gov.ua/News/Detail?lang=uk-UA&amp;id=732efec1-303c-45e9-9364-6c7bc2dc4380&amp;title=UriadPriiniavPostanovuDliaStabilizatsiiTsinovoiSituatsiiNaSotsialnoZnachuschiTovariUPeriodKarantinu"/>
  </r>
  <r>
    <x v="17"/>
    <x v="37"/>
    <x v="0"/>
    <s v="Ukrainian Government"/>
    <x v="5"/>
    <s v="Approved an order to channel the &quot;COVID-19 Acute Respiratory Disease Fund&quot; to appropriate areas: citizens in connection with the negative consequences of COVID-19; one-off financial assistance to members of families of medical and other healthcare providers killed by COVID-19; and measures to prevent the emergence, spread, localization, and elimination of the pandemic. The Fund totals UAH 64.7 billion."/>
    <s v="https://mof.gov.ua/uk/news/uriad_zatverdiv_poriadok_vikoristannia_koshtiv_dlia_borotbi_z_covid-19-2099"/>
  </r>
  <r>
    <x v="17"/>
    <x v="37"/>
    <x v="0"/>
    <s v="Cabinet of Ministers"/>
    <x v="5"/>
    <s v="Introduced the payment of child support to individual entrepreneurs belonging to the first and second group of single tax payers who paid a single social contribution for the period of quarantine and for one month after the date of its abolition. This assistance equates to UAH 1,779 foir children under 6 and UAH 2,218 for children between 6 and 10. The government also simplified access to social assistance for citizens who have lost their jobs or are unable to find a job during quarantine. The monthly assistance ranges between UAH 2,800 and UAH 3,020. The government also increased the terms of arrears on housing payments and communical services from two to three months."/>
    <s v="https://www.msp.gov.ua/news/18548.html"/>
  </r>
  <r>
    <x v="41"/>
    <x v="37"/>
    <x v="0"/>
    <s v="Bank of England"/>
    <x v="6"/>
    <s v="Increased the proportion of gilts held in the Asset Purchase Facility (APR) that are made available to the Debt Management Office (DMO) to use in its market operations and for the DMO's Standing and Special Repo Facilities."/>
    <s v="https://www.bankofengland.co.uk/news/2020/april/statement-on-increase-to-apf-gilt-lending-limits"/>
  </r>
  <r>
    <x v="29"/>
    <x v="37"/>
    <x v="0"/>
    <s v="Federal Reserve Board, Federal Deposit Insurance Corporation, Office of the Comptroller of the Currency"/>
    <x v="0"/>
    <s v="Announced a final rule that makes technical changes in the interim final rule that the agencies announced on March 27, 2020, allowing certain banks to delay the estimated impact of Current Expected Credit Losses on regulatory capital"/>
    <s v="https://www.occ.gov/news-issuances/bulletins/2020/bulletin-2020-42.html"/>
  </r>
  <r>
    <x v="29"/>
    <x v="37"/>
    <x v="0"/>
    <s v="New York Department of Financial Services"/>
    <x v="0"/>
    <s v="Directed New York-regulated health insurers to provide cash flow relief to, and ease administrative burdens on, New York State hospitals during the COVID-19 pandemic"/>
    <s v="https://www.dfs.ny.gov/press_releases/pr202004222"/>
  </r>
  <r>
    <x v="2"/>
    <x v="38"/>
    <x v="0"/>
    <s v="Australian Prudential Regulation Authority"/>
    <x v="0"/>
    <s v="Launched a new data collection to assess the progress and impact of the Government’s temporary early release of superannuation scheme"/>
    <s v="https://www.apra.gov.au/news-and-publications/apra-commences-new-data-collection-to-assess-temporary-early-release-of"/>
  </r>
  <r>
    <x v="4"/>
    <x v="38"/>
    <x v="0"/>
    <s v="Bank of Canada"/>
    <x v="6"/>
    <s v="Revised Term Repo terms and conditions to include term repos up to 24 months"/>
    <s v="https://www.bankofcanada.ca/2020/04/bank-of-canada-announces-further-enhancements-to-its-term-repo-operations/"/>
  </r>
  <r>
    <x v="35"/>
    <x v="38"/>
    <x v="0"/>
    <s v="Estonian Financial Supervision Authority"/>
    <x v="0"/>
    <s v="Instructed banks to consider payment moritoria to manage stress related to loan repayment, and allowed them to issue moritoria on payments until June 30, 2020. To ease the potential effects of moritoria on bank capital positions, the Financial Supervision Authority (FSA) also permitted banks to not re-classify them as restructured or overdue. FSA also issued flexibile guidelines regarding the maintenance of capital buffers and liquidity coverage."/>
    <s v="https://www.fi.ee/et/uudised/finantsinspektsioon-annab-pankadele-suurema-paindlikkuse-kapitali-juhtimisel"/>
  </r>
  <r>
    <x v="48"/>
    <x v="38"/>
    <x v="0"/>
    <s v="Ministry of Economic Affairs and Employment"/>
    <x v="1"/>
    <s v="Launched an audit of Business Finland's (BF) operations, including emergency funding provided for business development. BF is a public funding agency for research. The purpose of the audit is to review whether the funding criteria were transparent and well-communicated, the criteria for granting and rejecting applications were sound, the number of applications and processing times were approiriate, and the funds were used as intended. The audit complemented Business Finland's own internal control and audit activities. The final report will be copmleted on May 6, 2020."/>
    <s v="https://tem.fi/artikkeli/-/asset_publisher/tyo-ja-elinkeinoministerio-kaynnistaa-tarkastuksen-business-finlandin-myontamasta-koronahairiotilanteen-rahoituksesta"/>
  </r>
  <r>
    <x v="48"/>
    <x v="38"/>
    <x v="0"/>
    <s v="Ministry of Economic Affairs and Employment, European Commission"/>
    <x v="2"/>
    <s v="On April 20, 2020 the European Commission approved a support program under which Finnvera, a state-owned financing company, can provide guarantees and loans for both working capital and investments to companies facing financial difficulty due to the coronavirus."/>
    <s v="https://tem.fi/artikkeli/-/asset_publisher/komissio-hyvaksyi-ensimmaisen-suomen-tukiohjelman-yrityksille-koronavirustilanteessa"/>
  </r>
  <r>
    <x v="43"/>
    <x v="38"/>
    <x v="0"/>
    <s v="Reserve Bank of India"/>
    <x v="0"/>
    <s v="Decided to continue the availability of 2% Interest Subvention (IS) and 3% Prompt Repayment Incentive (PRI) to farmers for the extended period of repayment up to 31.05.2020 or date of repayment, whichever is earlier, for short term crop loans upto ₹3 lakh per farmer which have become due between March 01, 2020 and May 31, 2020"/>
    <s v="https://www.rbi.org.in/Scripts/NotificationUser.aspx?Id=11877&amp;Mode=0"/>
  </r>
  <r>
    <x v="8"/>
    <x v="38"/>
    <x v="0"/>
    <s v="Ministry of Finance"/>
    <x v="1"/>
    <s v="Relaxed the distribution of fiscal transfers to local governments (DBH) for the current year and the relaxation of DBH Underpaid 2019 for the purpose of handling COVID-19 and protecting the region from economic threats"/>
    <s v="https://www.kemenkeu.go.id/publikasi/berita/dbh-tahun-berjalan-dan-kurang-bayar-dbh-2019-direlaksasi-untuk-tangani-covid-19-dan-lindungi-ekonomi-daerah/"/>
  </r>
  <r>
    <x v="9"/>
    <x v="38"/>
    <x v="0"/>
    <s v="Inter-American Development Bank"/>
    <x v="2"/>
    <s v="Priced a new $4.25 billion 3-year sustainable development bond (“SDB”) global benchmark"/>
    <s v="https://www.iadb.org/en/news/idb-launches-its-largest-sustainable-development-bond"/>
  </r>
  <r>
    <x v="10"/>
    <x v="38"/>
    <x v="0"/>
    <s v="Executive Board of the International Monetary Fund"/>
    <x v="2"/>
    <s v="Approved a disbursement of SDR 9.028 million (about US$12.29 million or 61 percent of its SDR quota) for São Tomé and Príncipe under the Rapid Credit Facility (RCF). The financing provided under the RCF will help address Sao Tome and Principe’s urgent external and fiscal financing needs as a result of the outbreak of the COVID-19 pandemic"/>
    <s v="https://www.imf.org/en/News/Articles/2020/04/21/imf-executive-board-approves-us-12m-disbursement-to-address-the-covid19-pandemic"/>
  </r>
  <r>
    <x v="10"/>
    <x v="38"/>
    <x v="0"/>
    <s v="Executive Board of the International Monetary Fund"/>
    <x v="2"/>
    <s v="Approved a disbursement in the amount of SDR 201.4 million (US$ 274 million, 100 percent of quota) for Paraguay under the Rapid Financing Instrument (RFI). These resources will help meet the urgent balance of payment needs stemming from the outbreak of the COVID-19 pandemic, preserve resources for essential COVID-19-related health expenditure and social safety net spending and catalyze multilateral donor support"/>
    <s v="https://www.imf.org/en/News/Articles/2020/04/21/pr20181-paraguay-imf-executive-board-approves-us-emergency-support-address-covid-19-pandemic"/>
  </r>
  <r>
    <x v="31"/>
    <x v="38"/>
    <x v="0"/>
    <s v="Ministry of Construction and Housing"/>
    <x v="0"/>
    <s v="Extended thee ability to make remote payments, rather than dedicated voucher, for new apartments until July 1"/>
    <s v="https://www.gov.il/he//departments/news/spokesman-21042020"/>
  </r>
  <r>
    <x v="59"/>
    <x v="38"/>
    <x v="0"/>
    <s v="Banco de Mexico"/>
    <x v="3"/>
    <s v="Lowered the target for the overnight interbank interest rate by 50 basis points to 6%"/>
    <s v="https://www.banxico.org.mx/publications-and-press/announcements-of-monetary-policy-decisions/%7BC86C9AC8-0121-9382-1F3D-0F1E6B8CF318%7D.pdf"/>
  </r>
  <r>
    <x v="59"/>
    <x v="38"/>
    <x v="0"/>
    <s v="Banco de Mexico"/>
    <x v="6"/>
    <s v="Increasing liquidity during trading hours to facilitate the optimal functioning of financial markets and payment systems and will be in force until September 30, 2020"/>
    <s v="https://www.banxico.org.mx/publications-and-press/other-announcements/%7B6F7FECBA-44CB-6AA5-4E4B-269DDBD9B5A8%7D.pdf"/>
  </r>
  <r>
    <x v="59"/>
    <x v="38"/>
    <x v="0"/>
    <s v="Banco de Mexico"/>
    <x v="6"/>
    <s v="Extending the securities eligible for the Ordinary Additional Liquidity Facility (FLAO), foreign exchange hedging program operations, and USD credit operations and will be in force until September 30, 2020"/>
    <s v="https://www.banxico.org.mx/publications-and-press/other-announcements/%7B6F7FECBA-44CB-6AA5-4E4B-269DDBD9B5A8%7D.pdf"/>
  </r>
  <r>
    <x v="59"/>
    <x v="38"/>
    <x v="0"/>
    <s v="Banco de Mexico"/>
    <x v="6"/>
    <s v="Extending the counterparts eligible for the Ordinary Additional Liquidity Facility (FLAO) to include development banks and will be in force until September 30, 2020"/>
    <s v="https://www.banxico.org.mx/publications-and-press/other-announcements/%7B6F7FECBA-44CB-6AA5-4E4B-269DDBD9B5A8%7D.pdf"/>
  </r>
  <r>
    <x v="59"/>
    <x v="38"/>
    <x v="0"/>
    <s v="Banco de Mexico"/>
    <x v="6"/>
    <s v="Decided to open a facility to repurchase government securities at longer terms than those of regular open market operations. The program will be for up to MXN $100 billion and will be in force until September 30, 2020"/>
    <s v="https://www.banxico.org.mx/publications-and-press/other-announcements/%7B6F7FECBA-44CB-6AA5-4E4B-269DDBD9B5A8%7D.pdf"/>
  </r>
  <r>
    <x v="59"/>
    <x v="38"/>
    <x v="0"/>
    <s v="Banco de Mexico"/>
    <x v="6"/>
    <s v="Decided to implement a debt securities temporary swap facility to provide liquidity for trading instruments which, as a result of uncertainty and volatility, have observed lower liquidity and impaired trading conditions in the secondary market. Under this facility eligible institutions may deliver debt securities in exchange for government securities. The program will be for up to MXN $100 billion and will be in force until September 30, 2020"/>
    <s v="https://www.banxico.org.mx/publications-and-press/other-announcements/%7B6F7FECBA-44CB-6AA5-4E4B-269DDBD9B5A8%7D.pdf"/>
  </r>
  <r>
    <x v="59"/>
    <x v="38"/>
    <x v="0"/>
    <s v="Banco de Mexico"/>
    <x v="6"/>
    <s v="Decided to implement a corporate securities repurchase facility (FRTC) through credit institutions in order to provide liquidity to short-term corporate securities and long-term corporate debt that, as a result of the conditions of uncertainty and volatility, have observed lower liquidity and impaired trading conditions in the secondary market. The program will be for up to MXN $100 billion and will be in force until September 30, 2020"/>
    <s v="https://www.banxico.org.mx/publications-and-press/other-announcements/%7B6F7FECBA-44CB-6AA5-4E4B-269DDBD9B5A8%7D.pdf"/>
  </r>
  <r>
    <x v="59"/>
    <x v="38"/>
    <x v="0"/>
    <s v="Banco de Mexico"/>
    <x v="12"/>
    <s v="Decided to open a financing facility for commercial and development banks to allow them to channel resources to micro, small-, and medium-size enterprises (SMEs) and individuals affected by the COVID-19 pandemic. The program will be for up to MXN $250 billion and will be in force until September 30, 2020"/>
    <s v="https://www.banxico.org.mx/publications-and-press/other-announcements/%7B6F7FECBA-44CB-6AA5-4E4B-269DDBD9B5A8%7D.pdf"/>
  </r>
  <r>
    <x v="59"/>
    <x v="38"/>
    <x v="0"/>
    <s v="Banco de Mexico"/>
    <x v="12"/>
    <s v="Decided to temporarily open a financing facility for commercial banks which will be guaranteed by credits to corporates that issue public debt, so that this financing can be channeled to micro, small- and medium-size enterprises (SMEs) in Mexico. The amount of the program will be for up to MXN $100 billion and will be in force until September 30, 2020"/>
    <s v="https://www.banxico.org.mx/publications-and-press/other-announcements/%7B6F7FECBA-44CB-6AA5-4E4B-269DDBD9B5A8%7D.pdf"/>
  </r>
  <r>
    <x v="59"/>
    <x v="38"/>
    <x v="0"/>
    <s v="Banco de Mexico"/>
    <x v="12"/>
    <s v="Will implement swaps of government securities, in which it will receive long-term securities (10 years and longer) and will deliver other with maturities of up to 3 years. The amount of the program will be for up to MXN $100 billion and will be in force until September 30, 2020"/>
    <s v="https://www.banxico.org.mx/publications-and-press/other-announcements/%7B6F7FECBA-44CB-6AA5-4E4B-269DDBD9B5A8%7D.pdf"/>
  </r>
  <r>
    <x v="59"/>
    <x v="38"/>
    <x v="0"/>
    <s v="Banco de Mexico"/>
    <x v="6"/>
    <s v="Will incorporate into its foreign exchange intervention tools, the possibility to conduct hedge transactions settled by differences in US dollars. This will be done in order to operate during the hours when Mexican markets are closed."/>
    <s v="https://www.banxico.org.mx/publications-and-press/other-announcements/%7B6F7FECBA-44CB-6AA5-4E4B-269DDBD9B5A8%7D.pdf"/>
  </r>
  <r>
    <x v="11"/>
    <x v="38"/>
    <x v="1"/>
    <s v="Reserve Bank of New Zealand"/>
    <x v="0"/>
    <s v="Proposing the removal of mortgage loan-to-value ratio (LVR) restrictions in line with the Bank’s financial stability mandate"/>
    <s v="https://www.rbnz.govt.nz/news/2020/04/reserve-bank-proposes-to-remove-lvr-restrictions"/>
  </r>
  <r>
    <x v="11"/>
    <x v="38"/>
    <x v="0"/>
    <s v="Financial Markets Authority"/>
    <x v="0"/>
    <s v="Consider, on a case-by-case basis, extensions to the requirements for a reporting entity to have its risk assessment and anti-money laundering (AML)/Combating the Financing of Terrorism (CFT) programme independently audited every two years"/>
    <s v="https://www.fma.govt.nz/news-and-resources/covid-19/impact-of-covid-19-on-independent-amlcft-audits/"/>
  </r>
  <r>
    <x v="27"/>
    <x v="38"/>
    <x v="0"/>
    <s v="Financial Services Commission"/>
    <x v="0"/>
    <s v="Raised the cap on the face value of non-personalized prepaid cards from KRW500,000 to KRW3 million until September 30, 2020"/>
    <s v="http://www.fsc.go.kr/downManager?bbsid=BBS0048&amp;no=151669"/>
  </r>
  <r>
    <x v="14"/>
    <x v="38"/>
    <x v="0"/>
    <s v="South African Government"/>
    <x v="1"/>
    <s v="Allocated R20 billion to fund the health response to Coronavirus through the provision of treatment, additional expenditure on personal protective equipment for health workers, community screening, an increase in testing capacity, additional beds in field hospitals, ventilators, medicine and staffing"/>
    <s v="https://www.sanews.gov.za/south-africa/three-phased-economic-response-covid-19-pandemic"/>
  </r>
  <r>
    <x v="14"/>
    <x v="38"/>
    <x v="0"/>
    <s v="South African Government"/>
    <x v="1"/>
    <s v="Allocated R20 billion to municipalities for the provision of emergency water supply, increased sanitisation of public transport and facilities, and providing food and shelter for the homeless"/>
    <s v="https://www.sanews.gov.za/south-africa/three-phased-economic-response-covid-19-pandemic"/>
  </r>
  <r>
    <x v="14"/>
    <x v="38"/>
    <x v="0"/>
    <s v="South African Government"/>
    <x v="1"/>
    <s v="Provided an additional R100 billion for the protection of jobs and to create jobs"/>
    <s v="https://www.sanews.gov.za/south-africa/three-phased-economic-response-covid-19-pandemic"/>
  </r>
  <r>
    <x v="14"/>
    <x v="38"/>
    <x v="0"/>
    <s v="South African Government"/>
    <x v="1"/>
    <s v="Direct R50 billion towards relieving the plight of South Africans who are most affected by the Coronavirus (COVID-19) by temporarily increasing the child support grant for six month"/>
    <s v="https://www.sanews.gov.za/south-africa/r50-billion-relieve-plight-vulnerable"/>
  </r>
  <r>
    <x v="14"/>
    <x v="38"/>
    <x v="0"/>
    <s v="South African Government"/>
    <x v="1"/>
    <s v="Provided additional amount of R2 billion to assist SMMEs and spaza shop owners and other small businesses"/>
    <s v="https://www.sanews.gov.za/south-africa/three-phased-economic-response-covid-19-pandemic"/>
  </r>
  <r>
    <x v="14"/>
    <x v="38"/>
    <x v="0"/>
    <s v="South African Government"/>
    <x v="4"/>
    <s v="Introducing a R200 billion loan guarantee scheme that will assist enterprises with operational costs, such as salaries, rent and the payment of suppliers. In the initial phase, companies with a turnover of less than R300 million a year will be eligible."/>
    <s v="https://www.sanews.gov.za/south-africa/three-phased-economic-response-covid-19-pandemic_x000a__x000a_https://www.resbank.co.za/Publications/Detail-Item-View/Pages/Publications.aspx?sarbweb=3b6aa07d-92ab-441f-b7bf-bb7dfb1bedb4&amp;sarblist=21b5222e-7125-4e55-bb65-56fd3333371e&amp;sarbitem=9931"/>
  </r>
  <r>
    <x v="14"/>
    <x v="38"/>
    <x v="0"/>
    <s v="South African Government"/>
    <x v="5"/>
    <s v="Introducing a four-month holiday for companies’ skills development levy contributions, fast-tracking VAT refunds and a three-month delay for filing and first payment of carbon tax"/>
    <s v="https://www.sanews.gov.za/south-africa/three-phased-economic-response-covid-19-pandemic"/>
  </r>
  <r>
    <x v="14"/>
    <x v="38"/>
    <x v="0"/>
    <s v="South African Government"/>
    <x v="1"/>
    <s v="Increased previous turnover threshold for tax deferrals to R100 million a year and the proportion of PAYE payment that can be deferred will be increased to 35 percent"/>
    <s v="https://www.sanews.gov.za/south-africa/three-phased-economic-response-covid-19-pandemic"/>
  </r>
  <r>
    <x v="14"/>
    <x v="38"/>
    <x v="0"/>
    <s v="South African Government"/>
    <x v="1"/>
    <s v="Allowing taxpayers who donate to the Solidarity Fund to claim up to an additional 10 percent as a deduction from their taxable income"/>
    <s v="https://www.sanews.gov.za/south-africa/three-phased-economic-response-covid-19-pandemic"/>
  </r>
  <r>
    <x v="14"/>
    <x v="38"/>
    <x v="0"/>
    <s v="National Payment System Department, South African Reserve Bank, Financial Sector Conduct Authority"/>
    <x v="0"/>
    <s v="Issued guidance to accountable institutions (AIs) to continue to act in good faith towards fulfilling their obligations to the greatest extent possible, and to make prudent decisions regarding the management of money laundering, terrorist financing, and proliferation financing risks (ML/TF/PF risks)"/>
    <s v="https://www.resbank.co.za/Lists/News%20and%20Publications/Attachments/9878/Joint%20Communication%202%20of%202020%20-%20Covid%2019%20Supervisory%20response.pdf"/>
  </r>
  <r>
    <x v="14"/>
    <x v="38"/>
    <x v="0"/>
    <s v="South African Reserve Bank, Financial Sector Conduct Authority, Financial Intelligence Centre (FIC"/>
    <x v="0"/>
    <s v="Outlined expectations regarding accountable institutions (AIs) due diligence and compliance surrounding financing of illicit or unlawful activity"/>
    <s v="https://www.resbank.co.za/Lists/News%20and%20Publications/Attachments/9878/Joint%20Communication%202%20of%202020%20-%20Covid%2019%20Supervisory%20response.pdf"/>
  </r>
  <r>
    <x v="15"/>
    <x v="38"/>
    <x v="0"/>
    <s v="Council of Ministers"/>
    <x v="5"/>
    <s v="Extended the reduction of the contribution during inactivity for agricultural employees who have worked a maximum of 55 days in 2019. The Council also eased the requirements to access or stay in the Special System for Agricultural Self-Employed Workers, and simplified the procedure for resolving deferrals of the Social Security quota. The self-employed who had not yet opted for a mutual collaborator may do so to collect special unemployment benefits. A &quot;mutual collaborator&quot; is a private non-profit association of business owners that the Spanish Ministry of Employment and Social Security permits to co-administer Social Security."/>
    <s v="http://prensa.mitramiss.gob.es/WebPrensa/noticias/seguridadsocial/detalle/3783"/>
  </r>
  <r>
    <x v="15"/>
    <x v="38"/>
    <x v="0"/>
    <s v="Council of Ministers"/>
    <x v="5"/>
    <s v="Approved several tax relief measures for small and medium-sized enterprises (SMEs) and the self-employed, and lowered the value-added tax (VAT) on digital publications. The government permitted autonomous taxing modules to switch to direct estimation modules without a three-year history. SMEs may calculate their fractional payment based on real quarterly benefits rather than from previous years. The government estimated this will save over EUR 1.1 billion. The government also lowered the VAT to 0% for anti-coronavirus medical supplies for both hospitals and private social entities--a measure estimated to save EUR 1 billion. The VAT on digital publications was lowered from a level of 21% to 4%."/>
    <s v="https://www.hacienda.gob.es/en-GB/Prensa/En%20Portada/2020/Paginas/20200421_Medidas_Economicas.aspx"/>
  </r>
  <r>
    <x v="15"/>
    <x v="38"/>
    <x v="0"/>
    <s v="Council of Ministers"/>
    <x v="7"/>
    <s v="Extended the EUR 100 billion guarantee line to also cover company notes and to reinforce the mutual guarantee societies of Autonomous Communities."/>
    <s v="https://www.lamoncloa.gob.es/consejodeministros/referencias/Paginas/2020/refc20200421.aspx"/>
  </r>
  <r>
    <x v="15"/>
    <x v="38"/>
    <x v="0"/>
    <s v="Spanish Treasury"/>
    <x v="5"/>
    <s v="Issued syndicated bonds worth EUR 15 billion to acclerate state financing for COVID-19 programs. This is the largest syndicated issuance in the history of the Spanish capital market."/>
    <s v="https://www.mineco.gob.es/portal/site/mineco/menuitem.ac30f9268750bd56a0b0240e026041a0/?vgnextoid=02b682acdb2a1710VgnVCM1000001d04140aRCRD&amp;vgnextchannel=864e154527515310VgnVCM1000001d04140aRCRD"/>
  </r>
  <r>
    <x v="15"/>
    <x v="38"/>
    <x v="0"/>
    <s v="Council of Ministers"/>
    <x v="5"/>
    <s v="Empowered the Insurance Compensation Consortium to act as a reinsurer of credit insurance risks, which will strengthen the channeling of resources for commercial credit."/>
    <s v="https://www.lamoncloa.gob.es/consejodeministros/referencias/Paginas/2020/refc20200421.aspx"/>
  </r>
  <r>
    <x v="15"/>
    <x v="38"/>
    <x v="0"/>
    <s v="Council of Ministers"/>
    <x v="5"/>
    <s v="Approved a new package of measures to protect workers. The approved measures included: reinforced protection for fixed-discontinuous workers, unemployment benefits for people who terminated their employment in a trial period due to COVID-19 and those who terminated their contract for a new job, cancelled several Labor Inspection deadlines and reinforced penalties for companaies that submit fraudulent ERTE reports, extended teleworking for two more months, and determined the concept of force majeure for companies engaged in essential activities"/>
    <s v="http://prensa.mitramiss.gob.es/WebPrensa/noticias/laboral/detalle/3780"/>
  </r>
  <r>
    <x v="45"/>
    <x v="38"/>
    <x v="0"/>
    <s v="Sveriges Riksbank"/>
    <x v="6"/>
    <s v="Scheduled a fourth United States dollar-loan for Thursday, April 23, 2020. The fourth auction includes USD 10 billion with a maturity of 3 months."/>
    <s v="https://www.riksbank.se/sv/press-och-publicerat/nyheter-och-pressmeddelanden/pressmeddelanden/2020/riksbanken-erbjuder-ett-fjarde-lan-i-amerikanska-dollar-torsdagen-den-23-april/"/>
  </r>
  <r>
    <x v="16"/>
    <x v="38"/>
    <x v="0"/>
    <s v="Ministry of Finance"/>
    <x v="5"/>
    <s v="Established the principle of deferred or instalment tax payment review, in which the applicant can submit an application without being limited by the amount of tax payable. The extension period can be up to 1 year, and the installment can be up to 3 years (36 periods)"/>
    <s v="https://www.mof.gov.tw/singlehtml/384fb3077bb349ea973e7fc6f13b6974?cntId=1eb6c482b4c64bb6ba8d8cec4b199099"/>
  </r>
  <r>
    <x v="17"/>
    <x v="38"/>
    <x v="0"/>
    <s v="Ministry of Economy"/>
    <x v="5"/>
    <s v="Raised minimum unemployment benefit from UAH 650 to UAH 1000. The ordinance applies to the beginning of the quarantine announcement (March 12, 2020), and will last until 30 calendar days after the quarantine has ended."/>
    <s v="https://www.me.gov.ua/News/Detail?lang=uk-UA&amp;id=71de347d-427b-46c8-bcfa-b302941c4095&amp;title=MinimalnuDopomoguPoBezrobittiuPidvischenoZ650-GrnDo1000-Grn"/>
  </r>
  <r>
    <x v="29"/>
    <x v="38"/>
    <x v="0"/>
    <s v="Federal Housing Finance Agency"/>
    <x v="0"/>
    <s v="Announced the alignment of Fannie Mae's and Freddie Mac's policies regarding servicer obligations to advance scheduled monthly principal and interest payments for single-family mortgage loans, once a servicer has advanced four months of missed payments on a loan, it will have no further obligation to advance scheduled payments."/>
    <s v="https://www.fhfa.gov/Media/PublicAffairs/Pages/FHFA-Addresses-Servicer-Liquidity-Concerns-Announces-Four-Month-Advance-Obligation-Limit-for-Loans-in-Forbearance.aspx"/>
  </r>
  <r>
    <x v="30"/>
    <x v="38"/>
    <x v="0"/>
    <s v="Contingency Emergency Response Components"/>
    <x v="2"/>
    <s v="Activated US$4.5 million on April 17 to provide immediate funding for Saint Vincent and the Grenadines’ response to the COVID-19 (coronavirus) pandemic, aimed at strengthening the capacity of the health system"/>
    <s v="https://www.worldbank.org/en/news/press-release/2020/04/21/world-bank-provides-45-million-to-support-saint-vincent-and-the-grenadines-covid-19-emergency-response"/>
  </r>
  <r>
    <x v="19"/>
    <x v="39"/>
    <x v="0"/>
    <s v="Asian Development Bank"/>
    <x v="1"/>
    <s v="Announced a $6 million grant from its Pacific Disaster Resilience Program (Phase 2) to help finance the Government of the Federated States of Micronesia’s (FSM) response to the novel coronavirus disease (COVID-19) pandemic"/>
    <s v="https://www.adb.org/news/adb-announces-6-million-grant-help-fsm-combat-covid-19"/>
  </r>
  <r>
    <x v="5"/>
    <x v="39"/>
    <x v="0"/>
    <s v="People's Bank of China"/>
    <x v="3"/>
    <s v="Lower the 1-year loan prime rate (LPR) to 3.85% from 4.05% and 5-year LPR to 4.65% from 4.75%"/>
    <s v="http://www.pbc.gov.cn/en/3688229/3688335/3730276/4010876/index.html"/>
  </r>
  <r>
    <x v="5"/>
    <x v="39"/>
    <x v="0"/>
    <s v="Hubei Provincial Department of Finance Office"/>
    <x v="1"/>
    <s v="Implemented 5 steps in Hubei Province to increase efforts to help enterprises accelerate the resumption of production"/>
    <s v="http://www.mof.gov.cn/zhengwuxinxi/xinwenlianbo/hubeicaizhengxinxilianbo/202004/t20200417_3500066.htm"/>
  </r>
  <r>
    <x v="6"/>
    <x v="39"/>
    <x v="0"/>
    <s v="Banco de la República"/>
    <x v="6"/>
    <s v="Gained access to the United States Federal Reserve's repos facility (FIMA)"/>
    <s v="https://www.banrep.gov.co/es/banco-republica-obtiene-acceso-facilidad-repos-con-reserva-federal"/>
  </r>
  <r>
    <x v="6"/>
    <x v="39"/>
    <x v="0"/>
    <s v="Ministerio de Hacienda y Crédito Público del Gobierno de Colombia"/>
    <x v="0"/>
    <s v="Adjusted the margin between points of purchase and sale to meet the requirement of mandatory quotation of Market Makers, from 80 to 50 basis points until April 30 of the current year"/>
    <s v="https://www.minhacienda.gov.co/webcenter/portal/SaladePrensa/pages_DetalleNoticia?documentId=WCC_CLUSTER-128603"/>
  </r>
  <r>
    <x v="6"/>
    <x v="39"/>
    <x v="0"/>
    <s v="Ministerio de Hacienda y Crédito Público del Gobierno de Colombia"/>
    <x v="1"/>
    <s v="Maintained the 0% cost rate for Temporary Securities Transfer Operations that it carries out with all Market Makers in the first market window (3:30 pm to 4:00 pm) until April 30 of the current year inclusive. The maximum amount to carry out these operations remains at $ 2 billion. The maximum quota to carry out active and / or passive Simultaneous Operations by the General Directorate of Public Credit and National Treasury is reduced from $ 3.5 billion to $ 2.0 billion"/>
    <s v="https://www.minhacienda.gov.co/webcenter/portal/SaladePrensa/pages_DetalleNoticia?documentId=WCC_CLUSTER-128603"/>
  </r>
  <r>
    <x v="21"/>
    <x v="39"/>
    <x v="0"/>
    <s v="Ministry of Economic Affairs and Employment"/>
    <x v="5"/>
    <s v="Compensated sole proprietors for the cost of running business. Sole proprietors applied for federal grants through their municipalities, and were entitled to lump sums of EUR 2000. The state set aside a total of EUR 250 million to support sole proprietors."/>
    <s v="https://tem.fi/artikkeli/-/asset_publisher/ensimmaiset-valtionavustukset-kunnille-yksinyrittajien-tukemiseksi"/>
  </r>
  <r>
    <x v="49"/>
    <x v="39"/>
    <x v="1"/>
    <s v="Minstry of Ecological and Inclusive Transition, Ministry of Agriculture and Food, Ministry of Action and Public Accounts"/>
    <x v="5"/>
    <s v="Proposed amendment to national budget that would allocate EUR 19 million for the financial support of zoos, circuses, and other animal refuges."/>
    <s v="https://www.economie.gouv.fr/parcs-zoologiques-cirques-gouvernement-renforce-mesures-soutien-assurer-soins"/>
  </r>
  <r>
    <x v="49"/>
    <x v="39"/>
    <x v="0"/>
    <s v="Ministry of Action and Public Accounts; Ministry of Ecological and Inclusive Transition"/>
    <x v="5"/>
    <s v="Announced EUR 390 million fund to facilitate road transport. The government will fund quarterly reimbursements of the internal consumption tax on energy products (TICPE), and postpone road vehicle taxes (TSVR) by three months. Sector companies now have until December 1, 2020 to pay the TSVR."/>
    <s v="https://www.gouvernement.fr/en/composition-of-the-government"/>
  </r>
  <r>
    <x v="7"/>
    <x v="39"/>
    <x v="1"/>
    <s v="Hong Kong Labor and Welfare Bureau"/>
    <x v="1"/>
    <s v="Plans to launch a pilot scheme in the second half of the year to encourage these people to undergo and complete on-the-job training under the Employment Programme for the Elderly &amp; Middle-aged, the Youth Employment &amp; Training Programme and the Work Orientation &amp; Placement Scheme through the provision of a retention allowance"/>
    <s v="https://www.news.gov.hk/eng/2020/04/20200420/20200420_175816_569.html?type=category&amp;name=covid19"/>
  </r>
  <r>
    <x v="23"/>
    <x v="39"/>
    <x v="1"/>
    <s v="Ministry of Finance"/>
    <x v="5"/>
    <s v="Requested the State Secretariat for Taxation to help comapnies through stimulus measures, such as VAT reimbursement in a shorter period of time."/>
    <s v="https://www.kormany.hu/hu/nemzetgazdasagi-miniszterium/adougyekert-felelos-allamtitkarsag/hirek/gyorsabban-utalja-ki-az-afat-az-adohivatal"/>
  </r>
  <r>
    <x v="23"/>
    <x v="39"/>
    <x v="0"/>
    <s v="Magyar Nemzeti Bank"/>
    <x v="2"/>
    <s v="Opened fixed-rate (maximum annual interest of 2.5%) funds to small and medium-sized enterprises (SMEs) under the Growth Credit Program Hair (FGS Hair). The total size of GFS Hair was set at HUF 1.5 trillion. Minimum loan sizes are HUF 1 million, and maxima were set at HUF 20 billion. Magyar Nemzeti Bank (MNB) accepted loan applications for a variety of intended uses."/>
    <s v="https://www.mnb.hu/sajtoszoba/sajtokozlemenyek/2020-evi-sajtokozlemenyek/a-termektajekoztato-megjelenesevel-ma-indul-az-nhp-hajra"/>
  </r>
  <r>
    <x v="43"/>
    <x v="39"/>
    <x v="0"/>
    <s v="Reserve Bank of India"/>
    <x v="0"/>
    <s v="The limit for Ways and Means Advances (WMA) for the remaining part of first half of the financial year 2020-21 (April 2020 to September 2020) for the government of India will be revised to ₹ 2,00,000 crore"/>
    <s v="https://www.rbi.org.in/Scripts/BS_PressReleaseDisplay.aspx?prid=49701"/>
  </r>
  <r>
    <x v="8"/>
    <x v="39"/>
    <x v="0"/>
    <s v="Ministry of Finance"/>
    <x v="1"/>
    <s v="Prepared a Holiday Allowance (THR) for the State Civil Apparatus (ASN) but only for Echelon III and below or Echelon III equivalent state officials to under"/>
    <s v="https://www.kemenkeu.go.id/publikasi/berita/thr-asn-hanya-untuk-pelaksana-hingga-eselon-iii/"/>
  </r>
  <r>
    <x v="8"/>
    <x v="39"/>
    <x v="0"/>
    <s v="Directorate General of Tax"/>
    <x v="1"/>
    <s v="Added 11 more sectors besides manufacturing industry to get stimulus tax incentives 2 in order to reduce the impact of COVID-19 on the economy"/>
    <s v="https://www.kemenkeu.go.id/publikasi/berita/11-sektor-tambahan-dapat-relaksasi-pajak-untuk-redam-dampak-covid-19/"/>
  </r>
  <r>
    <x v="10"/>
    <x v="39"/>
    <x v="0"/>
    <s v="Executive Board of the International Monetary Fund"/>
    <x v="2"/>
    <s v="Approved today a disbursement under the Rapid Credit Facility (RCF) equivalent to SDR 27.85 million (US$38 million, 25 percent of quota) to help the Central African Republic (C.A.R.) meet the urgent balance of payments needs stemming from the COVID-19 pandemic"/>
    <s v="https://www.imf.org/en/News/Articles/2020/04/20/pr20175-central-afican-republic-imf-executive-board-approves-disbursement-to-address-covid-19"/>
  </r>
  <r>
    <x v="10"/>
    <x v="39"/>
    <x v="0"/>
    <s v="Executive Board of the International Monetary Fund"/>
    <x v="2"/>
    <s v="Approved SDR 265.2 million (about US$361 million or €333 million, 100 percent of its SDR quota) in emergency assistance for Bosnia and Herzegovina (BiH) under the Rapid Financing Instrument (RFI). It will help the country meet an urgent balance-of-payments need due to the global outbreak of the COVID-19 pandemic"/>
    <s v="https://www.imf.org/en/News/Articles/2020/04/20/pr20176-bosnia-and-herzegovina-imf-executive-board-approves-usd361-million-in-emergency-support"/>
  </r>
  <r>
    <x v="31"/>
    <x v="39"/>
    <x v="0"/>
    <s v="Investment Authority"/>
    <x v="2"/>
    <s v="Working to provide assistance to businesses with an active work permit, which came into crisis following the Corona virus, and approved a series of easements"/>
    <s v="https://www.gov.il/he//departments/news/corona-benefits-employment-grants"/>
  </r>
  <r>
    <x v="36"/>
    <x v="39"/>
    <x v="0"/>
    <s v="Financial Supervisory Authority of Norway, Ministry of Finance"/>
    <x v="4"/>
    <s v="Set regulations for the State Guarantee Scheme for loans to small and medium-sized enterprises (SMEs), which was first introduced on March 27, 2020. The accounting treatment of the guarantee depend on the report and the type of underlying debtor institution."/>
    <s v="https://www.finanstilsynet.no/nyhetsarkiv/nyheter/2020/kapitalkrav-for-engasjementer-omfattet-av-statlig-garantiordning/"/>
  </r>
  <r>
    <x v="13"/>
    <x v="39"/>
    <x v="0"/>
    <s v="Department of Finance"/>
    <x v="5"/>
    <s v="Extended further the filing, submission, and payment of various tax-related forms and requirements into May and June, 2020, including the filing and payment of annual income tax to May 30 from May 15"/>
    <s v="https://www.dof.gov.ph/dof-extends-anew-deadlines-for-tax-amnesty-all-tax-returns-following-ecq-extension/"/>
  </r>
  <r>
    <x v="27"/>
    <x v="39"/>
    <x v="0"/>
    <s v="Financial Services Commission"/>
    <x v="0"/>
    <s v="Lowered risk weights for the amount of contributions to the stock market stabilization fund for banks, securities companies and insurance companies"/>
    <s v="http://www.fsc.go.kr/downManager?bbsid=BBS0048&amp;no=151611"/>
  </r>
  <r>
    <x v="27"/>
    <x v="39"/>
    <x v="0"/>
    <s v="Financial Services Commission"/>
    <x v="0"/>
    <s v="Lowered credit risk weights for SME loans and loss given default rates for business loans through the early adoption of Basel III credit risk framework"/>
    <s v="http://www.fsc.go.kr/downManager?bbsid=BBS0048&amp;no=151611"/>
  </r>
  <r>
    <x v="27"/>
    <x v="39"/>
    <x v="0"/>
    <s v="Financial Services Commission"/>
    <x v="0"/>
    <s v="Excluded small sized regional banks from the list of domestic systemically important banks (D-SIBs) and exempted them from the 1 percentage point additional capital buffer rule dictated by the early adoption of Basel III credit risk framework"/>
    <s v="http://www.fsc.go.kr/downManager?bbsid=BBS0048&amp;no=151611"/>
  </r>
  <r>
    <x v="27"/>
    <x v="39"/>
    <x v="0"/>
    <s v="Financial Services Commission"/>
    <x v="0"/>
    <s v="Postponed the official introduction of large exposures framework of limiting large exposures at 25%of Tier 1 capital until after 2021"/>
    <s v="http://www.fsc.go.kr/downManager?bbsid=BBS0048&amp;no=151611"/>
  </r>
  <r>
    <x v="27"/>
    <x v="39"/>
    <x v="0"/>
    <s v="Financial Services Commission"/>
    <x v="0"/>
    <s v="Temporarily eased the standards for calculating firm’s net capital ratio for newly issued business loans until the end of September including extensions of existing loans"/>
    <s v="http://www.fsc.go.kr/downManager?bbsid=BBS0048&amp;no=151611"/>
  </r>
  <r>
    <x v="27"/>
    <x v="39"/>
    <x v="0"/>
    <s v="Financial Services Commission"/>
    <x v="0"/>
    <s v="Temporarily lifted the cap on credit extension between the subsidiaries of the same holding company to up to 20 percent of equity capital to a single subsidiary for a total of up to 30 percent"/>
    <s v="http://www.fsc.go.kr/downManager?bbsid=BBS0048&amp;no=151611"/>
  </r>
  <r>
    <x v="27"/>
    <x v="39"/>
    <x v="0"/>
    <s v="Financial Services Commission"/>
    <x v="0"/>
    <s v="Working to lower the foreign currency change liquidity coverage ratios (LCR) from 80% to 70% by the end of September, previously May, and bring down the total LCR from 100% to 85% by the end of September"/>
    <s v="http://www.fsc.go.kr/downManager?bbsid=BBS0048&amp;no=151611"/>
  </r>
  <r>
    <x v="27"/>
    <x v="39"/>
    <x v="0"/>
    <s v="Financial Services Commission"/>
    <x v="0"/>
    <s v="Exempted banks from sanctions for violating the Loan-to-Deposit (LTD) ratio requirement within a 5 percentage point range until the end of June 2021 as well as savings banks and mutual finance companies within a 10 percentage point range until the end of June 2021."/>
    <s v="http://www.fsc.go.kr/downManager?bbsid=BBS0048&amp;no=151611"/>
  </r>
  <r>
    <x v="27"/>
    <x v="39"/>
    <x v="0"/>
    <s v="Financial Services Commission"/>
    <x v="0"/>
    <s v="Will not impose penalties on Korea Development Bank (KDB) for violating the net stable funding ratio rule within a 10 percentage point range until the end of June 2021"/>
    <s v="http://www.fsc.go.kr/downManager?bbsid=BBS0048&amp;no=151611"/>
  </r>
  <r>
    <x v="27"/>
    <x v="39"/>
    <x v="0"/>
    <s v="Financial Services Commission"/>
    <x v="0"/>
    <s v="Allowing insurance companies participating in the bond market stabilization fund and/or stock market stabilization fund to raise short term cash through repos."/>
    <s v="http://www.fsc.go.kr/downManager?bbsid=BBS0048&amp;no=151611"/>
  </r>
  <r>
    <x v="27"/>
    <x v="39"/>
    <x v="0"/>
    <s v="Financial Services Commission"/>
    <x v="0"/>
    <s v="Upgraded the liquidity assessment indexes of insurance companies from the current 2 to 4 (and 5 ratings in certain cases) to 1 to 4 ratings as part of their risk assessment application system (RAAS) until the end of September"/>
    <s v="http://www.fsc.go.kr/downManager?bbsid=BBS0048&amp;no=151611"/>
  </r>
  <r>
    <x v="27"/>
    <x v="39"/>
    <x v="0"/>
    <s v="Financial Services Commission"/>
    <x v="0"/>
    <s v="Exempted specialized credit finance companies and savings banks from sanctions for violating the liquidity ratio rules within a 10 percentage point range until the end of June 2021."/>
    <s v="http://www.fsc.go.kr/downManager?bbsid=BBS0048&amp;no=151611"/>
  </r>
  <r>
    <x v="27"/>
    <x v="39"/>
    <x v="0"/>
    <s v="Financial Services Commission"/>
    <x v="0"/>
    <s v="Allowing all financial institutions to apply the existing asset quality standards without the need to raise additional capital reserves and consider accrued interest as interest revenue for accounting purposes."/>
    <s v="http://www.fsc.go.kr/downManager?bbsid=BBS0048&amp;no=151611"/>
  </r>
  <r>
    <x v="27"/>
    <x v="39"/>
    <x v="0"/>
    <s v="Financial Services Commission"/>
    <x v="0"/>
    <s v="Categorizing commercial loans to closed businesses that were previously deemed substandard as risky assets provided that the owner of the business demonstrate sufficient capacity to meet principal and interest payments in the future"/>
    <s v="http://www.fsc.go.kr/downManager?bbsid=BBS0048&amp;no=151611"/>
  </r>
  <r>
    <x v="27"/>
    <x v="39"/>
    <x v="0"/>
    <s v="Financial Services Commission"/>
    <x v="0"/>
    <s v="Removed penalties or administrative sanctions for failing to meet disclosure or business report deadlines."/>
    <s v="http://www.fsc.go.kr/downManager?bbsid=BBS0048&amp;no=151611"/>
  </r>
  <r>
    <x v="27"/>
    <x v="39"/>
    <x v="0"/>
    <s v="Financial Services Commission"/>
    <x v="0"/>
    <s v="Increased maximum leverage ratio for credit card companies from the current six times to eight times the total assets minus on lending loans over equity capital"/>
    <s v="http://www.fsc.go.kr/downManager?bbsid=BBS0048&amp;no=151611"/>
  </r>
  <r>
    <x v="27"/>
    <x v="39"/>
    <x v="0"/>
    <s v="Financial Services Commission"/>
    <x v="0"/>
    <s v="Permitting a recording of telephone conversations in place of the face to face explanation and handwritten signature requirements for insurance agents"/>
    <s v="http://www.fsc.go.kr/downManager?bbsid=BBS0048&amp;no=151611"/>
  </r>
  <r>
    <x v="27"/>
    <x v="39"/>
    <x v="0"/>
    <s v="Financial Services Commission"/>
    <x v="0"/>
    <s v="Exempted savings banks from sanctions for violating credit extension requirements credit extension to local SMEs and self-employed business owners within the districts in which they operate."/>
    <s v="http://www.fsc.go.kr/downManager?bbsid=BBS0048&amp;no=151611"/>
  </r>
  <r>
    <x v="27"/>
    <x v="39"/>
    <x v="0"/>
    <s v="Financial Services Commission"/>
    <x v="0"/>
    <s v="Taking into account special circumstances surrounding state-backed financial institution's operations amid the COVID 19 crisis and prioritizing their performance of providing the COVID 19 emergency support package when carrying out performance reviews this year."/>
    <s v="http://www.fsc.go.kr/downManager?bbsid=BBS0048&amp;no=151611"/>
  </r>
  <r>
    <x v="38"/>
    <x v="39"/>
    <x v="0"/>
    <s v="Monetary Authority of Singapore, Enterprise Singapore"/>
    <x v="2"/>
    <s v="Launched the MAS SGD Facility for ESG Loans in partnership with Enterprise Singapore (ESG), to lend Singapore Dollars (SGD) at an interest rate of 0.1% per annum to eligible financial institutions, to support their lending to SMEs under the Enhanced Enterprise Financing Scheme - SME Working Capital Loan (EFS-WCL) and the Temporary Bridging Loan Programme (TBLP). The original facility was announced on March 31 but was updated today"/>
    <s v="https://www.mas.gov.sg/news/media-releases/2020/mas-sgd-facility-for-esg-loans"/>
  </r>
  <r>
    <x v="41"/>
    <x v="39"/>
    <x v="0"/>
    <s v="HM Treasury"/>
    <x v="2"/>
    <s v="Announced a new GBP 1.25 billion support package to protect firms driving innovation in the United Kingdom (UK). From the total, HM Treasury dedicated GBP 750 million to grants and loan support for small and medium-sized enterprises (SMEs) to perform research and development. Innovate UK, a national innovation agency, will adminster  GBP 200 million of grant and loan payments through its existing list of customers on an opt-in basis. The remaining GBP 550 million will increase support for existing customers and firms not yet involved with Innovate UK funding. The first payments will be made by mid-May."/>
    <s v="https://www.gov.uk/government/news/billion-pound-support-package-for-innovative-firms-hit-by-coronavirus"/>
  </r>
  <r>
    <x v="41"/>
    <x v="39"/>
    <x v="0"/>
    <s v="HM Treasury"/>
    <x v="2"/>
    <s v="Announced a new GBP 1.25 billion support package to protect firms driving innovation in the United Kingdom (UK). The package included GBP 500 million for an investment fund (&quot;Future Fund&quot;) for high-growth companies impacted by the crisis. This Fund is raised the government (British Business Bank) and matched by the private sector. The government committed an intital GBP 250 million to the program, which will be open until September 30, 2020. UK-based companies can apply for and receive between GBP 125,000 and 5 million beginning on May 18, 2020. Loans will automatically convert into equity on the company's next qualifying round, or at the end of the loan if they are not repaid."/>
    <s v="https://www.gov.uk/government/news/billion-pound-support-package-for-innovative-firms-hit-by-coronavirus_x000a__x000a_https://www.gov.uk/guidance/future-fund"/>
  </r>
  <r>
    <x v="41"/>
    <x v="39"/>
    <x v="0"/>
    <s v="HM Treasury"/>
    <x v="5"/>
    <s v="Opened applications for the Coronavirus Job Retention Scheme today--10 days ahead of schedule."/>
    <s v="https://www.gov.uk/government/news/coronavirus-job-retention-scheme-up-and-running"/>
  </r>
  <r>
    <x v="29"/>
    <x v="39"/>
    <x v="0"/>
    <s v="US Treasury Department"/>
    <x v="1"/>
    <s v="Concluded Payroll Support Program agreements with Allegiant Air, American Airlines, Delta Air Lines, Southwest Airlines, Spirit Airlines, and United Airlines"/>
    <s v="https://home.treasury.gov/news/press-releases/treasury-finalizes-agreements-with-major-airlines-disburses-initial-payroll-support-program-payments"/>
  </r>
  <r>
    <x v="29"/>
    <x v="39"/>
    <x v="0"/>
    <s v="Securities and Exchange Commission"/>
    <x v="0"/>
    <s v="Issue two exemptive orders in order to move Consolidated Audit Trail (CAT) implementation forward: (1) establishing a phased CAT reporting timeline for broker-dealers, and (2) permitting introducing brokers that meet certain requirements to follow the small broker-dealer reporting timeline"/>
    <s v="https://www.sec.gov/news/press-release/2020-92"/>
  </r>
  <r>
    <x v="30"/>
    <x v="39"/>
    <x v="0"/>
    <s v="World Bank Group"/>
    <x v="2"/>
    <s v="Approved $6 million in health emergency funding to the Kingdom of Eswatini for a project that will help strengthen the country’s health system preparedness to respond to this and potential future emergencies"/>
    <s v="https://www.worldbank.org/en/news/press-release/2020/04/20/world-bank-group-provides-financing-to-eswatini-for-covid-19"/>
  </r>
  <r>
    <x v="30"/>
    <x v="39"/>
    <x v="0"/>
    <s v="Contingency Emergency Response Components"/>
    <x v="1"/>
    <s v="Activated on April 15 US$6.6 million to provide immediate funding for Dominica’s emergency response to the COVID-19 (coronavirus) pandemic, focusing on enhancing health system capacity and strengthening food security"/>
    <s v="https://www.worldbank.org/en/news/press-release/2020/04/20/world-bank-to-strengthen-dominicas-covid-19-response-with-us66-million"/>
  </r>
  <r>
    <x v="30"/>
    <x v="39"/>
    <x v="0"/>
    <s v="International Development Association"/>
    <x v="2"/>
    <s v="Approved a US$50 million credit for the Myanmar COVID-19 Emergency Response Project, as part of global emergency support operations through a dedicated fast-track COVID-19 facility."/>
    <s v="https://www.worldbank.org/en/news/press-release/2020/04/20/myanmar-50-million-in-fast-track-financing-for-national-covid-19-coronavirus-emergency-response"/>
  </r>
  <r>
    <x v="0"/>
    <x v="40"/>
    <x v="0"/>
    <s v="Ministry of Economy"/>
    <x v="1"/>
    <s v="Expanded and enhanced the Emergency Assistance Program for Work and Production to increase the number of eligible participants and benefits, incorporate a rate 0 credits for monotributistas and self-employed, introduce a complementary salary for workers in relation to dependence on the private sector (50% by the State) and a comprehensive system of unemployment benefit, simplify the reduction of planned employer contributions and redirect those enrolled in REPRO to this program"/>
    <s v="https://www.boletinoficial.gob.ar/detalleAviso/primera/227988/20200420"/>
  </r>
  <r>
    <x v="12"/>
    <x v="40"/>
    <x v="0"/>
    <s v="Ministry of Economy and Finance of Peru"/>
    <x v="1"/>
    <s v="Authorized a monetary bonus subsidy,&quot;Universal Family Bond&quot;, of S / 760 in favor of households in poverty or extreme poverty in rural areas"/>
    <s v="https://www.gob.pe/institucion/mef/noticias/126662-el-gobierno-autoriza-subsidio-de-s-760-para-hogares-pobres-y-pobres-extremos-en-el-ambito-rural_x000a__x000a_https://www.gob.pe/institucion/midis/noticias/158790-comunicado-n-019-2020"/>
  </r>
  <r>
    <x v="29"/>
    <x v="40"/>
    <x v="0"/>
    <s v="US Treasury Department, Customs and Border Protection"/>
    <x v="5"/>
    <s v="Issued a joint Temporary Interim Final Rule providing importers, who have faced a significant financial hardship due to the outbreak, with the option for a 90-day deferment period on the payment of duties, taxes, and fees"/>
    <s v="https://home.treasury.gov/news/press-releases/treasury-and-cbp-announce-deferment-of-duties-and-fees-for-certain-importers-during-covid-19-response"/>
  </r>
  <r>
    <x v="21"/>
    <x v="41"/>
    <x v="0"/>
    <s v="Danish Government"/>
    <x v="5"/>
    <s v="Extended compensation scheme for organizers of concerts, festivals, and races until August 31, 2020. The attendance limit was lowered from 1000 to 350+ participants, and events that take place several times over a period of up to 4 weeks are covered by the program."/>
    <s v="https://em.dk/nyhedsarkiv/2020/april/covid-19-flere-aflyste-koncerter-festivaler-og-store-motionsloeb-kan-faa-kompensation/"/>
  </r>
  <r>
    <x v="21"/>
    <x v="41"/>
    <x v="0"/>
    <s v="Parliament"/>
    <x v="1"/>
    <s v="Agreed to adjust and extend aid packages to the Danish economy. Several measures  were extended by one month to July 8, 2020, including compensation programs for fixed costs, and for the self-employed and freelancers. The government also agreed to increase compensation rates for the compensation programs. Other approved measures included: the temporary suspension of ceilings on corporate tax accounts, the advancement of 2019 tax credits from November 2020 to June 2020, the establishment of a temporary match facility in the Growth Fund, an export and investment package to strengthen Danish export companies, a boost to the Innovation Fund's &quot;Innobooster&quot; program in 2020, and several labor benefit adjustments. "/>
    <s v="https://www.fm.dk/nyheder/pressemeddelelser/2020/04/regeringen-og-alle-folketingets-partier-er-enige-om-at-justere-og-udvide-hjaelpepakker-til-dansk-oekonomi"/>
  </r>
  <r>
    <x v="7"/>
    <x v="41"/>
    <x v="0"/>
    <s v="Hong Kong Monetary Authority"/>
    <x v="4"/>
    <s v="The total guarantee commitment of the Special 100% Loan Guarantee under the SME Financing Guarantee Scheme (SFGS) is increased to HK$50 billion.  The maximum loan amount per enterprise is increased to HK$4 million and the principal moratorium arrangement is extended to the first 12 months"/>
    <s v="https://www.hkma.gov.hk/eng/news-and-media/press-releases/2020/04/20200418-3/"/>
  </r>
  <r>
    <x v="54"/>
    <x v="41"/>
    <x v="0"/>
    <s v="Nama Group"/>
    <x v="1"/>
    <s v="Launched the 'For Lasting Prosperity’ campaign to support the Government’s initiatives to mitigate the social and economic impacts of COVID-19. As result of the direct impact of COVID-19 pandemic on families of social security and SMEs, Nama Group established a fund with an initial contribution of RO 300,000 to cover electricity bill payments for those affected categories"/>
    <s v="https://www.nama.om/en/latest-news/news/227/nama-launches-for-lasting-prosperity-campaign"/>
  </r>
  <r>
    <x v="33"/>
    <x v="41"/>
    <x v="0"/>
    <s v="Ministry of Finance"/>
    <x v="5"/>
    <s v="Transferred RUB 32 billion 408 million to regional Subjects to equip and modernize hospital beds."/>
    <s v="https://www.minfin.ru/ru/press-center/?id_4=37034-minfin_rossii_perevel_v_regiony_sredstva_na_osnashchenie_i_modernizatsiyu_koechnogo_fonda"/>
  </r>
  <r>
    <x v="30"/>
    <x v="41"/>
    <x v="0"/>
    <s v="International Development Association"/>
    <x v="2"/>
    <s v="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
    <s v="https://www.worldbank.org/en/news/press-release/2020/04/20/world-bank-support-for-marshall-islands-covid-19-response"/>
  </r>
  <r>
    <x v="0"/>
    <x v="42"/>
    <x v="0"/>
    <s v="Ministry of Productive Development"/>
    <x v="1"/>
    <s v="Extended the validity of the Maximum Prices for 30 calendar days"/>
    <s v="https://www.boletinoficial.gob.ar/detalleAviso/primera/227977/20200418"/>
  </r>
  <r>
    <x v="19"/>
    <x v="42"/>
    <x v="0"/>
    <s v="Asian Development Bank"/>
    <x v="1"/>
    <s v="The Government of the People’s Republic China (PRC) has earmarked a total amount of $10 million in its Poverty Reduction and Regional Cooperation Fund to support the Asian Development Bank (ADB) in assisting its developing member countries (DMCs) to address their novel coronavirus disease (COVID-19) challenges"/>
    <s v="https://www.adb.org/news/prc-earmarks-10-million-its-adb-trust-fund-address-covid-19-challenges-developing-asia"/>
  </r>
  <r>
    <x v="2"/>
    <x v="42"/>
    <x v="0"/>
    <s v="Australian Prudential Regulation Authority"/>
    <x v="0"/>
    <s v="Released a new reporting standard to collect data from financial institutions taking part in the Federal Government’s Coronavirus SME Guarantee Scheme"/>
    <s v="https://www.apra.gov.au/news-and-publications/apra-launches-new-data-collection-to-support-government%E2%80%99s-sme-guarantee"/>
  </r>
  <r>
    <x v="3"/>
    <x v="42"/>
    <x v="0"/>
    <s v="Ministry of the Economy"/>
    <x v="1"/>
    <s v="Products destined to fight the pandemic caused by the new coronavirus that are imported by mail order or international air parcel in the amount of up to US $ 10,000 will have their Import Tax rates zeroed until September 30th. In addition, these goods will be exempt from IPI and PIS / Cofins."/>
    <s v="https://www.gov.br/economia/pt-br/assuntos/noticias/2020/abril/receita-reduz-a-zero-o-imposto-de-produtos-importados-por-remessa-postal"/>
  </r>
  <r>
    <x v="3"/>
    <x v="42"/>
    <x v="0"/>
    <s v="Ministry of the Economy"/>
    <x v="1"/>
    <s v="Zeroed the Import Tax on 141 new products, in the context of commercial policy measures aimed at combating the Covid-19 pandemic"/>
    <s v="https://www.gov.br/economia/pt-br/assuntos/noticias/2020/abril/mais-141-produtos-para-combate-a-pandemia-tem-imposto-de-importacao-zerado"/>
  </r>
  <r>
    <x v="4"/>
    <x v="42"/>
    <x v="0"/>
    <s v="Department of Finance"/>
    <x v="5"/>
    <s v="Amended three tax measures intended to support Canadian journalism that include allowing certain journalism organizations to register as qualified donees, the Canadian journalism labour tax credit, and the digital news subscription tax credit"/>
    <s v="https://www.canada.ca/en/department-finance/news/2020/04/government-of-canada-clarifies-support-for-canadian-journalism.html"/>
  </r>
  <r>
    <x v="6"/>
    <x v="42"/>
    <x v="0"/>
    <s v="Ministerio de Hacienda y Crédito Público del Gobierno de Colombia"/>
    <x v="1"/>
    <s v="Injecting resources of more than $ 50,000 million into the country's departments and municipalities to address the crisis generated by Covid - 19 and give relief to the gaming industry in Colombia"/>
    <s v="https://www.minhacienda.gov.co/webcenter/portal/SaladePrensa/pages_DetalleNoticia?documentId=WCC_CLUSTER-128340"/>
  </r>
  <r>
    <x v="35"/>
    <x v="42"/>
    <x v="0"/>
    <s v="Ministry of Rural Affairs"/>
    <x v="2"/>
    <s v="Adopted a State Supplementary Budget Act that allocates more than EUR 200 million to the agricultural, food, fisheries, forestry, and other rural business sectors. From the total, the Rural Development Foundation (MES) will offer EUR 100 million as working capital loans to the agri-food sector and rural businesses. MES will also offer EUR 50 million sale-and-leaseback transactions to farmers who face liquidity problems. These measures were signed into an administrative agreement on May 13, 2020. Further details were released on May 15, 2020."/>
    <s v="https://www.agri.ee/et/uudised/lisaeelarve-turgutab-maamajandust-enam-kui-200-miljoniga_x000a__x000a_https://www.agri.ee/et/uudised/maamajandusse-moeldud-200-miljonit-eurot-reedest-jagamisvalmis"/>
  </r>
  <r>
    <x v="35"/>
    <x v="42"/>
    <x v="0"/>
    <s v="Ministry of Rural Affairs"/>
    <x v="4"/>
    <s v="Adopted a State Supplementary Budget Act that allocates more than EUR 200 million to the agricultural, food, fisheries, forestry, and other rural business sectors. From the total, the Rural Development Foundation (MES) will dedicate EUR 50 million to loan guarantees for loans issued to food sector and rural entrepreneurs by commercial banks. These measures were signed into an administrative agreement on May 13, 2020. Further details were released on May 15, 2020."/>
    <s v="https://www.agri.ee/et/uudised/lisaeelarve-turgutab-maamajandust-enam-kui-200-miljoniga_x000a__x000a_https://www.agri.ee/et/uudised/maamajandusse-moeldud-200-miljonit-eurot-reedest-jagamisvalmis"/>
  </r>
  <r>
    <x v="48"/>
    <x v="42"/>
    <x v="0"/>
    <s v="Ministry of Economic Affairs and Employment"/>
    <x v="5"/>
    <s v="Approved a temporary amendment that allows an entrepreneur receiving start-up money to also be paid start-up money on days when the entrepreneur cannot work. Thus, entrepreneurs receiving start-up money during the pandemic will live on start-up money rather than unemployment benefits. This entered into force on April 17, 2020 and will remain until June 30, 2020. This regulation applies to start-up fees paid between March 16, 2020 to June 30, 2020."/>
    <s v="https://tem.fi/artikkeli/-/asset_publisher/starttiraha-turvaamaan-yrittajien-toimeentuloa-toiminnan-keskeytyessa-tai-tyomaaran-va-hentyessa"/>
  </r>
  <r>
    <x v="49"/>
    <x v="42"/>
    <x v="0"/>
    <s v="Ministry of Public Action and Accounts"/>
    <x v="5"/>
    <s v="Re-scheduled corporate and accounting tax deadlines for the month of May to June 30, 2020. Deadlines for large companies and groups (more than 5,000 employees or EUR 1.5 billion in annual turnover) will not be postponed uneless dividends and share buybacks are withheld until the end of the year."/>
    <s v="https://www.economie.gouv.fr/report-echeances-fiscales-entreprises-mai"/>
  </r>
  <r>
    <x v="7"/>
    <x v="42"/>
    <x v="0"/>
    <s v="Hong Kong Monetary Authority"/>
    <x v="0"/>
    <s v="Launched a Pre-approved Principal Payment Holiday Scheme for corporate customers that have an annual sales turnover of HK$800 million or less and that have no outstanding loan payments overdue for more than 30 days. Principal payments of loans (including revolving facilities) will generally be deferred by 6 months, whereas trade facilities, given their short-term nature, will be deferred by 3 months"/>
    <s v="https://www.hkma.gov.hk/eng/news-and-media/press-releases/2020/04/20200417-3/"/>
  </r>
  <r>
    <x v="23"/>
    <x v="42"/>
    <x v="0"/>
    <s v="Magyar Nemzeti Bank"/>
    <x v="0"/>
    <s v="Temporarily allowed credit instututions to violate the capital buffer (TFP) limit. The Bank estimates that this move will ease about HUF 700 billion for instituions and may further increase the lending potnetial of domestic credit institutions by up to HUF 5 trillion."/>
    <s v="https://www.mnb.hu/sajtoszoba/sajtokozlemenyek/2020-evi-sajtokozlemenyek/hitelintezeti-konnyitesek-a-tokefenntartasi-puffernel-tobb-hitelkockazati-folyamatnal"/>
  </r>
  <r>
    <x v="52"/>
    <x v="42"/>
    <x v="0"/>
    <s v="Ministry of Finance and Economic Affairs, Central Bank of Iceland"/>
    <x v="4"/>
    <s v="Offered loan guarantees to companies facing a large temporary fall in income and those with liqudiity problems. Each credit institution can use a specific portion of the total scope of collateral. Additional loans must be granted before the end of 2020, and the maximum loan term from issue was 18 months. The guarantee for individual borrowers will not exceed 70%. Loans to individual borrowers will amount to a maximum of double annual sallary costs in 2019, and the company's wage costs must have been at least 25% of total operating costs in 2019. The total amount of loans guaranteed is limited at ISK 1.2 billion."/>
    <s v="https://www.sedlabanki.is/utgefid-efni/frettir-og-tilkynningar/frettasafn/frett/2020/04/17/Samningur-um-framkvaemd-a-veitingu-abyrgda-gagnvart-lanastofnunum-vegna-vidbotarlana-theirra-til-fyrirtaekja/"/>
  </r>
  <r>
    <x v="52"/>
    <x v="42"/>
    <x v="0"/>
    <s v="Central Bank of Iceland"/>
    <x v="6"/>
    <s v="Decided to offer temporary collateralized loan facility to financial institutions. The first auction will be held on April 22, 2020."/>
    <s v="https://www.sedlabanki.is/utgefid-efni/frettir-og-tilkynningar/frettasafn/frett/2020/04/17/Breytingar-a-reglum-um-vidskipti-fjarmalafyrirtaekja-vid-Sedlabanka-Islands-vegna-serstakrar-timabundinnar-fyrirgreidslu-i-formi-vedlana/"/>
  </r>
  <r>
    <x v="43"/>
    <x v="42"/>
    <x v="0"/>
    <s v="Reserve Bank of India"/>
    <x v="0"/>
    <s v="Increased Ways and Means Advances (WMA) limit for all States/UTs by 60% over and above the level as on March 31, 2020 till September 30, 2020"/>
    <s v="https://www.rbi.org.in/Scripts/BS_PressReleaseDisplay.aspx?prid=49684"/>
  </r>
  <r>
    <x v="43"/>
    <x v="42"/>
    <x v="0"/>
    <s v="Reserve Bank of India"/>
    <x v="3"/>
    <s v="Reduced the interest rate on fixed rate reverse repo under the Liquidity Adjustment Facility (LAF) by 25 basis points from 4.00 per cent to 3.75 per cent with immediate effect"/>
    <s v="https://www.rbi.org.in/Scripts/NotificationUser.aspx?Id=11867&amp;Mode=0"/>
  </r>
  <r>
    <x v="43"/>
    <x v="42"/>
    <x v="0"/>
    <s v="Reserve Bank of India"/>
    <x v="0"/>
    <s v="Guidelines to banks on deferment of date of commencement of commercial operations (DCCO) for projects in commercial real estate (CRE) sectorwide has been extended to banks, mutatis mutandis, to NBFCs as well"/>
    <s v="https://www.rbi.org.in/Scripts/NotificationUser.aspx?Id=11868&amp;Mode=0"/>
  </r>
  <r>
    <x v="43"/>
    <x v="42"/>
    <x v="0"/>
    <s v="Reserve Bank of India"/>
    <x v="6"/>
    <s v="Decided to conduct Targeted Long-Term Repo Operations (TLTRO) 2.0 at the policy repo rate for tenors up to three years for a total amount of up to ₹ 50,000 crores in investment grade bonds, commercial paper (CPs) and non-convertible debentures (NCDs) of Non-Banking Financial Companies (NBFCs) with at least 50 per cent of the total amount availed going to small and mid-sized NBFCs and MFIs. The first auction under TLTRO 2.0 will be conducted on April 23, 2020"/>
    <s v="https://www.rbi.org.in/Scripts/BS_PressReleaseDisplay.aspx?prid=49689"/>
  </r>
  <r>
    <x v="43"/>
    <x v="42"/>
    <x v="0"/>
    <s v="Reserve Bank of India"/>
    <x v="0"/>
    <s v="Decided that all banks shall not make any further dividend payouts from the profits pertaining to the financial year ended March 31, 2020 until further instructions"/>
    <s v="https://www.rbi.org.in/Scripts/NotificationUser.aspx?Id=11869&amp;Mode=0"/>
  </r>
  <r>
    <x v="43"/>
    <x v="42"/>
    <x v="0"/>
    <s v="Reserve Bank of India"/>
    <x v="0"/>
    <s v="LCR requirement for Scheduled Commercial Banks is being brought down from 100 per cent to 80 per cent with immediate effect. The requirement shall be gradually restored back in two phases – 90 per cent by October 1, 2020 and 100 per cent by April 1, 2021"/>
    <s v="https://www.rbi.org.in/Scripts/NotificationUser.aspx?Id=11870&amp;Mode=0"/>
  </r>
  <r>
    <x v="43"/>
    <x v="42"/>
    <x v="0"/>
    <s v="Reserve Bank of India"/>
    <x v="0"/>
    <s v="Lenders are required to implement a resolution plan in respect of entities in default within 180 days from the end of Review Period of 30 days. For accounts which were within the Review Period as on March 1, 2020, the period from March 1, 2020 to May 31, 2020 shall be excluded from the calculation of the 30-day timeline for the Review Period, the residual Review Period shall resume from June 1, 2020, upon expiry of which the lenders shall have the usual 180 days for resolution. In respect of accounts where the Review Period was over, but the 180-day resolution period had not expired as on March 1, 2020, the timeline for resolution shall get extended by 90 days from the date on which the 180-day period was originally set to expire."/>
    <s v="https://www.rbi.org.in/Scripts/NotificationUser.aspx?Id=11871&amp;Mode=0"/>
  </r>
  <r>
    <x v="43"/>
    <x v="42"/>
    <x v="0"/>
    <s v="Reserve Bank of India"/>
    <x v="0"/>
    <s v="For the lending institutions that were permitted to grant a moratorium of three months on payment of all term loan instalments falling due between March 1, 2020 and May 31, 2020 (‘moratorium period’). Accounts classified as standard on February 29, 2020, even if overdue, the moratorium period, wherever granted, shall be excluded by the lending institutions from the number of days past-due for the purpose of asset classification under the IRAC norms. Similarly in respect of working capital facilities sanctioned in the form of cash credit/overdraft (“CC/OD”), the Regulatory Package permitted the recovery of interest applied during the period from March 1, 2020 up to May 31, 2020 to be deferred (‘deferment period’). Such deferment period, wherever granted in respect of all facilities classified as standard, including SMA, as on February 29, 2020, shall be excluded for the determination of out of order status."/>
    <s v="https://www.rbi.org.in/Scripts/NotificationUser.aspx?Id=11872&amp;Mode=0"/>
  </r>
  <r>
    <x v="43"/>
    <x v="42"/>
    <x v="0"/>
    <s v="Reserve Bank of India"/>
    <x v="0"/>
    <s v="Banks which grant moratorium or deferments must maintain higher provision of 10 per cent on all such accounts under the standstill, spread over two quarters, i.e., March, 2020 and June, 2020. These provisions can be adjusted later on against the provisioning requirements for actual slippages in such accounts"/>
    <s v="https://www.rbi.org.in/Scripts/NotificationUser.aspx?Id=11872&amp;Mode=0"/>
  </r>
  <r>
    <x v="43"/>
    <x v="42"/>
    <x v="0"/>
    <s v="Reserve Bank of India"/>
    <x v="2"/>
    <s v="Provided special refinance facilities for a total amount of ₹50,000 crore to National Bank for Agriculture and Rural Development (NABARD), Small Industries Development Bank of India (SIDBI) and National Housing Bank (NHB) to enable them to meet sectoral credit needs. This will comprise ₹25,000 crore to NABARD for refinancing regional rural banks (RRBs), cooperative banks and micro finance institutions (MFIs); ₹15,000 crore to SIDBI for on-lending/refinancing; and ₹ 10,000 crore to NHB for supporting housing finance companies (HFCs)."/>
    <s v="https://www.rbi.org.in/Scripts/bs_viewcontent.aspx?Id=3853"/>
  </r>
  <r>
    <x v="8"/>
    <x v="42"/>
    <x v="0"/>
    <s v="Ministry of Finance"/>
    <x v="1"/>
    <s v="Provided additional incentives for Bonded Zone (KB) companies and Ease of Importation of Export Purpose (KITE) for COVID-19 in the form of expansion in business processes for KB and KITE companies, incentives for the delivery of KB and KITE production results used to mitigate the impact of corona virus, incentives for getting medical equipment for employees, and tax incentives for the delivery of raw materials from local"/>
    <s v="https://www.kemenkeu.go.id/publikasi/berita/bea-cukai-berikan-insentif-tambahan-untuk-perusahaan-di-kawasan-berikat-dan-kite/"/>
  </r>
  <r>
    <x v="9"/>
    <x v="42"/>
    <x v="0"/>
    <s v="Inter-American Development Bank"/>
    <x v="2"/>
    <s v="US$8.75 million (which can be raised to US$20 million) was made available to Panama to redirect toward the purchase of equipment, hiring of services and improvement of health care response capability in indigenous areas. Panamanian authorities have also asked for US$300 million to boost production with financing of micro, small- and medium- size companies and farmers. Another US$400 million will go to help government finances"/>
    <s v="https://www.iadb.org/en/news/idb-approves-more-funding-central-america-and-dominican-republic-fight-covid-19"/>
  </r>
  <r>
    <x v="9"/>
    <x v="42"/>
    <x v="0"/>
    <s v="Inter-American Development Bank"/>
    <x v="2"/>
    <s v="Honduras requested a shift in US$50 million from four already approved loans so as to aim them at development and implementation of a new health project. This plan designed to contain and confront the coronavirus features efforts to limit the spread of the pathogen, hire health-care staff and buy medical equipment, implement innovative technologies like tele-medicine and tele-assistance, and encourage people to take care of their health"/>
    <s v="https://www.iadb.org/en/news/idb-approves-more-funding-central-america-and-dominican-republic-fight-covid-19"/>
  </r>
  <r>
    <x v="9"/>
    <x v="42"/>
    <x v="0"/>
    <s v="Inter-American Development Bank"/>
    <x v="2"/>
    <s v="Authorized the disbursement of US$15.4 million  (which can be raised to $20 million if needed) to El Salvador buy equipment such as ventilators, masks, protective gowns and monitors, among other gear. Two other projects are in the works: a US$250 million emergency program designed to promote macroeconomic and fiscal sustainability and a US$250 million plan to boost public policy and fiscal management to address the country's health and economic crisis"/>
    <s v="https://www.iadb.org/en/news/idb-approves-more-funding-central-america-and-dominican-republic-fight-covid-19"/>
  </r>
  <r>
    <x v="9"/>
    <x v="42"/>
    <x v="0"/>
    <s v="Inter-American Development Bank"/>
    <x v="2"/>
    <s v="Redirected funds in Belize for the purchase of test kits and for the implementation of a social marketing strategy"/>
    <s v="https://www.iadb.org/en/news/idb-approves-more-funding-central-america-and-dominican-republic-fight-covid-19"/>
  </r>
  <r>
    <x v="9"/>
    <x v="42"/>
    <x v="0"/>
    <s v="Inter-American Development Bank"/>
    <x v="2"/>
    <s v="Made available to the countries of Central America and the Dominican Republic nearly US$1.7 billion in additional funding for 2020 to confront the COVID-19 pandemic"/>
    <s v="https://www.iadb.org/en/news/idb-approves-more-funding-central-america-and-dominican-republic-fight-covid-19"/>
  </r>
  <r>
    <x v="10"/>
    <x v="42"/>
    <x v="0"/>
    <s v="Executive Board of the International Monetary Fund"/>
    <x v="2"/>
    <s v="Approved a disbursement to Haiti under the Rapid Credit Facility (RCF) equivalent to SDR 81.9 million (US$111.6 million, 50 percent of quota) to help cover balance of payment needs stemming from the outbreak of the COVID-19 pandemic"/>
    <s v="https://www.imf.org/en/News/Articles/2020/04/17/pr20171-haiti-imf-executive-board-approves-us-111-6m-disbursement-address-covid19-pandemic"/>
  </r>
  <r>
    <x v="10"/>
    <x v="42"/>
    <x v="0"/>
    <s v="Executive Board of the International Monetary Fund"/>
    <x v="2"/>
    <s v="Approved a disbursement under the Rapid Credit Facility (RCF) equivalent to SDR 216.8 million (about US$295.4 million, or 33.3 percent of quota), and a purchase under the Rapid Financing Instrument (RFI) equivalent to SDR 433.6 million (about US$590.8 million or 66.7 percent of quota), total amount of about US$886.2 million, to help Côte d’Ivoire meet the urgent balance of payment needs stemming from the outbreak of the COVID-19 pandemic"/>
    <s v="https://www.imf.org/en/News/Articles/2020/04/17/pr20172-cote-divoire-imf-exec-board-approves-us-886-2m-disbursement-address-covid19-pandemic"/>
  </r>
  <r>
    <x v="10"/>
    <x v="42"/>
    <x v="0"/>
    <s v="Executive Board of the International Monetary Fund"/>
    <x v="2"/>
    <s v="Approved Bolivia’s request for emergency financial assistance of about US$327 million (SDR 240.1 million, 100 percent of quota) under the Rapid Financing Instrument (RFI) to help the country meet the balance of payments need stemming from the outbreak of the COVID-19 pandemic, and support urgently required medical spending and relief measures to protect the well-being of the population"/>
    <s v="https://www.imf.org/en/News/Articles/2020/04/17/pr20170-bolivia-imf-executive-board-approvesemergency-support-to-address-covid-19"/>
  </r>
  <r>
    <x v="10"/>
    <x v="42"/>
    <x v="0"/>
    <s v="Executive Board of the International Monetary Fund"/>
    <x v="2"/>
    <s v="Approved a disbursement under the Rapid Credit Facility (RCF) equivalent to SDR 57.5 million (about US$78.4 million, 33.3 percent of quota) and a purchase under the Rapid Financing Instrument (RFI) equivalent to SDR 115 million (about US$156.7 million, 66.7 percent of quota) to meet Moldova’s urgent balance of payment needs stemming from the COVID-19 pandemic"/>
    <s v="https://www.imf.org/en/News/Articles/2020/04/18/pr20173-moldova-imf-executive-board-approves-emergency-assistance-to-address-covid-19"/>
  </r>
  <r>
    <x v="25"/>
    <x v="42"/>
    <x v="0"/>
    <s v="Ministry of Finance"/>
    <x v="5"/>
    <s v="Decided to reimburse parents who have paid the personal contribution for childcare. The reimbursement applies to contributions made between March 16, 2020 and April 28, 2020, and will take place in June and July 2020. The state allocated EUR 175 million for the transfer."/>
    <s v="https://www.rijksoverheid.nl/ministeries/ministerie-van-financien/nieuws/2020/04/17/vergoeding-eigen-bijdrage-kinderopvang-deze-zomer-op-rekening-ouders"/>
  </r>
  <r>
    <x v="36"/>
    <x v="42"/>
    <x v="0"/>
    <s v="Cabinet of Ministers"/>
    <x v="5"/>
    <s v="Temporarily amended legislation to allow employers to decide whether laid-off employees can continue as members of private occupational pension programs. These provisions came into force immediately, and were set to expire after 6 months."/>
    <s v="https://www.regjeringen.no/no/aktuelt/regler-om-permitterte-ansatte-i-private-tjenestepensjonsordninger-trer-i-kraft/id2697873/"/>
  </r>
  <r>
    <x v="12"/>
    <x v="42"/>
    <x v="0"/>
    <s v="Ministry of Economy and Finance of Peru"/>
    <x v="5"/>
    <s v="Extended and expanded the scope of the Special Regime for Early Recovery of the General Sales Tax (IGV), extended the validity of the regime until December 31, 2023 and broadened the scope of the measure and allows, exceptionally, taxpayers with annual net income greater than 300 ITU up to 2,300 ITU, until December 31, 2021, are covered by the regime Tax Mype of the IR or the General IR Regime"/>
    <s v="https://www.gob.pe/institucion/mef/noticias/126097-gobierno-extiende-vigencia-del-regimen-de-recuperacion-anticipada-del-igv-hasta-diciembre-del-ano-2023"/>
  </r>
  <r>
    <x v="12"/>
    <x v="42"/>
    <x v="0"/>
    <s v="Ministry of Economy and Finance of Peru"/>
    <x v="2"/>
    <s v="Ordered that factoring companies access credit lines and guarantees that The CRECER Fund provides in order to facilitate access to working capital for micro, small and medium-sized enterprises (MSMEs)"/>
    <s v="https://www.gob.pe/institucion/mef/noticias/126100-gobierno-impulsa-el-factoring-para-las-mipyme-a-traves-del-fondo-crecer"/>
  </r>
  <r>
    <x v="33"/>
    <x v="42"/>
    <x v="1"/>
    <s v="Ministry of Finance"/>
    <x v="5"/>
    <s v="Drafted resolutions about changes to municipal finance. The Ministry suggested that the federal government should extend debt repayment by Russian subjects until 2029, and exempt payments entirely during the year 2020. From 2021 to 2024, subjects should pay 5% of the debt amount annually, and from 2025 to 2029, pay off the debt in equal installments. The resolutions also permitetd subjects to exceed individual limits on budget deficits."/>
    <s v="https://www.minfin.ru/ru/press-center/?id_4=37033-minfin_rossii_razrabotal_mery_podderzhki_regionov_v_tekushchei_ekonomicheskoi_situatsii"/>
  </r>
  <r>
    <x v="33"/>
    <x v="42"/>
    <x v="0"/>
    <s v="Bank of Russia"/>
    <x v="0"/>
    <s v="Offered credit instituions the opportunity to apply for risk premiums while restructuring loan debt from March 1 to September 30, 2020, and allowed credit instituions to apply previous (lower) premia when calculating risk ratios. The Bank also declared its intent to implement Basel III standards early for retail lending."/>
    <s v="https://cbr.ru/press/pr/?file=17042020_125400if2020-04-17T12_49_42.htm"/>
  </r>
  <r>
    <x v="33"/>
    <x v="42"/>
    <x v="0"/>
    <s v="Bank of Russia"/>
    <x v="2"/>
    <s v="Exapnded the scope of support programs for small and medium-sized enterprises (SMEs). The Bank attempted this by: (1.) revising the calculation of debt limits, and (2.) relaxing the in-person requirement for SMEs to obtain loans related to supporting/maintaining employment. The second rule change applies April 6 through July 1, 2020."/>
    <s v="https://cbr.ru/press/pr/?file=17042020_125400if2020-04-17T12_49_42.htm"/>
  </r>
  <r>
    <x v="33"/>
    <x v="42"/>
    <x v="0"/>
    <s v="Bank of Russia"/>
    <x v="0"/>
    <s v="Took several measures to ease loan restructuring. The Bank of Russia (BOR) allowed banks to assess the financial condition, quality of debt servicing, or the quality category of loans as of March 1, 2020. This decision applies to all activities not specific in previous decisions by the BOR. The BOR also sought to reduce deposit insurance premiums from 0.15% to 0.1% by the end of 2020."/>
    <s v="https://cbr.ru/press/pr/?file=17042020_125400if2020-04-17T12_49_42.htm"/>
  </r>
  <r>
    <x v="33"/>
    <x v="42"/>
    <x v="0"/>
    <s v="Bank of Russia"/>
    <x v="5"/>
    <s v="Adjusted deadlines for tax burdens and other documents provided to credit institutions."/>
    <s v="https://cbr.ru/press/pr/?file=17042020_125400if2020-04-17T12_49_42.htm"/>
  </r>
  <r>
    <x v="45"/>
    <x v="42"/>
    <x v="1"/>
    <s v="Ministry of Finance"/>
    <x v="5"/>
    <s v="Proposed a lower interest rate on deferred tax payments. The Ministry proposed an interest rate of 1.25% for the first six months of deferral, followed by an increase of 0.2 percentage points per month thereafter. The Ministry suggested that these rules could come into force on June 1, 2020, but the lower interest rate would apply to all temporary deferrals granted from March 30, 2020."/>
    <s v="https://www.regeringen.se/pressmeddelanden/2020/04/sankt-ranta-for-uppskjutna-skatteinbetalningar/"/>
  </r>
  <r>
    <x v="16"/>
    <x v="42"/>
    <x v="0"/>
    <s v="Central Bank of the Republic of China (Taiwan)"/>
    <x v="2"/>
    <s v="Expanded the small and medium-sized business loan program to add a small-scale business operator's simple loan application plan"/>
    <s v="https://www.cbc.gov.tw/tw/cp-302-109602-d15c2-1.html"/>
  </r>
  <r>
    <x v="46"/>
    <x v="42"/>
    <x v="0"/>
    <s v="Central Bank of the Republic of Turkey"/>
    <x v="10"/>
    <s v="Maximum limit for the ratio of the Open Market Operations (OMO) portfolio nominal size to the CBRT analytical balance sheet total assets, set at 5% for 2020 in the Monetary and Exchange Rate Policy for 2020 text, has been revised to 10%"/>
    <s v="https://www.tcmb.gov.tr/wps/wcm/connect/EN/TCMB+EN/Main+Menu/Announcements/Press+Releases/2020/ANO2020-22"/>
  </r>
  <r>
    <x v="46"/>
    <x v="42"/>
    <x v="0"/>
    <s v="Central Bank of the Republic of Turkey"/>
    <x v="10"/>
    <s v="Revised the facility offered to Primary Dealer (PD) banks to sell Government Domestic Debt Securities (GDDS) to the CBRT, including the limits offered to PD banks for outright sales of GDDS to the CBRT will be applied independent of the repo transaction limits and that PD banks will be offered a GDDS selling limit that is equal to the repo transaction limits, related purchases will also be carried out within the total maximum limit of 10% set for the OMO portfolio, GDDS to be purchased and the amount of purchases will be determined by the CBRT, and purchases will be conducted via the quantity auction method"/>
    <s v="https://www.tcmb.gov.tr/wps/wcm/connect/EN/TCMB+EN/Main+Menu/Announcements/Press+Releases/2020/ANO2020-22"/>
  </r>
  <r>
    <x v="41"/>
    <x v="42"/>
    <x v="1"/>
    <s v="Financial Conduct Authority"/>
    <x v="2"/>
    <s v="Proposed measures to support consumers facing payment difficulties due to coronavirus. The range of temporary measures cover motor finance and high-cost credit agreements, which include: high-cost short-term credit (including payday loans), buy-now pay-later (BNPL), rent-to-own (RTO) and pawnbroking."/>
    <s v="https://www.fca.org.uk/news/press-releases/fca-proposes-help-motor-finance-high-cost-credit-customers-coronavirus"/>
  </r>
  <r>
    <x v="41"/>
    <x v="42"/>
    <x v="0"/>
    <s v="HM Treasury"/>
    <x v="5"/>
    <s v="Extended the Coronavirus Job Retention Scheme (CJRS) by one month, so that British firms can continue to project jobs. CJRS will now be open until the end of June, and the government will pay cash grants up to 80% of wages, up to a maximum of GBP 2,500."/>
    <s v="https://www.gov.uk/government/news/chancellor-extends-furlough-scheme-to-end-of-june"/>
  </r>
  <r>
    <x v="41"/>
    <x v="42"/>
    <x v="0"/>
    <s v="Department for the Environment, HM Treasury"/>
    <x v="5"/>
    <s v="Dedicated GBP 10 million to support England's fishing and aquaculture sectors. GBS 9 million will be available as grants, and GBP 1 million will be used to help fishermen sell their catches in local communities. The support program was set to last for three months. The Marine Management Organization (MMO) will administer the fund, and eligible recipients may apply April 20, 2020 through early May."/>
    <s v="https://www.gov.uk/government/news/government-announces-financial-support-for-englands-fishing-businesses"/>
  </r>
  <r>
    <x v="29"/>
    <x v="42"/>
    <x v="0"/>
    <s v="Federal Reserve"/>
    <x v="2"/>
    <s v="Announced a rule change to bolster the effectiveness of the Small Business Administration's (SBA) Paycheck Protection Program (PPP). The change will temporarily modify the Board's rules so that certain bank directors and shareholders can apply for PPP loans for their small businesses."/>
    <s v="https://www.federalreserve.gov/newsevents/pressreleases/bcreg20200417a.htm"/>
  </r>
  <r>
    <x v="34"/>
    <x v="42"/>
    <x v="0"/>
    <s v="Vietnam Bank for Agriculture and Rural Development"/>
    <x v="2"/>
    <s v="Increased the interest rate reduction support for the credit package of VND 100,000 billion. from 1% to 2.5% / year to help customers affected by Covid-19 epidemic to overcome difficulties, stabilize production and business, ensure social security"/>
    <s v="https://www.sbv.gov.vn/webcenter/portal/vi/menu/trangchu/ttsk/ttsk_chitiet?leftWidth=20%25&amp;showFooter=false&amp;showHeader=false&amp;dDocName=SBV408921&amp;rightWidth=0%25&amp;centerWidth=80%25&amp;_afrLoop=3482072645741539#%40%3F_afrLoop%3D3482072645741539%26centerWidth%3D80%2525%26dDocName%3DSBV408921%26leftWidth%3D20%2525%26rightWidth%3D0%2525%26showFooter%3Dfalse%26showHeader%3Dfalse%26_adf.ctrl-state%3Dy9k0v4van_132"/>
  </r>
  <r>
    <x v="30"/>
    <x v="42"/>
    <x v="0"/>
    <s v="International Bank for Reconstruction and Development"/>
    <x v="2"/>
    <s v="Approved a US$ 20 million emergency loan to El Salvador to help prevent, detect and respond to the threat posed by COVID-19 and strengthen the national public health system."/>
    <s v="https://www.worldbank.org/en/news/press-release/2020/04/16/el-salvador-y-honduras-recibiran-apoyo-del-banco-mundial-para-fortalecer-su-respuesta-al-covid-19-coronavirus"/>
  </r>
  <r>
    <x v="30"/>
    <x v="42"/>
    <x v="0"/>
    <s v="International Bank for Reconstruction and Development"/>
    <x v="2"/>
    <s v="Approved a US$ 20 million emergency loan to Honduras to help detect and respond to the COVID-19 threat in Honduras."/>
    <s v="https://www.worldbank.org/en/news/press-release/2020/04/16/el-salvador-y-honduras-recibiran-apoyo-del-banco-mundial-para-fortalecer-su-respuesta-al-covid-19-coronavirus"/>
  </r>
  <r>
    <x v="30"/>
    <x v="42"/>
    <x v="0"/>
    <s v="International Development Association"/>
    <x v="2"/>
    <s v="Approved a $5 million COVID-19 Emergency Response and Health Systems Preparedness Project that provides emergency support to enhance Bhutan’s capacity to detect the cases of disease and ensure prompt contact tracing and early warning systems"/>
    <s v="https://www.worldbank.org/en/news/loans-credits/2020/04/16/bhutan-covid-19-emergency-response-and-health-systems-preparedness-project_x000a__x000a_https://www.worldbank.org/en/news/press-release/2020/04/16/world-bank-fast-tracks-5-million-for-bhutans-covid-19-coronavirus-response"/>
  </r>
  <r>
    <x v="30"/>
    <x v="42"/>
    <x v="0"/>
    <s v="World Bank Group"/>
    <x v="2"/>
    <s v="Planning to establish a new Health Emergency Preparedness and Response Multi-Donor Fund (HEPRF). This new fund will complement, and be in addition to, the up to $160 billion of financing the World Bank Group will provide over the next 15 months to support COVID-19 measures that will help countries respond to immediate health consequences of the pandemic and bolster economic recovery"/>
    <s v="https://www.worldbank.org/en/news/statement/2020/04/15/world-bank-group-to-launch-new-multi-donor-trust-fund-to-help-countries-prepare-for-disease-outbreaks"/>
  </r>
  <r>
    <x v="0"/>
    <x v="43"/>
    <x v="0"/>
    <s v="Ministry of Productive Development"/>
    <x v="1"/>
    <s v="Set maximum prices for chinstraps, thermometers and gel alcohol"/>
    <s v="https://www.boletinoficial.gob.ar/detalleAviso/primera/227938/20200417_x000a__x000a_https://www.boletinoficial.gob.ar/detalleAviso/primera/227939/20200417"/>
  </r>
  <r>
    <x v="19"/>
    <x v="43"/>
    <x v="0"/>
    <s v="Asian Development Bank"/>
    <x v="1"/>
    <s v="Released $6 million ($13.9 million pa'anga) grant from its Pacific Disaster Resilience Program (Phase 2) to help finance the Government of Tonga’s response to the novel coronavirus disease (COVID-19) pandemic"/>
    <s v="https://www.adb.org/news/adb-provides-tonga-6-million-covid-19-assistance"/>
  </r>
  <r>
    <x v="19"/>
    <x v="43"/>
    <x v="0"/>
    <s v="Asian Development Bank"/>
    <x v="1"/>
    <s v="Released $2.9 million ($8.1 million tala) grant from its Pacific Disaster Resilience Program to help finance the Government of Samoa’s response to the novel coronavirus disease (COVID-19) pandemic"/>
    <s v="https://www.adb.org/news/adb-provides-2-9-million-assistance-samoas-covid-19-response"/>
  </r>
  <r>
    <x v="2"/>
    <x v="43"/>
    <x v="0"/>
    <s v="Department of the Treasury"/>
    <x v="1"/>
    <s v="Investment from the Federal Government of up to an initial $165 million to Qantas and Virgin Australia Groups to operate a minimum domestic network servicing the most critical metropolitan and regional routes in Australia."/>
    <s v="https://minister.infrastructure.gov.au/mccormack/media-release/federal-government-guarantees-domestic-aviation-network"/>
  </r>
  <r>
    <x v="2"/>
    <x v="43"/>
    <x v="0"/>
    <s v="Australian Prudential Regulation Authority"/>
    <x v="0"/>
    <s v="Announced new commencement dates for six prudential and reporting standards that have been finalised but are yet to fully come into effect"/>
    <s v="https://www.apra.gov.au/news-and-publications/apra-announces-new-commencement-dates-for-prudential-and-reporting-standards"/>
  </r>
  <r>
    <x v="3"/>
    <x v="43"/>
    <x v="0"/>
    <s v="Banco Central do Brasil"/>
    <x v="0"/>
    <s v="Extended the maximum period between contracting and settling the export exchange contract to 1,500 days"/>
    <s v="https://www.bcb.gov.br/detalhenoticia/17048/nota"/>
  </r>
  <r>
    <x v="3"/>
    <x v="43"/>
    <x v="0"/>
    <s v="Banco Central do Brasil"/>
    <x v="0"/>
    <s v="Adjusted the regulation of the Special Temporary Liquidity Line backed by Guaranteed Financial Bills (LTEL-LFG), the maximum limit on loans taken by cooperative banks will become 100% of the Adjusted Shareholders' Equity calculated based on the Combined Balance Sheets of the Cooperative Systems. This seeks to give the same treatment to cooperative banks as that accorded to prudential banking conglomerates"/>
    <s v="https://www.bcb.gov.br/detalhenoticia/17048/nota"/>
  </r>
  <r>
    <x v="3"/>
    <x v="43"/>
    <x v="0"/>
    <s v="Banco Central do Brasil"/>
    <x v="0"/>
    <s v="Postponed the entry into force of the regulations on internal policies, procedures and controls to be adopted by the regulated institutions in preventing the use of the financial system for the practice of crimes of &quot;laundering&quot; or concealment of assets, rights and values ​​and financing of terrorism (PLDFT). The new rules were due to take effect in July and, with the change, take effect on October 1."/>
    <s v="https://www.bcb.gov.br/detalhenoticia/17048/nota"/>
  </r>
  <r>
    <x v="3"/>
    <x v="43"/>
    <x v="0"/>
    <s v="Banco Central do Brasil"/>
    <x v="0"/>
    <s v="The period for disclosing the “Pillar 3 Report”, referring to the base dates of March 31, 2020 and June 30, 2020, was increased from 60 to 90 days"/>
    <s v="https://www.bcb.gov.br/detalhenoticia/17048/nota"/>
  </r>
  <r>
    <x v="3"/>
    <x v="43"/>
    <x v="0"/>
    <s v="Ministry of Economy"/>
    <x v="0"/>
    <s v="Suspended the authentication of documents and deadlines for complying with the requirements of special rural insured persons for 120 days and the deadlines for fulfilling requirements that cannot be met by remote channels are suspended"/>
    <s v="https://www.gov.br/economia/pt-br/assuntos/noticias/2020/abril/inss-suspende-exigencias-para-o-segurado-especial-rural-pelo-prazo-de-120-dias"/>
  </r>
  <r>
    <x v="5"/>
    <x v="43"/>
    <x v="0"/>
    <s v="Ministry of Finance"/>
    <x v="4"/>
    <s v="Enhanced the entrepreneurship guarantee loan through expanded coverage, increased amount allocation, extensions, lower interest rates, interest sharing, simplified approval process, exemption from anti-guarantee requirements, improved effectiveness, local government encouragement, and strengthened overall coordination and incentives"/>
    <s v="http://jrs.mof.gov.cn/zhengcefabu/202004/t20200416_3499467.htm"/>
  </r>
  <r>
    <x v="6"/>
    <x v="43"/>
    <x v="0"/>
    <s v="Banco de la República"/>
    <x v="6"/>
    <s v="Ezpanded its its liquidity operations (repo, final purchases and temporary liquidity support) to includ Solidarity Titles"/>
    <s v="https://www.banrep.gov.co/es/el-banco-republica-incluye-titulos-solidaridad-sus-operaciones-liquidez"/>
  </r>
  <r>
    <x v="6"/>
    <x v="43"/>
    <x v="0"/>
    <s v="Ministerio de Hacienda y Crédito Público del Gobierno de Colombia"/>
    <x v="2"/>
    <s v="Mandating the financial system to invest close to $ 10 billion in TES de Solidaridad - TDS, issued by the Government to provide resources to the Emergency Mitigation Fund"/>
    <s v="https://www.minhacienda.gov.co/webcenter/portal/SaladePrensa/pages_DetalleNoticia?documentId=WCC_CLUSTER-128296"/>
  </r>
  <r>
    <x v="6"/>
    <x v="43"/>
    <x v="0"/>
    <s v="Ministerio de Hacienda y Crédito Público del Gobierno de Colombia"/>
    <x v="4"/>
    <s v="Further strengthened the the National Guarantee Fund -FNG SA to MSMEs creating a Payroll Payment Guarantee for a value of $ 12 billion pesos and will have 90% coverage and will support disbursements made by financial entities to finance the value of monthly payrolls, for a total of $ 2,000 million pesos per company. The term may be up to 36 months and with a minimum grace period of 6 months. As well as creating a Guarantee for Working Capital for a value of $ 3 billion pesos. The amount to be guaranteed for this line will be up to $ 2.4 billion pesos per company, with 80% coverage, a term of up to 36 months and a minimum grace period of 4 months"/>
    <s v="https://www.minhacienda.gov.co/webcenter/portal/SaladePrensa/pages_DetalleNoticia?documentId=WCC_CLUSTER-128290"/>
  </r>
  <r>
    <x v="6"/>
    <x v="43"/>
    <x v="0"/>
    <s v="Ministerio de Hacienda y Crédito Público del Gobierno de Colombia"/>
    <x v="4"/>
    <s v="Further strengthened the the National Guarantee Fund -FNG SA by creating the Guarantee for Independent Workers for a value of  $ 1 trillion pesos, which will allow professionals or independent workers to access guaranteed loans up to 25 minimum wages with traditional Financial Intermediaries and up to $ 4.5 million through Fintech. These credits will have variable terms that will go up to 24 months with a minimum of three months grace"/>
    <s v="https://www.minhacienda.gov.co/webcenter/portal/SaladePrensa/pages_DetalleNoticia?documentId=WCC_CLUSTER-128290"/>
  </r>
  <r>
    <x v="60"/>
    <x v="43"/>
    <x v="0"/>
    <s v="Central Bank of Egypt"/>
    <x v="0"/>
    <s v="Waiving for 1 year the additional risk weights imposed on the top 50 banks’,  in terms of client concentration, credit portfolios"/>
    <s v="https://www.cbe.org.eg/en/Pages/HighlightsPages/-Circular-dated-16-April-2020-regarding-waiving-for-1-year-the-additional-risk-weights-calculated-on-the-top-50-clients-in-.aspx"/>
  </r>
  <r>
    <x v="60"/>
    <x v="43"/>
    <x v="0"/>
    <s v="Central Bank of Egypt"/>
    <x v="0"/>
    <s v="Specifying delayed payment schedule following the 6 month deferment of payments announced on March 16"/>
    <s v="https://www.cbe.org.eg/en/Pages/HighlightsPages/Circular-dated-16-April-2020-regarding-the-mechanism-of-repayment-of-interest-calculated-over-the-postponing-period-of-cred.aspx"/>
  </r>
  <r>
    <x v="22"/>
    <x v="43"/>
    <x v="0"/>
    <s v="European Central Bank"/>
    <x v="0"/>
    <s v="Temporarily lowered the capital requirements for market risk by allowing banks to adjust the the market risk multiplier, which is a supervisory component of capital requirements. The decision will be reviewed after six months on the basis of observed volatility."/>
    <s v="https://www.bankingsupervision.europa.eu/press/pr/date/2020/html/ssm.pr200416~ecf270bca8.en.html"/>
  </r>
  <r>
    <x v="22"/>
    <x v="43"/>
    <x v="0"/>
    <s v="European Investment Bank"/>
    <x v="6"/>
    <s v="Approved the creation of a guarantee fund worth EUR 25 billion by raising money from European Union (EU) member states pro rata. The guarantee fund will be administered by the European Investment Bank (EIB) and its subsidiary, the European Investment Fund (EIF). The fund will support different types of operations by the EIB and EIF: guarantee instruments to commercial banks and national promotional instituions, guarantees to national guarantee schemes, counter-guarantees to national promotional instiutitions, support for small and medium-sized enterprises (SMEs) funded by venture capital funds, purchases of asset-backed securities from banks, so they can provide more new loans to SMEs, and venture debt to high-growth companies, including pharmaceutical companies."/>
    <s v="https://www.eib.org/en/press/all/2020-100-eib-group-establishes-eur-25-billion-guarantee-fund-to-deploy-new-investments-in-response-to-covid-19-crisis"/>
  </r>
  <r>
    <x v="39"/>
    <x v="43"/>
    <x v="1"/>
    <s v="Ministry of Finance, Ministry of Economics"/>
    <x v="4"/>
    <s v="Worked with credit insurers to set up a protective shield worth EUR 30 billion, which will secure supplier loans from German companies to credit insurers. The shield will guarantee compensation payments from credit insurers. Individual participants will offer 65% of premium income to the federal government in 2020, bear losses of up to EUR 500 million themselves, and assume default risks that go beyond the federal guarantee."/>
    <s v="https://www.bundesfinanzministerium.de/Content/DE/Pressemitteilungen/Finanzpolitik/2020/04/2020-04-16-GPM-Warenverkehr.html"/>
  </r>
  <r>
    <x v="7"/>
    <x v="43"/>
    <x v="0"/>
    <s v="Hong Kong Advisory Committee on Recycling Fund"/>
    <x v="1"/>
    <s v="Maximum monthly rental subsidy for each recycler under the One-off Rental Support Scheme will be increased from $25,000 to $37,500"/>
    <s v="https://www.news.gov.hk/eng/2020/04/20200416/20200416_111831_380.html?type=category&amp;name=covid19"/>
  </r>
  <r>
    <x v="23"/>
    <x v="43"/>
    <x v="0"/>
    <s v="Ministry of Finance"/>
    <x v="1"/>
    <s v="Enacted further tax breaks, which will free an estimated HUF 200 billion for businesses and families. The social contribution tax will be lowered from a level of 17.5% to 15.5% on July 1, 2020. The deadline for tax reports was postponed to September 30, 2020. Companies can also apply for a further reduction in taxes up to HUF 5 million per company. Businesses can also request a year-long installment period or a six-month deferral period for all taxes up to a tax debt up to HUF 5 million."/>
    <s v="https://www.kormany.hu/hu/nemzetgazdasagi-miniszterium/hirek/ujabb-adokonnyitesekrol-dontott-a-kormany"/>
  </r>
  <r>
    <x v="43"/>
    <x v="43"/>
    <x v="0"/>
    <s v="Reserve Bank of India"/>
    <x v="0"/>
    <s v="Amended trading hours for various RBI regulated markets announced on April 3 will continue to be effective till the close of business on Thursday April 30, 2020"/>
    <s v="https://www.rbi.org.in/Scripts/BS_PressReleaseDisplay.aspx?prid=49680"/>
  </r>
  <r>
    <x v="8"/>
    <x v="43"/>
    <x v="0"/>
    <s v="Ministry of Finance"/>
    <x v="1"/>
    <s v="Preparing a Cash Intensive Work program in addition to social assistance to open jobs and maintain the purchasing power of the lower classes in the midst of the COVID-19 pandemic"/>
    <s v="https://www.kemenkeu.go.id/publikasi/berita/pemerintah-siapkan-program-padat-karya-untuk-lapangan-kerja-dan-jaga-daya-beli-masyarakat/"/>
  </r>
  <r>
    <x v="9"/>
    <x v="43"/>
    <x v="0"/>
    <s v="Inter-American Development Bank"/>
    <x v="2"/>
    <s v="Disbursed approximately $25.3 million to the government of Ecuador to strengthen its healthcare services and help meet the medical needs of individuals affected by COVID-19, the disease caused by the novel coronavirus"/>
    <s v="https://www.iadb.org/en/news/idb-disburses-253-million-support-ecuadors-covid-19-response"/>
  </r>
  <r>
    <x v="10"/>
    <x v="43"/>
    <x v="0"/>
    <s v="Executive Board of the International Monetary Fund"/>
    <x v="2"/>
    <s v="Approved a purchase of Pakistan under the Rapid Financing Instrument (RFI) equivalent to SDR 1,015.5 million (US$ 1.386 billion, 50 percent of quota) to meet the urgent balance of payment needs stemming from the outbreak of the COVID-19 pandemic"/>
    <s v="https://www.imf.org/en/News/Articles/2020/04/16/pr20167-pakistan-imf-executive-board-approves-disbursement-to-address-covid-19"/>
  </r>
  <r>
    <x v="10"/>
    <x v="43"/>
    <x v="0"/>
    <s v="Executive Board of the International Monetary Fund"/>
    <x v="2"/>
    <s v="Approved yesterday Panama’s request for emergency financial assistance under the Rapid Financing Instrument (RFI) equivalent to SDR 376.8 million (about US$515 million, or 100 percent of quota) to meet the urgent balance of payment needs stemming from the outbreak of the COVID-19 pandemic"/>
    <s v="https://www.imf.org/en/News/Articles/2020/04/16/pr20166-panama-imf-executive-board-approves-disbursement-to-address-the-covid-19"/>
  </r>
  <r>
    <x v="36"/>
    <x v="43"/>
    <x v="0"/>
    <s v="Ministry of Finance"/>
    <x v="5"/>
    <s v="Deferred the deadline for submitting tax returns on corporate and non-corporate income from May 31, 2020 to August 31, 2020."/>
    <s v="https://www.regjeringen.no/no/aktuelt/utsatt-frist-for-a-levere-skattemeldingen-for-naringsdrivende-og-selskaper/id2697840/"/>
  </r>
  <r>
    <x v="13"/>
    <x v="43"/>
    <x v="0"/>
    <s v="Bangko Sentral Ng Pilipinas"/>
    <x v="3"/>
    <s v="Cut the interest rate on the BSP’s overnight reverse repurchase (RRP) facility by 50 basis points (bps) to 2.75 percent, interest rates on the overnight lending and deposit facilities were reduced to 3.25 percent and 2.25 percent"/>
    <s v="http://www.bsp.gov.ph/publications/media.asp?id=5358"/>
  </r>
  <r>
    <x v="13"/>
    <x v="43"/>
    <x v="0"/>
    <s v="Bangko Sentral Ng Pilipinas"/>
    <x v="0"/>
    <s v="Allowing loans granted to MSMEs to be counted as part of banks’ compliance with reserve requirements"/>
    <s v="http://www.bsp.gov.ph/publications/media.asp?id=5358"/>
  </r>
  <r>
    <x v="13"/>
    <x v="43"/>
    <x v="0"/>
    <s v="Department of Finance"/>
    <x v="1"/>
    <s v="Donations of cash, critical healthcare equipment, relief goods and the use of property for the purpose of fighting COVID-19 and made during the period of the declared state of emergency shall be exempt from donor’s tax and value-added tax (VAT)"/>
    <s v="https://www.dof.gov.ph/dof-issues-guidelines-on-tax-benefits-of-donations-during-quarantine-period/"/>
  </r>
  <r>
    <x v="27"/>
    <x v="43"/>
    <x v="0"/>
    <s v="Financial Services Commission"/>
    <x v="0"/>
    <s v="Decided to adopt revised rules and regulations for the examination and sanctions on financial institutions particularly regarding rules on exemption from sanctions and requests for regulatory interpretation and no-action letter"/>
    <s v="http://www.fsc.go.kr/downManager?bbsid=BBS0048&amp;no=151497"/>
  </r>
  <r>
    <x v="38"/>
    <x v="43"/>
    <x v="0"/>
    <s v="Ministry of Finance, Inland Revenue Authority of Singapore, Monetary Authority of Singapore"/>
    <x v="0"/>
    <s v="Extending the timeline for S-REITs to distribute at least 90% of their taxable income from 3 months to 12 months (after the end of Financial Year (FY) 2020) to qualify for tax transparency"/>
    <s v="https://www.mas.gov.sg/news/media-releases/2020/new-measures-to-help-reits-navigate-operating-challenges-posed-by-covid-19#footnote3"/>
  </r>
  <r>
    <x v="38"/>
    <x v="43"/>
    <x v="0"/>
    <s v="Ministry of Finance, Inland Revenue Authority of Singapore, Monetary Authority of Singapore"/>
    <x v="0"/>
    <s v="Raise with immediate effect the leverage limit for S-REITs from 45% to 50%, to provide S-REITs greater flexibility to manage their capital structure amid the challenging environment created by the COVID-19 pandemic"/>
    <s v="https://www.mas.gov.sg/news/media-releases/2020/new-measures-to-help-reits-navigate-operating-challenges-posed-by-covid-19#footnote3"/>
  </r>
  <r>
    <x v="38"/>
    <x v="43"/>
    <x v="0"/>
    <s v="Ministry of Finance, Inland Revenue Authority of Singapore, Monetary Authority of Singapore"/>
    <x v="0"/>
    <s v="Deferred to 1 January 2022 the implementation of a new minimum interest coverage ratio (ICR) requirement proposed to require S-REITs to have a minimum ICR of 2.5 times before they are allowed to increase their leverage to beyond the prevailing 45% limit (up to 50%)"/>
    <s v="https://www.mas.gov.sg/news/media-releases/2020/new-measures-to-help-reits-navigate-operating-challenges-posed-by-covid-19#footnote3"/>
  </r>
  <r>
    <x v="38"/>
    <x v="43"/>
    <x v="0"/>
    <s v="Ministry of Finance, Inland Revenue Authority of Singapore, Monetary Authority of Singapore"/>
    <x v="0"/>
    <s v="Required S-REITs to disclose their leverage ratios and interest coverage ratio (ICR) in annual reports and interim financial results to provide investors with timely information about the financial position of S-REITs and the impact of higher leverage on their risk profiles"/>
    <s v="https://www.mas.gov.sg/news/media-releases/2020/new-measures-to-help-reits-navigate-operating-challenges-posed-by-covid-19#footnote3"/>
  </r>
  <r>
    <x v="14"/>
    <x v="43"/>
    <x v="0"/>
    <s v="South African Reserve Bank, Financial Sector Conduct Authority"/>
    <x v="0"/>
    <s v="Permitting insurers that are experiencing conditions of financial unsoundness, SCR ratios below 100% due only to the impact of COVID-19, to continue operations without exercising regulatory action"/>
    <s v="https://www.resbank.co.za/Lists/News%20and%20Publications/Attachments/9873/Joint%20Communication%201%20of%202020%20COVID-19%20Regulatory%20response.pdf"/>
  </r>
  <r>
    <x v="14"/>
    <x v="43"/>
    <x v="0"/>
    <s v="South African Reserve Bank, Financial Sector Conduct Authority"/>
    <x v="0"/>
    <s v="Asks insurers to consider whether it is necessary to temporarily suspend all discretionary dividend distributions, including share buybacks and cash bonus payments to senior management in light of the likely increase in claims across different lines of business, including but not limited to business interruption, consumer credit, credit life, life risk and funeral policies"/>
    <s v="https://www.resbank.co.za/Lists/News%20and%20Publications/Attachments/9873/Joint%20Communication%201%20of%202020%20COVID-19%20Regulatory%20response.pdf"/>
  </r>
  <r>
    <x v="14"/>
    <x v="43"/>
    <x v="0"/>
    <s v="South African Reserve Bank, Financial Sector Conduct Authority"/>
    <x v="0"/>
    <s v="In the case where insurers make concessions that would increase the outstanding premiums caused by the COVID-19 pandemic, it will not be included in the default risk SCR calculation, where such outstanding premiums would have attracted capital requirements in the ordinary course"/>
    <s v="https://www.resbank.co.za/Lists/News%20and%20Publications/Attachments/9873/Joint%20Communication%201%20of%202020%20COVID-19%20Regulatory%20response.pdf"/>
  </r>
  <r>
    <x v="14"/>
    <x v="43"/>
    <x v="0"/>
    <s v="South African Reserve Bank, Financial Sector Conduct Authority"/>
    <x v="0"/>
    <s v="Exemption for certain long-term insurers from regulations 3.5, 3.17 and 4.2(1) of the Regulations under the Long-term Insurance Act 52 of 1998, including deferral of commission clawbacks by insurers in an attempt to support broker sustainability as well as accessibility for investors to their investments (for those investors taking up the premium holiday and then paying back the premiums, where a likelihood exists for them to breach the 20% rule and extend the restriction period)"/>
    <s v="https://www.resbank.co.za/Lists/News%20and%20Publications/Attachments/9873/Joint%20Communication%201%20of%202020%20COVID-19%20Regulatory%20response.pdf"/>
  </r>
  <r>
    <x v="14"/>
    <x v="43"/>
    <x v="0"/>
    <s v="South African Reserve Bank, Financial Sector Conduct Authority"/>
    <x v="0"/>
    <s v="Exemption of certain short-term insurers and independent intermediaries from regulation 5.2 of the Regulations under the Short-term Insurance Act 53 of 1998. This exemption is also granted in an attempt to support broker sustainability; the insurer can still pay commission and the broker can accept the commission on those policies where the policyholders have opted for a premium relief and the premium has not been received by the insurer"/>
    <s v="https://www.resbank.co.za/Lists/News%20and%20Publications/Attachments/9873/Joint%20Communication%201%20of%202020%20COVID-19%20Regulatory%20response.pdf"/>
  </r>
  <r>
    <x v="14"/>
    <x v="43"/>
    <x v="0"/>
    <s v="South African Reserve Bank, Financial Sector Conduct Authority"/>
    <x v="0"/>
    <s v="Granting over-exposed institutional investors, including linked and non-linked insurance companies, a dispensation where they will not be required to realign their foreign asset holdings to be in line with the respective foreign portfolio investment limits, for a specific period and subject to certain conditions"/>
    <s v="https://www.resbank.co.za/Lists/News%20and%20Publications/Attachments/9873/Joint%20Communication%201%20of%202020%20COVID-19%20Regulatory%20response.pdf"/>
  </r>
  <r>
    <x v="28"/>
    <x v="43"/>
    <x v="0"/>
    <s v="Central Bank of Sri Lanka"/>
    <x v="3"/>
    <s v="With effect from 16 April 2020, the Bank Rate has been effectively reduced by 500 basis points from 15.00% to 10.00% to automatically adjust in line with the SLFR, with a margin of +300 basis points"/>
    <s v="https://www.cbsl.gov.lk/en/news/the-central-bank-of-sri-lanka-reduces-the-bank-rate"/>
  </r>
  <r>
    <x v="45"/>
    <x v="43"/>
    <x v="1"/>
    <s v="Ministry of Finance"/>
    <x v="5"/>
    <s v="Proposed a temporary rebate for fixed rental costs in exposed industries. The total rebate amount is worth SEK 5 billion. The rebate applies to rental costst that were fixed between April 1, 2020 and June 30, 2020, and the application period for rebates will last from July 1, 2020 to August 31, 2020."/>
    <s v="https://www.regeringen.se/artiklar/2020/04/regeringen-har-beslutat-om-tillfallig-rabatt-for-fasta-hyreskostnader-i-utsatta-branscher/"/>
  </r>
  <r>
    <x v="55"/>
    <x v="43"/>
    <x v="0"/>
    <s v="Department of Finance"/>
    <x v="5"/>
    <s v="Extended the right to corona-replacement earnings to the self-employed. Also, parents with special-needs children may receive benefits until the child reaches 20 years of age. These measures are expected to cost CHF 1.3 billion over a two-month period, and CHF 33 million over a six-month period, respectively."/>
    <s v="https://www.efd.admin.ch/efd/de/home/dokumentation/nsb-news_list.msg-id-78813.html"/>
  </r>
  <r>
    <x v="17"/>
    <x v="43"/>
    <x v="0"/>
    <s v="European Commission"/>
    <x v="5"/>
    <s v="Provided EUR 13 million in humanitarian aid to Ukrain to support vulnerable people affected by conflict and the coronavirus outbreak."/>
    <s v="https://ec.europa.eu/commission/presscorner/detail/en/ip_20_673"/>
  </r>
  <r>
    <x v="41"/>
    <x v="43"/>
    <x v="0"/>
    <s v="HM Treasury"/>
    <x v="4"/>
    <s v="Expanded the Coronavirus Large Business Interruption Loans Scheme (CLBILS) to cover all viable firms. The program now covers businesses with turnovers higher than GBP 500 million per year. Firms with turnover higher than GBS 45 million can apply for up to GBP 25 of loans, and firms with turnover higher than GBS 250 million can borrow a maximum of GBP 50 million. The government will guarantee 80% of each loan. Accredited lenders will be listed on the British Business Bank website."/>
    <s v="https://www.gov.uk/government/news/chancellor-expands-loan-scheme-for-large-businesses"/>
  </r>
  <r>
    <x v="30"/>
    <x v="43"/>
    <x v="0"/>
    <s v="International Bank for Reconstruction and Development"/>
    <x v="2"/>
    <s v="Priced a new SEK benchmark due December 23, 2022, raising SEK 11.5 billion (USD eq. 1.15 billion) to support the financing of a range of sustainable development projects and programs in member countries, including health"/>
    <s v="https://www.worldbank.org/en/news/press-release/2020/04/16/world-bank-prices-sek-11-5-billion-sustainable-development-bonds-to-support-programs-in-member-countries"/>
  </r>
  <r>
    <x v="30"/>
    <x v="43"/>
    <x v="0"/>
    <s v="International Bank for Reconstruction and Development"/>
    <x v="2"/>
    <s v="Priced an 8-year EUR 3 billion benchmark bond to support the financing of sustainable projects and programs in its member countries."/>
    <s v="https://www.worldbank.org/en/news/press-release/2020/04/16/world-bank-prices-a-euro-3-billion-8-year-benchmark-to-support-programs-in-member-countries"/>
  </r>
  <r>
    <x v="18"/>
    <x v="44"/>
    <x v="0"/>
    <s v="African Development Bank, Africa Growing Together Fund"/>
    <x v="2"/>
    <s v="Approved a $40 million financial package to support Angola’s Banco Millennium Atlântico (BMA) to bolster local production and job creation through its portfolio of small and medium-sized enterprises"/>
    <s v="https://www.afdb.org/en/news-and-events/press-releases/african-development-bank-approves-40-million-package-angolas-banco-millennium-atlantico-support-smes-35436"/>
  </r>
  <r>
    <x v="20"/>
    <x v="44"/>
    <x v="0"/>
    <s v="Austrian Financial Market Authority"/>
    <x v="0"/>
    <s v="Extended the ban on short sales in certain financial instruments listed on the Vienna Stock Exchange. This is an extension of a measure enacted on March 18, 2020. The ban was extended through May 18, 2020. The ban now applies to all net short positions, and will take effect on April 16, 2020."/>
    <s v="https://www.fma.gv.at/fma-verlaengert-das-verbot-fuer-leerverkaeufe-in-bestimmten-finanzinstrumenten-die-an-der-wiener-boerse-notieren-und-aendert-es-gleichzeitig-ab/"/>
  </r>
  <r>
    <x v="57"/>
    <x v="44"/>
    <x v="0"/>
    <s v="Financial Services and Markets Authority"/>
    <x v="0"/>
    <s v="Renewed the prohibition of short selling and similar transactions on the regulated market of Euronext Brussels. The prohibition will apply from April 17, 2020 through May 18, 2020."/>
    <s v="https://www.fsma.be/nl/news/renewal-prohibition-short-selling"/>
  </r>
  <r>
    <x v="57"/>
    <x v="44"/>
    <x v="1"/>
    <s v="Financial Services and Markets Authority"/>
    <x v="5"/>
    <s v="Proposed postponement of insurance payments for both companies and individual consumers."/>
    <s v="https://www.fsma.be/nl/news/covid-19-maatregelen-verzekeringssector-0"/>
  </r>
  <r>
    <x v="57"/>
    <x v="44"/>
    <x v="0"/>
    <s v="Federal Public Service of Finance"/>
    <x v="5"/>
    <s v="Suspended import duties and value-added taxes (VATs) on goods needed to combat the pandemic of the COVID-19 virus."/>
    <s v="https://financien.belgium.be/nl/Actueel/update-covid-19-douane-en-belastingvrijstellingen-bij-rampen"/>
  </r>
  <r>
    <x v="3"/>
    <x v="44"/>
    <x v="0"/>
    <s v="Ministry of Economy"/>
    <x v="1"/>
    <s v="Streamlined procedures for the evaluation and authorization of public sector projects and programs by External Financing Commission (Cofiex), it will resolve within ten days on each claim received. The ordinary rule provided for the deliberation of such projects to take place three times a year"/>
    <s v="https://www.gov.br/economia/pt-br/assuntos/noticias/2020/abril/governo-federal-agiliza-financiamentos-junto-a-bancos-multilaterais"/>
  </r>
  <r>
    <x v="4"/>
    <x v="44"/>
    <x v="0"/>
    <s v="Department of Finance"/>
    <x v="0"/>
    <s v="Providing immediate, temporary relief to sponsors of federally regulated, defined benefit pension plans in the form of a moratorium, through the remainder of 2020, on solvency payment requirements for defined benefit plans"/>
    <s v="https://www.canada.ca/en/department-finance/news/2020/04/government-announces-relief-for-federally-regulated-pension-plan-sponsors.html"/>
  </r>
  <r>
    <x v="4"/>
    <x v="44"/>
    <x v="0"/>
    <s v="Bank of Canada"/>
    <x v="10"/>
    <s v="Introducing a Corporate Bond Purchase Program (CBPP) that will purchase eligible corporate bonds in the secondary market and will be capped at $10 billion and will be restricted to senior secured and unsecured bonds originated by Canadian incorporated companies with a remaining maturity of up to 5 years and a minimum credit rating of BBB or equivalent. The program will remain active for a period of 12 months"/>
    <s v="https://www.bankofcanada.ca/2020/04/bank-canada-introduce-corporate-bond-purchase-program/"/>
  </r>
  <r>
    <x v="4"/>
    <x v="44"/>
    <x v="0"/>
    <s v="Bank of Canada"/>
    <x v="10"/>
    <s v="Temporarily increasing the amount of treasury bills it acquires at auctions to up to 40 per cent"/>
    <s v="https://www.bankofcanada.ca/2020/04/bank-canada-announces-increase-amount-government-canada-treasury-bills/"/>
  </r>
  <r>
    <x v="4"/>
    <x v="44"/>
    <x v="0"/>
    <s v="Bank of Canada"/>
    <x v="10"/>
    <s v="Introducing a Provincial Bond Purchase Program (PBPP) that will purchase eligible securities in the secondary market. Eligible securities are made up of Canadian-dollar denominated bonds issued by all provinces and fully-guaranteed provincial agencies with remaining terms-to-maturity up to ten years. The program size will be capped at $50 billion. The program will remain active for a period of 12 months"/>
    <s v="https://www.bankofcanada.ca/2020/04/bank-canada-introduce-provincial-bond-purchase-program/"/>
  </r>
  <r>
    <x v="5"/>
    <x v="44"/>
    <x v="0"/>
    <s v="People's Bank of China"/>
    <x v="0"/>
    <s v="Lowered the Required Reserve Ratio (RRR) by 0.5 percentage points for rural credit cooperatives, rural commercial banks, rural cooperative banks, village banks, as well as city commercial banks operating solely within provincial-level administrative regions, which is one of the two targeted reductions of 0.5 percentage points each"/>
    <s v="http://www.pbc.gov.cn/en/3688110/3688181/4007901/index.html"/>
  </r>
  <r>
    <x v="5"/>
    <x v="44"/>
    <x v="0"/>
    <s v="People's Bank of China"/>
    <x v="3"/>
    <s v="Lowered medium-term lending facility (MLF) by to 2.95%"/>
    <s v="http://www.pbc.gov.cn/en/3688110/3688181/4007901/index.html"/>
  </r>
  <r>
    <x v="5"/>
    <x v="44"/>
    <x v="0"/>
    <s v="Banking and Insurance Regulatory Commission of Ministry of Agriculture and Rural Affairs"/>
    <x v="4"/>
    <s v="Introduced additional improvements to the national agricultural credit guarantee"/>
    <s v="http://nys.mof.gov.cn/czpjZhengCeFaBu_2_2/202004/t20200415_3498327.htm"/>
  </r>
  <r>
    <x v="5"/>
    <x v="44"/>
    <x v="0"/>
    <s v="Ministry of Finance"/>
    <x v="1"/>
    <s v="Temporarily suspend the processing of tax-deducted interest on domestic sales of processing trade enterprises from April 15, 2020 to December 31, 2020"/>
    <s v="http://gss.mof.gov.cn/gzdt/zhengcefabu/202004/t20200415_3498382.htm"/>
  </r>
  <r>
    <x v="35"/>
    <x v="44"/>
    <x v="0"/>
    <s v="Ministry of Finance"/>
    <x v="5"/>
    <s v="Approved ammendments to laws that will make it easier for companies to pay taxes; reduced tax interest rates, excise duties and the value-added tax (VAT) rate on digital publications; extended the deduction of income from forest sales; and temporarily suspend payments to the second pilar of pensions."/>
    <s v="https://www.rahandusministeerium.ee/et/uudised/koroonakriisiga-seotud-maksumeetmed-said-riigikogu-heakskiidu"/>
  </r>
  <r>
    <x v="35"/>
    <x v="44"/>
    <x v="1"/>
    <s v="Ministry of Economic Affairs and Communications"/>
    <x v="4"/>
    <s v="Designed an aid package with the Foundation KredEx and Enterprise Estonia to support the tourism sector. The money offered to tourism companies totalled EUR 25 million. The amount of support for individual companies was between EUR 2000 and EUR 60,000--depending on the comany's field of activity, size, loss of turnovert, and need to survive during the crisis period."/>
    <s v="https://www.mkm.ee/et/uudised/mkm-tootas-valja-abipaketi-turismisektorile"/>
  </r>
  <r>
    <x v="49"/>
    <x v="44"/>
    <x v="0"/>
    <s v="Autorité des marchés financiers"/>
    <x v="0"/>
    <s v="Extended the short-sale ban taken on March 17, 2020 through May 18, 2020. Terms and conditions of the ban remain the same."/>
    <s v="https://www.amf-france.org/fr/actualites-publications/communiques/communiques-de-lamf/lamf-annonce-la-prolongation-de-linterdiction-des-positions-courtes-nettes-jusquau-18-mai-2020"/>
  </r>
  <r>
    <x v="66"/>
    <x v="44"/>
    <x v="0"/>
    <s v="G20 Finance Ministers and Central Bank Governors Meeting"/>
    <x v="0"/>
    <s v="Announced support for a time-bound suspension of debt service payments for the poorest countries that request forbearance. Agreed on a coordinated approach with a common term sheet providing the key features for this debt service suspension initiative, which is also agreed by the Paris Club"/>
    <s v="https://g20.org/en/media/Documents/G20_FMCBG_Communiqu%C3%A9_EN%20(2).pdf"/>
  </r>
  <r>
    <x v="51"/>
    <x v="44"/>
    <x v="1"/>
    <s v="Ministry of Finance"/>
    <x v="5"/>
    <s v="Proposed the issuance of a 7-year bond with a 2% annual interest rate. The bonds would raise EUR 2 billion."/>
    <s v="https://www.minfin.gr/web/guest/-/delose-tou-ypourgou-oikonomikon-k-chrestou-staikoura-gia-ten-ekdose-7etous-omologou?inheritRedirect=true&amp;redirect=%2Fweb%2Fguest%2Fanakoinoseis"/>
  </r>
  <r>
    <x v="51"/>
    <x v="44"/>
    <x v="0"/>
    <s v="Hellenic Capital Market Commission"/>
    <x v="0"/>
    <s v="Renewed the ban on short sales and net short positions on the Athens Exchange. The ban applies to sales of shares covered by subsequent intraday purchases, and all related instruments relevant tot he calculation of the net short position. It will go into force on April 25, 2020, and end at midnight on May 18, 2020."/>
    <s v="http://www.hcmc.gr/vdrv/elib/a66a3fba6-8482-4260-a1f4-e7a639aa7cfa--1850842569-0"/>
  </r>
  <r>
    <x v="43"/>
    <x v="44"/>
    <x v="0"/>
    <s v="Reserve Bank of India"/>
    <x v="6"/>
    <s v="Conduct another TLTRO operation for ₹ 25,000 crores on April 17, 2020"/>
    <s v="https://www.rbi.org.in/Scripts/BS_PressReleaseDisplay.aspx?prid=49671"/>
  </r>
  <r>
    <x v="8"/>
    <x v="44"/>
    <x v="0"/>
    <s v="Ministry of Finance"/>
    <x v="1"/>
    <s v="Bearing all costs of patient care for COVID-19, not only Patients Under Supervision (PDP) and positive corona but also Insider Monitoring (ODP) according to the standard of care costs in the Decree of the Minister of Health (KMK) Number HK.01.07 / Menkes / 238/2020 regarding Technical Guidance for Reimbursing the Costs of the Care of Certain Emerging Infection Diseases for Hospitals Organizing Corona Virus Disease 2019 (COVID-19)"/>
    <s v="https://www.kemenkeu.go.id/publikasi/berita/pemerintah-menanggung-seluruh-biaya-pasien-covid-19/"/>
  </r>
  <r>
    <x v="10"/>
    <x v="44"/>
    <x v="0"/>
    <s v="Executive Board of the International Monetary Fund"/>
    <x v="2"/>
    <s v="Approved a disbursement of SDR 15.55 million (about US$21.3 million or 25 percent of its SDR quota) for The Gambia under the Rapid Credit Facility (RCF). The financing provided under the RCF will help the country meet its urgent balance-of-payments (BOP) need as well as support the authorities’ efforts to contain the spread of COVID-19 and limit its adverse economic and social impacts"/>
    <s v="https://www.imf.org/en/News/Articles/2020/04/15/pr20164-gambia-imf-exec-board-approves-us-21-3m-disbursement-the-gambia-address-covid19-pandemic"/>
  </r>
  <r>
    <x v="10"/>
    <x v="44"/>
    <x v="0"/>
    <s v="Executive Board of the International Monetary Fund"/>
    <x v="2"/>
    <s v="Approved the establishment of the Short-term Liquidity Line (SLL) to further strengthen the global financial safety net as part of the Fund’s COVID-19 response. The facility is a revolving and renewable backstop for member countries with very strong policies and fundamentals in need of short-term moderate balance of payments support. In these cases, the Short-term Liquidity Line will provide revolving access of up to 145 percent of quota"/>
    <s v="https://www.imf.org/en/News/Articles/2020/04/15/pr20163-imf-adds-liquidity-line-to-strengthen-covid-19-response"/>
  </r>
  <r>
    <x v="58"/>
    <x v="44"/>
    <x v="0"/>
    <s v="Department of Finance"/>
    <x v="5"/>
    <s v="Increased the Temporary Covid-19 Wage Subsidy Scheme (TWSS) benefits for those earning less than EUR 500 per week (EUR 31,000 per year) and for those earning over EUR 586 per week (EUR 38,000 per year). These payments were available through the Temporary Wage Subsidy Scheme. The changes apply to payrolls with a pay date on or after May 4, 2020 and received by the Revenue Commissioners on or after that date."/>
    <s v="https://www.gov.ie/en/press-release/c3e1eb-minister-donohoe-announces-update-to-the-temporary-wage-subsidy-sche/"/>
  </r>
  <r>
    <x v="32"/>
    <x v="44"/>
    <x v="0"/>
    <s v="Financial Services Agency"/>
    <x v="0"/>
    <s v="Provided guidance on annual general meeting of shareholders (AGM) which is usually held at the end of June"/>
    <s v="https://www.fsa.go.jp/en/ordinary/coronavirus202001/20200415.html"/>
  </r>
  <r>
    <x v="11"/>
    <x v="44"/>
    <x v="0"/>
    <s v="New Zealand Government"/>
    <x v="1"/>
    <s v="Announced a suite of new measures to provide relief for small and medium-sized businesses, including $3.1 billion tax loss carry-back scheme (estimated cost over the next two years), $60 million estimated annual savings to business each year from changes to the tax loss continuity rules, $25 million in the next 12 months for further business consultancy support, greater flexibility for affected businesses affected to meet their tax obligations, measures to support commercial tenants and landlords"/>
    <s v="https://www.beehive.govt.nz/release/government-backs-business-through-covid-19"/>
  </r>
  <r>
    <x v="13"/>
    <x v="44"/>
    <x v="0"/>
    <s v="Department of Finance"/>
    <x v="2"/>
    <s v="Philippines and the World Bank signed a US$500-million loan agreement that would enable the Duterte administration to augment the government’s urgent financing requirements arising from the crisis spawned by the 2019 coronavirus disease (COVID-19) pandemic"/>
    <s v="https://www.dof.gov.ph/phl-world-bank-sign-us500-m-loan-accord-to-fight-covid-19/"/>
  </r>
  <r>
    <x v="15"/>
    <x v="44"/>
    <x v="0"/>
    <s v="Comisión Nacional del Mercado de Valores"/>
    <x v="0"/>
    <s v="Extended the ban on net short positions by one month. The ban applies to positions taken on Spanish trading venues (Stock Exchanges, the Alternative Stock Market, and MAB). The ban takes effect from April 18, 2020, and will remain in force through May 18, 2020."/>
    <s v="https://www.cnmv.es/portal/verDoc.axd?t={c74b6335-d151-4fe1-993f-b29c0bb67382}"/>
  </r>
  <r>
    <x v="17"/>
    <x v="44"/>
    <x v="0"/>
    <s v="Ministry of Finance"/>
    <x v="2"/>
    <s v="Expanded the range of businesses that can receive government funding under the 5-7-9% Loan Program. The total size of the program is estimated at UAH 35 billion. The program now includes entrepreneurs who have a maximum annual income of UAH 100 million. Second, the Ministry increased the maximum loan amount from UAH 1.5 million to UAH 3 million. Third, the Minsitry expanded the scenarios for which it would extend loans to enrepreneurs. The state permitted delay in repayments of whole loans provided for anti-crisi measures for up to nine months. Finally, the Ministry allowed small and medium-sized enterprises (SMEs) with outstanding loans to apply to its 5-7-9% loan program--subject to elligibility constraints and conditions. SMEs may refinance outstanding debt at 0%."/>
    <s v="https://mof.gov.ua/uk/news/uriad_zbilshiv_maksimalnu_sumu_kreditu_za_programoiu_dostupni_krediti_5-7-9_do_3_milioniv_griven_ta_rozshiriv_ii_paketom_antikrizovikh_zakhodiv_dlia_mikro_ta_malogo_biznesu-2095"/>
  </r>
  <r>
    <x v="17"/>
    <x v="44"/>
    <x v="0"/>
    <s v="Ministry of Finance"/>
    <x v="0"/>
    <s v="Enacted legislation that assigned the determination of non-performing loan (NPLs) management measures to the National Bank of Ukraine (NBU). The regulation also defined the criteria for bank assets that can be written off from the reserves formed."/>
    <s v="https://mof.gov.ua/uk/news/kmu_priiniav_rishennia_shchodo_upravlinnia_problemnimi_aktivami_bankami_derzhavnogo_sektoru-2096"/>
  </r>
  <r>
    <x v="29"/>
    <x v="44"/>
    <x v="0"/>
    <s v="US Treasury Department"/>
    <x v="1"/>
    <s v="Announced today that Supplemental Security Income (SSI) recipients will automatically receive their Economic Impact Payments directly to their bank accounts through direct deposit, Direct Express debit card, or by paper check, just as they would normally receive their SSI benefits"/>
    <s v="https://home.treasury.gov/news/press-releases/sm979"/>
  </r>
  <r>
    <x v="29"/>
    <x v="44"/>
    <x v="0"/>
    <s v="Federal Housing Finance Agency, Consumer Financial Protection Bureau"/>
    <x v="0"/>
    <s v="Announced the Borrower Protection Program (the Program), a new joint initiative that enables CFPB and FHFA to share servicing information to protect borrowers during the coronavirus national emergency"/>
    <s v="https://www.fhfa.gov/Media/PublicAffairs/Pages/FHFA-and-CFPB-Announce-Borrower-Protection-Program.aspx"/>
  </r>
  <r>
    <x v="30"/>
    <x v="44"/>
    <x v="0"/>
    <s v="Catastrophe Deferred Drawdown Option (Cat-DDO)"/>
    <x v="2"/>
    <s v="Approved today $7 million in immediate funding to support Malawi’s response to the global COVID-19 (coronavirus) pandemic under a new Malawi COVID-19 Emergency Response and Health Systems Preparedness project. In addition to the new operation, $30 million has been made available from the Disaster Risk Management Development Policy Financing with a Catastrophe Deferred Drawdown Option (Cat-DDO) to strengthen the country’s response to the pandemic"/>
    <s v="https://www.worldbank.org/en/news/press-release/2020/04/15/world-bank-approves-37-million-support-for-covid-19-response-in-malawi"/>
  </r>
  <r>
    <x v="30"/>
    <x v="44"/>
    <x v="0"/>
    <s v="International Bank for Reconstruction and Development"/>
    <x v="2"/>
    <s v="Priced a USD8 billion 5-year global benchmark bond that matures on April 22, 2025"/>
    <s v="https://www.worldbank.org/en/news/press-release/2020/04/15/world-bank-raises-record-breaking-usd8-billion-from-global-investors-to-support-its-member-countries"/>
  </r>
  <r>
    <x v="30"/>
    <x v="44"/>
    <x v="0"/>
    <s v="International Bank for Reconstruction and Development"/>
    <x v="2"/>
    <s v="Priced a 3-year GBP global benchmark, raising GBP 1.5 billion from investors around the globe"/>
    <s v="https://www.worldbank.org/en/news/press-release/2020/04/15/world-bank-prices-gbp-3-year-benchmark-highlights-covid-19-response-and-health-programs-in-member-countries"/>
  </r>
  <r>
    <x v="30"/>
    <x v="44"/>
    <x v="0"/>
    <s v="International Development Association"/>
    <x v="2"/>
    <s v="Approved today a $13.95 million to prevent, detect and respond to the threat posed by COVID-19 and strengthen national systems for public health preparedness in Niger"/>
    <s v="https://www.worldbank.org/en/news/press-release/2020/04/15/niger-to-receive-13-95-million-for-covid-19-response"/>
  </r>
  <r>
    <x v="0"/>
    <x v="45"/>
    <x v="0"/>
    <s v="Central Bank of Argentina"/>
    <x v="0"/>
    <s v="Ordered a new extension, until April 26, 2020, of the suspension of the exchange and financial summary proceedings instructed in the terms of the Foreign Exchange Penal Regime Laws No. 19,359 and of Entities Financial No. 21,526"/>
    <s v="https://www.bcra.gob.ar/Noticias/Coronavirus-BCRA-nueva-prorroga-sumarios-financieros.asp"/>
  </r>
  <r>
    <x v="2"/>
    <x v="45"/>
    <x v="0"/>
    <s v="Australian Government"/>
    <x v="1"/>
    <s v="Providing a further $3 million to support frontline health workers with training and information which will support the treatment of patients with coronavirus"/>
    <s v="https://www.health.gov.au/ministers/the-hon-greg-hunt-mp/media/3-million-to-boost-the-national-coordinated-covid-19-research-response"/>
  </r>
  <r>
    <x v="20"/>
    <x v="45"/>
    <x v="0"/>
    <s v="Ministry of Finance"/>
    <x v="5"/>
    <s v="Reduced sales taxes on breathing masks from 20% to 0% between April 13, 2020 and August 1, 2020. The exemption applies to deliveries and intra-Community acquisitions."/>
    <s v="https://www.bmf.gv.at/presse/pressemeldungen/2020/april/keine-umsatzsteuer-auf-schutzmasken.html"/>
  </r>
  <r>
    <x v="3"/>
    <x v="45"/>
    <x v="0"/>
    <s v="Ministry of Economy"/>
    <x v="1"/>
    <s v="Amended allocation to R $ 40 billion in direct transfers to states and municipalities, suspension of debts with the Union (R $ 20.6 billion for states and R $ 2 billion for municipalities) and suspension of debts with Caixa Econômica Federal and BNDES in 2020 (R $ 10.6 billion for states, R $ 4.2 billion for municipalities)"/>
    <s v="https://www.gov.br/economia/pt-br/assuntos/noticias/2020/abril/ministerio-da-economia-apresenta-proposta-de-ajuda-a-estados-e-municipios"/>
  </r>
  <r>
    <x v="4"/>
    <x v="45"/>
    <x v="0"/>
    <s v="Bank of Canada"/>
    <x v="0"/>
    <s v="Advocated that retailers continue to accept cash to ensure Canadians have access to the goods and services they need"/>
    <s v="https://www.bankofcanada.ca/2020/04/bank-canada-asks-retailers-continue-accepting-cash/"/>
  </r>
  <r>
    <x v="5"/>
    <x v="45"/>
    <x v="0"/>
    <s v="Ministry of Finance"/>
    <x v="2"/>
    <s v="Conducting a comprehensive review of the application of financial interest discount funds declared by local enterprises, central enterprises and their subsidiaries (hereinafter referred to as &quot;loan enterprises&quot;) that have received preferential loans supported by the People's Bank of China special refinancing"/>
    <s v="http://www.mof.gov.cn/zhengwuxinxi/caijingshidian/zgcjb/202004/t20200414_3497865.htm"/>
  </r>
  <r>
    <x v="5"/>
    <x v="45"/>
    <x v="0"/>
    <s v="Ministry of Finance, the General Administration of Customs, the State Administration of Taxation"/>
    <x v="1"/>
    <s v="Expaned the pilot domestic selective tariff collection policy to all comprehensive bonded areas"/>
    <s v="http://gss.mof.gov.cn/gzdt/zhengcefabu/202004/t20200414_3498086.htm"/>
  </r>
  <r>
    <x v="6"/>
    <x v="45"/>
    <x v="0"/>
    <s v="Banco de la República"/>
    <x v="0"/>
    <s v="Decrease of three percentage points of the reserve requirement on liabilities whose current required reserve percentage is 11% (checking accounts, savings accounts, etc.), from 11% to 8%"/>
    <s v="https://www.banrep.gov.co/es/banco-republica-inyecta-liquidez-permanente-economia-mediante-reduccion-del-encaje-y-refuerza-su"/>
  </r>
  <r>
    <x v="6"/>
    <x v="45"/>
    <x v="0"/>
    <s v="Banco de la República"/>
    <x v="0"/>
    <s v="Decrease of one percentage point of the reserve requirement on the receivables whose current required reserve percentage is 4.5% (CDT of less than 18 months), from 4.5% to 3.5%"/>
    <s v="https://www.banrep.gov.co/es/banco-republica-inyecta-liquidez-permanente-economia-mediante-reduccion-del-encaje-y-refuerza-su"/>
  </r>
  <r>
    <x v="6"/>
    <x v="45"/>
    <x v="0"/>
    <s v="Banco de la República"/>
    <x v="10"/>
    <s v="Authorized the purchase of TES in the secondary market for up to $ 2 billion in the remainder of April"/>
    <s v="https://www.banrep.gov.co/es/banco-republica-inyecta-liquidez-permanente-economia-mediante-reduccion-del-encaje-y-refuerza-su"/>
  </r>
  <r>
    <x v="22"/>
    <x v="45"/>
    <x v="0"/>
    <s v="European Commission"/>
    <x v="5"/>
    <s v="Approved the European Union's Emergency Support Instrument to provide EUR 2.7 billion of direct support medical efforts and procure supplies for Member States."/>
    <s v="https://ec.europa.eu/commission/presscorner/detail/en/mex_20_657"/>
  </r>
  <r>
    <x v="51"/>
    <x v="45"/>
    <x v="1"/>
    <s v="Ministry of Finance"/>
    <x v="5"/>
    <s v="Proposed a 40% reduction for the rents of students studying in cities and regions away from their place of permanent residence. The Ministry also considered extending financial grants worth EUR 800 to owners of sole proprietorships and the self-employed."/>
    <s v="https://www.minfin.gr/web/guest/-/parembaseis-gia-ta-enoikia-phoiteton-pou-spoudazoun-makria-apo-ton-topo-monimes-katoikias-tous-kai-gia-ten-epektase-tou-metrou-tes-choregeses-oikonomi?inheritRedirect=true&amp;redirect=%2Fweb%2Fguest%2Fanakoinoseis"/>
  </r>
  <r>
    <x v="7"/>
    <x v="45"/>
    <x v="0"/>
    <s v="Hong Kong Home Affairs Bureau"/>
    <x v="1"/>
    <s v="Extended the Anti-epidemic Support Scheme for Property Management Sector to cover industrial and commercial buildings"/>
    <s v="https://www.news.gov.hk/eng/2020/04/20200414/20200414_210542_060.html?type=category&amp;name=covid19"/>
  </r>
  <r>
    <x v="23"/>
    <x v="45"/>
    <x v="0"/>
    <s v="Ministry of Agriculture"/>
    <x v="5"/>
    <s v="Exempted agricultural workers from paying contributions and taxes on their workers' wages until the end of June. Agricultural workers are only required to pay the 4% in-kind health insurance contribution at a maximum rate of HUF 7,710."/>
    <s v="https://www.kormany.hu/en/ministry-of-agriculture/news/further-significant-decisions-to-support-agriculture"/>
  </r>
  <r>
    <x v="23"/>
    <x v="45"/>
    <x v="0"/>
    <s v="Ministry of Agriculture"/>
    <x v="2"/>
    <s v="Increased the maximum amount of credit available through the &quot;Rural Széchenyi Overdraft Facility&quot; from HUF 100 million to HUF 200 million. This facility is available to agricultural producers, and the terms are up to three years free. The Ministry of Agriculture also raised the interest, guaranteed fiscal resources, and agreed to reimburse 100% of costs related to the conclusion and maintenance of credit contracts."/>
    <s v="https://www.kormany.hu/en/ministry-of-agriculture/news/further-significant-decisions-to-support-agriculture"/>
  </r>
  <r>
    <x v="8"/>
    <x v="45"/>
    <x v="0"/>
    <s v="Bank Indonesia"/>
    <x v="11"/>
    <s v="Strengthened the intensity of triple intervention policy through the spot and Domestic Non-Deliverable Forward (DNDF) markets, as well as purchasing SBN in the secondary market"/>
    <s v="https://www.bi.go.id/en/ruang-media/siaran-pers/Pages/sp_223020.aspx"/>
  </r>
  <r>
    <x v="8"/>
    <x v="45"/>
    <x v="0"/>
    <s v="Bank Indonesia"/>
    <x v="12"/>
    <s v="Expanded monetary operations by providing banks and the corporates a term-repo mechanism with SUN/SBSN underlying transactions of tenors up to one year"/>
    <s v="https://www.bi.go.id/en/ruang-media/siaran-pers/Pages/sp_223020.aspx"/>
  </r>
  <r>
    <x v="8"/>
    <x v="45"/>
    <x v="0"/>
    <s v="Bank Indonesia"/>
    <x v="0"/>
    <s v="Lowered the rupiah reserve requirement ratios by 200bps for conventional commercial banks and by 50bps for Islamic banks/Islamic business units, effective from 1st May 2020"/>
    <s v="https://www.bi.go.id/en/ruang-media/siaran-pers/Pages/sp_223020.aspx"/>
  </r>
  <r>
    <x v="8"/>
    <x v="45"/>
    <x v="0"/>
    <s v="Bank Indonesia"/>
    <x v="0"/>
    <s v="Relaxed the additional demand deposit obligations to meet the Macroprudential Intermediation Ratio (MIR) for conventional commercial banks as well as Islamic banks/Islamic business units for a period of one year, effective from 1st May 2020"/>
    <s v="https://www.bi.go.id/en/ruang-media/siaran-pers/Pages/sp_223020.aspx"/>
  </r>
  <r>
    <x v="8"/>
    <x v="45"/>
    <x v="0"/>
    <s v="Bank Indonesia"/>
    <x v="0"/>
    <s v="Raised the Macroprudential Liquidity Buffer (MLB) by 200bps for conventional commercial banks and by 50bps for Islamic banks/Islamic business units, effective from 1st May 2020"/>
    <s v="https://www.bi.go.id/en/ruang-media/siaran-pers/Pages/sp_223020.aspx"/>
  </r>
  <r>
    <x v="8"/>
    <x v="45"/>
    <x v="0"/>
    <s v="Bank Indonesia"/>
    <x v="0"/>
    <s v="Increased the uptake of non-cash payment instruments in order to mitigate the COVID-19 impact by supporting government programs to accelerate non-cash social aid program (bansos) disbursements to members of the public in conjunction with payment system service providers by expediting the electronification of relevant social programs, increasing public socialisation activities in collaboration with payment system service providers to increase the uptake of non-cash payment instruments through digital banking, electronic money and broader QRIS acceptance, and relaxing credit card policy by lowering the upper limit for credit card interest, minimum payment requirements and the penalties for late payments, while supporting credit card issuer policy to extend the due date for customers"/>
    <s v="https://www.bi.go.id/en/ruang-media/siaran-pers/Pages/sp_223020.aspx"/>
  </r>
  <r>
    <x v="10"/>
    <x v="45"/>
    <x v="0"/>
    <s v="Executive Board of the International Monetary Fund"/>
    <x v="2"/>
    <s v="Approved a disbursement under the Rapid Credit Facility (RCF) equivalent to SDR 84.12 million (about US$115.1 million, or 60 percent of quota) to help Chad meet the urgent balance of payment needs stemming from the deterioration of global conditions and the outbreak of the COVID-19 pandemic"/>
    <s v="https://www.imf.org/en/News/Articles/2020/04/15/pr20159-chad-imf-executive-board-approves-disbursement-to-address-covid-19"/>
  </r>
  <r>
    <x v="10"/>
    <x v="45"/>
    <x v="0"/>
    <s v="Executive Board of the International Monetary Fund"/>
    <x v="2"/>
    <s v="Approved El Salvador’s request for emergency financial assistance of about US$ 389 million (SDR 287.2 million, 100 percent of quota) under the Rapid Financing Instrument (RFI) to help the country meet the urgent balance of payments need stemming from the outbreak of the COVID-19 pandemic and direct funds swiftly to the country’s most affected sectors, including the healthcare system"/>
    <s v="https://www.imf.org/en/News/Articles/2020/04/14/pr20155-el-salvador-imf-executive-board-approves-a-us-389-million-disbursement-to-address-covid-19"/>
  </r>
  <r>
    <x v="10"/>
    <x v="45"/>
    <x v="0"/>
    <s v="Executive Board of the International Monetary Fund"/>
    <x v="2"/>
    <s v="Approved a disbursement of SDR 84.28 million (about US$115.3 million or 70 percent of its SDR quota) for Burkina Faso under the Rapid Credit Facility (RCF). The financing provided under the RCF will help finance the health, social protection and macroeconomic stabilization measures, meet the urgent balance of payments needs arising from the COVID-19 outbreak and catalyze additional support from the international community"/>
    <s v="https://www.imf.org/en/News/Articles/2020/04/14/pr20156-burkina-faso-imf-executive-board-approves-us-115-3m-disburse-address-covid19-pandemic"/>
  </r>
  <r>
    <x v="10"/>
    <x v="45"/>
    <x v="0"/>
    <s v="Executive Board of the International Monetary Fund"/>
    <x v="2"/>
    <s v="Approved the disbursement of SDR83.66 million (about US$114.49 million) to be drawn under the Rapid Credit Facility (RCF). The RCF funds will help address Niger’s urgent balance of payments need by filling important financing gaps in Niger’s fiscal and external accounts and should also help to catalyze additional donor support. The Executive Board also approved a rephasing of disbursements under the Extended Credit Facility (ECF) that has been supporting Niger’s economic reform program since January 2017, to allow more time for the completion of the next program review while maximizing financial support under the RCF."/>
    <s v="https://www.imf.org/en/News/Articles/2020/04/14/pr20157-niger-imf-exec-board-approves-disbursement-to-adress-covid-19"/>
  </r>
  <r>
    <x v="13"/>
    <x v="45"/>
    <x v="0"/>
    <s v="Department of Finance"/>
    <x v="1"/>
    <s v="Established the the Small Business Wage Subsidy Program that will provide some 3.4 million employees in small businesses a wage subsidy of P5,000 to 8,000 per eligible worker for two months and will cost a total of P50.8 billion"/>
    <s v="https://www.dof.gov.ph/dof-to-implement-wage-subsidy-program-for-3-4-m-workers-of-small-businesses/"/>
  </r>
  <r>
    <x v="14"/>
    <x v="45"/>
    <x v="0"/>
    <s v="South African Reserve Bank"/>
    <x v="3"/>
    <s v="Cut the repo rate by 100 basis points to 4.25%"/>
    <s v="https://www.resbank.co.za/Lists/News%20and%20Publications/Attachments/9862/Monetary%20Policy%20Committee%20cut%20the%20repo%20rate%20by%20100%20basis%20points.pdf"/>
  </r>
  <r>
    <x v="15"/>
    <x v="45"/>
    <x v="0"/>
    <s v="Council of Ministers"/>
    <x v="5"/>
    <s v="Approved a fiscal transfer of EUR 13.83 billion from the State budget to the General Treasury of Social Security (SS) to help Treasury cover all SS obligations--including special obligations related to the coronavirus."/>
    <s v="http://prensa.mitramiss.gob.es/WebPrensa/noticias/seguridadsocial/detalle/3774"/>
  </r>
  <r>
    <x v="15"/>
    <x v="45"/>
    <x v="0"/>
    <s v="Ministry of Finance"/>
    <x v="5"/>
    <s v="Permitted small and medium-sized enterprises (SMEs) and freelancers to postpone all tax returns for the month of April. The payments were postponed by one month--from April 20, 2020, to May 20, 2020."/>
    <s v="https://www.hacienda.gob.es/en-GB/Prensa/En%20Portada/2020/Paginas/20200421_APLAZAMIENTO_DECLARACION_IMPUESTOS.aspx"/>
  </r>
  <r>
    <x v="45"/>
    <x v="45"/>
    <x v="1"/>
    <s v="Ministry of Finance"/>
    <x v="5"/>
    <s v="Proposed the temporary strengthening of short-term permits, further reduction of employer's salary costs, and the increased efforts to monitor companies that have received short-term permits."/>
    <s v="https://www.regeringen.se/pressmeddelanden/2020/04/uppvaxling-krisatgard-for-jobb-och-foretag/"/>
  </r>
  <r>
    <x v="45"/>
    <x v="45"/>
    <x v="0"/>
    <s v="Sveriges Riksbank"/>
    <x v="6"/>
    <s v="Scheduled a dollar-loan offering for Thursday, April 16, 2020. The third auction will be for USD 10 billion with a maturity of 3 months."/>
    <s v="https://www.riksbank.se/en-gb/press-and-published/notices-and-press-releases/press-releases/2020/the-riksbank-to-offer-third-loan-in-us-dollars-on-thursday-16-april/"/>
  </r>
  <r>
    <x v="29"/>
    <x v="45"/>
    <x v="0"/>
    <s v="Federal Reserve, Federal Deposit Insurance Corporation, Office of the Comptroller of the Currency, National Credit Union Administration, Consumer Financial Protection Bureau"/>
    <x v="0"/>
    <s v="Issued an interim final rule to temporarily defer real estate-related appraisals and evaluations under the agencies' interagency appraisal regulations"/>
    <s v="https://www.federalreserve.gov/newsevents/pressreleases/bcreg20200414a.htm"/>
  </r>
  <r>
    <x v="30"/>
    <x v="45"/>
    <x v="0"/>
    <s v="International Development Association"/>
    <x v="2"/>
    <s v="Approved an emergency US$20 million (approximately PGK70m) project for Papua New Guinea (PNG) to provide rapid support the country’s COVID-19 (coronavirus) pandemic response."/>
    <s v="https://www.worldbank.org/en/news/press-release/2020/04/14/world-bank-commits-to-papua-new-guineas-fight-against-covid-19"/>
  </r>
  <r>
    <x v="30"/>
    <x v="45"/>
    <x v="0"/>
    <s v="International Development Association"/>
    <x v="1"/>
    <s v="Approved today a $5 million grant to respond to the threat posed by COVID-19 and strengthen national systems for public health preparedness in Burundi"/>
    <s v="https://www.worldbank.org/en/news/press-release/2020/04/14/burundi-to-strengthen-national-health-system-and-preparedness-in-the-face-of-covid-19"/>
  </r>
  <r>
    <x v="19"/>
    <x v="46"/>
    <x v="0"/>
    <s v="Asian Development Bank"/>
    <x v="2"/>
    <s v="Tripled the size of its response to the novel coronavirus disease (COVID-19) pandemic to $20 billion and approved measures to streamline its operations for quicker and more flexible delivery of assistance"/>
    <s v="https://www.adb.org/news/adb-triples-covid-19-response-package-20-billion"/>
  </r>
  <r>
    <x v="3"/>
    <x v="46"/>
    <x v="0"/>
    <s v="Banco Central do Brasil"/>
    <x v="0"/>
    <s v="Decided to allow repurchased Letras Financeiras (LFs) to be deducted from reserve requirements on time deposits"/>
    <s v="https://www.bcb.gov.br/detalhenoticia/17044/nota"/>
  </r>
  <r>
    <x v="47"/>
    <x v="46"/>
    <x v="0"/>
    <s v="Ministry of Economy, Development, and Tourism"/>
    <x v="0"/>
    <s v="Announced an initiative that will allow all those affected to open an online store in the main e-commerce marketplaces associated with the CCS, accessing state-of-the-art tools in the areas of security, transactional management, marketing, payment methods, distribution logistics and, perhaps most importantly, to large flows of consumers"/>
    <s v="https://www.economia.gob.cl/2020/04/16/ministerio-de-economia-y-ccs-lanzan-campana-para-subir-a-micro-pequenas-y-medianas-empresas-al-comercio-electronico.htm"/>
  </r>
  <r>
    <x v="5"/>
    <x v="46"/>
    <x v="0"/>
    <s v="Ministry of Finance"/>
    <x v="4"/>
    <s v="Issued a notice requesting that the role of government financing guarantees be given full play, and that more support should be given to small and micro enterprises and the “three rural” entities to increase their credit and help enterprises to resume production and overcome difficulties. Including &quot;Sannong&quot; financing guarantee accounted for no less than 50%"/>
    <s v="http://www.mof.gov.cn/zhengwuxinxi/caijingshidian/zgcjb/202004/t20200413_3497356.htm"/>
  </r>
  <r>
    <x v="35"/>
    <x v="46"/>
    <x v="0"/>
    <s v="Foundation KredEx"/>
    <x v="5"/>
    <s v="Extended the application deadline for low-income household allowance to May 4, 2020. KredEx also raised the maximum limit for a single grant to EUR 10,000. Families with more than three children can apply for multiple grants, and the granted amount depends on the number of children."/>
    <s v="https://kredex.ee/et/uudised/kredex-pikendab-lasterikaste-perede-kodutoetuse-taotlusvooru-lopptahtaega"/>
  </r>
  <r>
    <x v="9"/>
    <x v="46"/>
    <x v="0"/>
    <s v="Inter-American Development Bank"/>
    <x v="2"/>
    <s v="Priced a new 3-year fixed rate Sustainable Development Bond (SDB) focused on SDG#3 (Good Health and Well Being) in Indonesian Rupiah (IDR) valued in 55 billion, equivalent to $3.4 million"/>
    <s v="https://www.iadb.org/en/news/idb-launches-indonesian-rupiah-sustainable-development-bond-sdb"/>
  </r>
  <r>
    <x v="10"/>
    <x v="46"/>
    <x v="0"/>
    <s v="Executive Board of the International Monetary Fund"/>
    <x v="1"/>
    <s v="Approved immediate debt service relief to 25 of the IMF’s member countries under the IMF’s revamped Catastrophe Containment and Relief Trust (CCRT). Countries receiving debt service relief include Afghanistan, Benin, Burkina Faso, Central African Republic, Chad, Comoros, Congo, D.R., The Gambia, Guinea, Guinea-Bissau, Haiti, Liberia, Madagascar, Malawi, Mali, Mozambique, Nepal, Niger, Rwanda, São Tomé and Príncipe, Sierra Leone, Solomon Islands, Tajikistan, Togo, and Yemen"/>
    <s v="https://www.imf.org/en/News/Articles/2020/04/13/pr20151-imf-executive-board-approves-immediate-debt-relief-for-25-countries"/>
  </r>
  <r>
    <x v="10"/>
    <x v="46"/>
    <x v="0"/>
    <s v="Executive Board of the International Monetary Fund"/>
    <x v="2"/>
    <s v="Approved the purchase under the Rapid Financing Instrument (RFI) equivalent to SDR 215.7 million (about US$294.7 million, 67 percent of quota) and a disbursement under the Rapid Credit Facility (RCF) equivalent to SDR 107.9 million (US$147.4 million, 33 percent of quota) to help Senegal meet the urgent balance of payment needs stemming from the COVID-19 pandemic"/>
    <s v="https://www.imf.org/en/News/Articles/2020/04/13/pr20152-senegal-imf-exec-board-approves-us-442-million-disbursement-under-rcf-and-purchase-under-rfi"/>
  </r>
  <r>
    <x v="10"/>
    <x v="46"/>
    <x v="0"/>
    <s v="Executive Board of the International Monetary Fund"/>
    <x v="2"/>
    <s v="Approved the disbursement of SDR 738 million (about US$1 billion) to be drawn under the Rapid Credit Facility (RCF). The disbursement will help address the urgent fiscal and balance of payments needs that Ghana is facing, improve confidence, and catalyze support from other development partners"/>
    <s v="https://www.imf.org/en/News/Articles/2020/04/13/pr20153-ghana-imf-executive-board-approves-a-us-1-billion-disbursement-to-ghana-to-address-covid-19"/>
  </r>
  <r>
    <x v="31"/>
    <x v="46"/>
    <x v="0"/>
    <s v="Israeli Ministry of Finance"/>
    <x v="0"/>
    <s v="Reached collective bargaining agreement in which non-essential workers would stay in the period between 17.4.20 and 30.4.20 on paid leave, half of which is at the expense of the balance of the employee's accumulated vacation days and half at the expense of the employer"/>
    <s v="https://www.gov.il/he/departments/news/press_13042020"/>
  </r>
  <r>
    <x v="59"/>
    <x v="46"/>
    <x v="0"/>
    <s v="Technical Council of the Mexican Institute of Social Security"/>
    <x v="1"/>
    <s v="Established deferment and subsidies to defray costs of social security by employers and employees"/>
    <s v="http://www.imss.gob.mx/prensa/archivo/202004/191"/>
  </r>
  <r>
    <x v="27"/>
    <x v="46"/>
    <x v="0"/>
    <s v="Financial Services Commission"/>
    <x v="0"/>
    <s v="Issued guidance recommending companies and auditors against a mec hanical application of IFRS 9 standard s for determining their expected cre dit losses ( ECLs during the COVID 19 crisis"/>
    <s v="http://www.fsc.go.kr/downManager?bbsid=BBS0048&amp;no=151382"/>
  </r>
  <r>
    <x v="27"/>
    <x v="46"/>
    <x v="0"/>
    <s v="Ministry of Small and Medium Business"/>
    <x v="2"/>
    <s v="Expanding the Small Business Closure Store Support Project (additional 16.4 billion won, total 27.6 billion won) from April 13 (Mon) to prepare for the spread of damage to support 19,200 stores"/>
    <s v="https://www.mss.go.kr/site/smba/ex/bbs/View.do?cbIdx=86&amp;bcIdx=1018165&amp;parentSeq=1018165"/>
  </r>
  <r>
    <x v="61"/>
    <x v="46"/>
    <x v="0"/>
    <s v="Saudi Arabian Monetary Authority"/>
    <x v="0"/>
    <s v="Directed banks to extend the validity of the ATM cards that expired or are about to expire and approved the extension of the suspension of the suspension of bank accounts of individuals"/>
    <s v="http://www.sama.gov.sa/ar-sa/News/Pages/news-547.aspx"/>
  </r>
  <r>
    <x v="61"/>
    <x v="46"/>
    <x v="0"/>
    <s v="Saudi Arabian Monetary Authority"/>
    <x v="0"/>
    <s v="Informed banks and banks operating in the Kingdom to take advantage of digital certification services for bank products related to personal financing for individuals and the issuance of credit cards"/>
    <s v="http://www.sama.gov.sa/ar-sa/News/Pages/news-546.aspx"/>
  </r>
  <r>
    <x v="38"/>
    <x v="46"/>
    <x v="0"/>
    <s v="Monetary Authority of Singapore"/>
    <x v="0"/>
    <s v="Prepared a checklist to guide listed and non-listed entities on the conduct of general meetings during the period when elevated safe distancing measures are in place"/>
    <s v="https://www.mas.gov.sg/news/media-releases/2020/additional-guidance-on-the-conduct-of-general-meetings"/>
  </r>
  <r>
    <x v="41"/>
    <x v="46"/>
    <x v="0"/>
    <s v="HM Treasury"/>
    <x v="5"/>
    <s v="Provided GBS 14.5 billion to public services from the Coronavirus emergency response fund. The intended recipients include: health services (GBS 6.6 billion), local authorities (GBS 1.6 billion), extra measures (GBS 0.9 billion), rail services (GBS 3.5 billion), the Scotish Government (GBS 1 billion), the Welsh Government (GBS 0.6 billion), and the Northern Ireland Executive (GBS 0.3 billion). The initial size of the fund was set at GBS 5 billion on March 11, 2020."/>
    <s v="https://www.gov.uk/government/news/chancellor-provides-over-14-billion-for-our-nhs-and-vital-public-services"/>
  </r>
  <r>
    <x v="29"/>
    <x v="46"/>
    <x v="0"/>
    <s v="US Treasury Department"/>
    <x v="1"/>
    <s v="Decided to not require passenger air carriers that will receive $100 million of payroll assistance or less to provide financial instruments as appropriate compensation"/>
    <s v="https://home.treasury.gov/news/press-releases/sm973"/>
  </r>
  <r>
    <x v="2"/>
    <x v="47"/>
    <x v="0"/>
    <s v="Department of Education, Skills and Employment"/>
    <x v="1"/>
    <s v="Announced the launch of the Higher Education Relief Package"/>
    <s v="https://www.dese.gov.au/about-us/our-ministers"/>
  </r>
  <r>
    <x v="2"/>
    <x v="47"/>
    <x v="0"/>
    <s v="Department of Education, Skills and Employment"/>
    <x v="4"/>
    <s v="As part of the Higher Education Relief Package, the Government is providing funding certainty to higher education providers, in response to the COVID-19 pandemic, by guaranteeing their CGS funding for 2020, regardless of enrolments"/>
    <s v="https://www.dese.gov.au/covid-19/higher-education/higher-education-faq"/>
  </r>
  <r>
    <x v="2"/>
    <x v="47"/>
    <x v="0"/>
    <s v="Department of Education, Skills and Employment"/>
    <x v="1"/>
    <s v="As part of the Higher Education Relief Package, the Government is maintaining payment of HELP advances in 2020 based on estimates, cost to study short, online courses at universities and private providers will be discounted considerably to help Australians retrain, providing an incentive to encourage students to continue their study or engage in new study during this time by providing a six month exemption from loan fees, will waive registration fees due to the Australian Skills Quality Authority (training providers), the Tertiary Education Quality and Standards Agency (higher education providers) or payable for registration on the Commonwealth Register of Institutions for Overseas Students (CRICOS), maintained by the Department of Education, Skills and Employment, and changes to cost recovery arrangements"/>
    <s v="https://www.dese.gov.au/covid-19/higher-education/higher-education-faq"/>
  </r>
  <r>
    <x v="6"/>
    <x v="47"/>
    <x v="0"/>
    <s v="Ministerio de Hacienda y Crédito Público del Gobierno de Colombia"/>
    <x v="1"/>
    <s v="Decided to suspend for two months the contribution to compulsory pensions for both employers and employees, to prioritize the payment of wages that companies must make to their workers"/>
    <s v="https://www.minhacienda.gov.co/webcenter/portal/SaladePrensa/pages_DetalleNoticia?documentId=WCC_CLUSTER-127980"/>
  </r>
  <r>
    <x v="6"/>
    <x v="47"/>
    <x v="0"/>
    <s v="Ministerio de Hacienda y Crédito Público del Gobierno de Colombia"/>
    <x v="1"/>
    <s v="Designed a tax in which public servants will contribute between 4% and 15% of their gross income to finance programs aimed at providing economic support to this affected population, this tax will be discounted by payroll from May and will be in force for 6 months"/>
    <s v="https://www.minhacienda.gov.co/webcenter/portal/SaladePrensa/pages_DetalleNoticia?documentId=WCC_CLUSTER-127980"/>
  </r>
  <r>
    <x v="28"/>
    <x v="47"/>
    <x v="0"/>
    <s v="Central Bank of Sri Lanka"/>
    <x v="8"/>
    <s v="Introduced a Special Deposit Account (SDA) with the view to seek assistance for the national effort to overcome the effects of COVID-19 outbreak in the country"/>
    <s v="https://www.cbsl.gov.lk/en/node/7713"/>
  </r>
  <r>
    <x v="8"/>
    <x v="48"/>
    <x v="0"/>
    <s v="Directorate General of Tax"/>
    <x v="1"/>
    <s v="Provision of value added tax (VAT) facilities that are not collected or borne by the government for the April 2020 to September 2020 tax period for government agencies / agencies, referral hospitals, and other parties appointed to assist in handling the COVID-19 outbreak of imports, acquisition and utilization of goods needed for handling COVID-19 outbreaks and services needed in the context of handling the COVID-19 outbreak"/>
    <s v="https://www.pajak.go.id/id/siaran-pers/fasilitas-pajak-untuk-mendukung-ketersediaan-obat-alat-kesehatan-dan-jasa-yang"/>
  </r>
  <r>
    <x v="8"/>
    <x v="48"/>
    <x v="0"/>
    <s v="Directorate General of Tax"/>
    <x v="1"/>
    <s v="Providing exemption from collecting or withholding income taxes for the April 2020 to September 2020 tax period for import and purchase of goods, sale of goods, income received by domestic taxpayers as compensation, and income received by domestic corporate taxpayers and permanent establishments as compensation in regards to goods and services needed in the context of handling the COVID-19 outbreak"/>
    <s v="https://www.pajak.go.id/id/siaran-pers/fasilitas-pajak-untuk-mendukung-ketersediaan-obat-alat-kesehatan-dan-jasa-yang"/>
  </r>
  <r>
    <x v="33"/>
    <x v="48"/>
    <x v="0"/>
    <s v="Russian Government"/>
    <x v="0"/>
    <s v="For small and medium-sized enterprises, additional options for deferring payments under federal property lease agreements"/>
    <s v="http://static.government.ru/media/files/k0AYDh8AcAxcaAeuCof7H1s4IHFTXGgv.pdf"/>
  </r>
  <r>
    <x v="0"/>
    <x v="49"/>
    <x v="0"/>
    <s v="Central Bank of Argentina"/>
    <x v="0"/>
    <s v="Required financial institutions to automatically refinance unpaid credit card balances with a one-year term with 3 months grace, 9 equal and consecutive monthly installments and an annual nominal rate of 43%"/>
    <s v="https://www.bcra.gob.ar/Noticias/Coronavirus-BCRA-tarjetas-credito-financiacion.asp"/>
  </r>
  <r>
    <x v="4"/>
    <x v="49"/>
    <x v="0"/>
    <s v="Department of Finance"/>
    <x v="2"/>
    <s v="Allowing small business (SME) owners to apply for support from the Canada Emergency Business Account through their banks and credit unions, offering eligible small business and non-profit organizations can get interest-free loans of up to $40,000. If the loan is repaid by December 31, 2022, 25% of it will be forgiven, up to $10,000. This is part of the Business Credit Availability Program (BCAP)."/>
    <s v="https://www.canada.ca/en/department-finance/news/2020/04/minister-morneau-and-minister-ng-mark-the-launch-of-the-canada-emergency-business-account.html"/>
  </r>
  <r>
    <x v="35"/>
    <x v="49"/>
    <x v="1"/>
    <s v="Ministry of Finance"/>
    <x v="5"/>
    <s v="Proposed that the state exempt donations and gifts made to corporate hospitals, welfare institutions, and state and local government agencies from income tax. Normally, the Tax and Customs Board does not include companies (such as hospitals) on the list of non-profit associations and foundations for public interest. The Ministry of Finance proposed a bill to include hospitals on this list between March 12, 2020 and July 1, 2020."/>
    <s v="https://www.rahandusministeerium.ee/et/uudised/ettevotted-saavad-eriolukorra-ajal-annetusi-teha-tulumaksuvabalt"/>
  </r>
  <r>
    <x v="49"/>
    <x v="49"/>
    <x v="0"/>
    <s v="Ministry of Economy and Finance"/>
    <x v="7"/>
    <s v="The government is announcing the expansion of the  system of public support for credit insurance , which will allow companies that have taken out such cover to continue to be covered ."/>
    <s v="https://www.economie.gouv.fr/lancement-dispositif-reassurance-publique-risques-assurance-credit"/>
  </r>
  <r>
    <x v="51"/>
    <x v="49"/>
    <x v="0"/>
    <s v="Ministry of Finance"/>
    <x v="0"/>
    <s v="Extensions of deadlines for the payment of debts with the right to a 25% discount as well as debts of March citizens aged 70 and over or with a severe disability"/>
    <s v="https://www.minfin.gr/web/guest/deltia-typou/-/asset_publisher/4kjvD0lBldee/content/parataseis-prothesmion-gia-ten-katabole-opheilon-me-dikaioma-ekptoses-25-kathos-kai-opheilon-martiou-politon-70-eton-kai-ano-e-me-baria-anaperia?inheritRedirect=false&amp;redirect=https%3A%2F%2Fwww.minfin.gr%2Fweb%2Fguest%2Fdeltia-typou%3Fp_p_id%3D101_INSTANCE_4kjvD0lBldee%26p_p_lifecycle%3D0%26p_p_state%3Dnormal%26p_p_mode%3Dview%26p_p_col_id%3Dcolumn-2%26p_p_col_count%3D1"/>
  </r>
  <r>
    <x v="10"/>
    <x v="49"/>
    <x v="0"/>
    <s v="Executive Board of the International Monetary Fund"/>
    <x v="2"/>
    <s v="Approved SDR 139.3 million (around US$190.5 million or Euro 174 million, 100 percent of quota) emergency support for Albania under the Rapid Financing Instrument (RFI) to meet urgent balance of payment needs stemming from the outbreak of the COVID-19 pandemic, and after the strong earthquake that hit earlier"/>
    <s v="https://www.imf.org/en/News/Articles/2020/04/10/pr20148-albania-imf-executive-board-approves-us-in-emergency-support-to-combat-covid-19-pandemic"/>
  </r>
  <r>
    <x v="10"/>
    <x v="49"/>
    <x v="0"/>
    <s v="Executive Board of the International Monetary Fund"/>
    <x v="2"/>
    <s v="Approved SDR 41.3 million (around US$ 56.5 million or Euro 51.6 million, 50 percent of quota) in emergency support for the Republic of Kosovo under the Rapid Financing Instrument (RFI) to meet urgent balance of payment needs stemming from the outbreak of the COVID-19 pandemic"/>
    <s v="https://www.imf.org/en/News/Articles/2020/04/10/pr20149-kosovo-imf-executive-board-approves-us-million-emergency-support-address-covid-19-pandemic"/>
  </r>
  <r>
    <x v="10"/>
    <x v="49"/>
    <x v="0"/>
    <s v="Executive Board of the International Monetary Fund"/>
    <x v="2"/>
    <s v="Approved a disbursement in the amount of SDR 545.2 million (US$745 million or 100 percent of quota) for Tunisia under the Rapid Financing Instrument (RFI). These resources will help address urgent fiscal and balance of payments needs stemming from the outbreak of the COVID-19 pandemic."/>
    <s v="https://www.imf.org/en/News/Articles/2020/04/10/pr20144-tunisia-imf-executive-board-approves-a-us-745m-disbursement-address-covid19-pandemic"/>
  </r>
  <r>
    <x v="10"/>
    <x v="49"/>
    <x v="0"/>
    <s v="Executive Board of the International Monetary Fund"/>
    <x v="2"/>
    <s v="Approved a disbursement of SDR 140.3 million (about EUR 176.53 million, US$191.83 million, 100 percent quota) for the Republic of North Macedonia under the Rapid Financing Instrument (RFI). This financial support will help finance the health and macroeconomic stabilization measures, meet the urgent balance of payments needs arising from the COVID-19 pandemic and catalyze support from the international community"/>
    <s v="https://www.imf.org/en/News/Articles/2020/04/10/pr20150-north-macedonia-imf-executive-board-approves-eur-176-53-million-in-financial-support"/>
  </r>
  <r>
    <x v="58"/>
    <x v="49"/>
    <x v="0"/>
    <s v="Department of Finance"/>
    <x v="0"/>
    <s v="Agreement for insurers to offer forbearance and to extend coverage on properties for three months"/>
    <s v="https://www.gov.ie/en/news/918dde-ministers-donohoe-darcy-welcome-common-measures-across-most-insurers/"/>
  </r>
  <r>
    <x v="13"/>
    <x v="49"/>
    <x v="0"/>
    <s v="Bangko Sentral Ng Pilipinas"/>
    <x v="10"/>
    <s v="Expanded the range of eligible securities starting 8 April 2020 to cover all peso-denominated GS issuances for purchases of Government Securities (GS) in the Secondary Market that began on 24 March 2020"/>
    <s v="http://www.bsp.gov.ph/publications/media.asp?id=5352"/>
  </r>
  <r>
    <x v="13"/>
    <x v="49"/>
    <x v="0"/>
    <s v="Bangko Sentral Ng Pilipinas"/>
    <x v="6"/>
    <s v="Reduced the Overnight Reverse Repurchase (RRP) Volume Offering beginning 8 April 2020 and will scale down its daily overnight RRP volume offering as necessary depending on liquidity conditions to encourage counterparties to lend in the interbank market or re-channel their funds into other assets such as GS or loans"/>
    <s v="http://www.bsp.gov.ph/publications/media.asp?id=5352"/>
  </r>
  <r>
    <x v="13"/>
    <x v="49"/>
    <x v="0"/>
    <s v="Bangko Sentral Ng Pilipinas"/>
    <x v="6"/>
    <s v="Established Repurchase Agreement with the National Government (NG) amounting to P300 billion. The term of the repo agreement shall be three (3) months from the release of the proceeds to the BTr, upon which date the BTr buys back the government securities from the BSP for same amount, may extend the repurchase period for a maximum of three (3) more months"/>
    <s v="http://www.bsp.gov.ph/publications/media.asp?id=5352"/>
  </r>
  <r>
    <x v="27"/>
    <x v="49"/>
    <x v="0"/>
    <s v="Bank of Korea"/>
    <x v="0"/>
    <s v="Lowered the ratio of collateral financial institutions are required to pledge for guaranteeing net settlements, by 20 percentage points from 70% to 50% effective April 10, 2020"/>
    <s v="https://www.bok.or.kr/eng/bbs/E0000634/view.do?nttId=10057602&amp;menuNo=400069&amp;pageIndex=1"/>
  </r>
  <r>
    <x v="27"/>
    <x v="49"/>
    <x v="0"/>
    <s v="Bank of Korea"/>
    <x v="0"/>
    <s v="Temporarily broadened the eligible collateral for guaranteeing net settlements by including bonds issued by nine public institutions and bank debentures"/>
    <s v="https://www.bok.or.kr/eng/bbs/E0000634/view.do?nttId=10057602&amp;menuNo=400069&amp;pageIndex=1"/>
  </r>
  <r>
    <x v="27"/>
    <x v="49"/>
    <x v="0"/>
    <s v="Bank of Korea"/>
    <x v="6"/>
    <s v="Broadened the range of securities eligible for open market operation transactions to include debentures issued by three specialized banks (the Korea Development Bank, the Industrial Bank of Korea, and the Export-Import Bank of Korea) and MBSs issued by the Korea Housing Finance Corporation from April 14, 2020 to March 31, 2021"/>
    <s v="https://www.bok.or.kr/eng/bbs/E0000634/view.do?nttId=10057611&amp;menuNo=400069&amp;pageIndex=1"/>
  </r>
  <r>
    <x v="27"/>
    <x v="49"/>
    <x v="0"/>
    <s v="Bank of Korea"/>
    <x v="6"/>
    <s v="Broadened and eligible collateral for repo transactions to include bonds issued by the Korea Deposit Insurance Corporation"/>
    <s v="https://www.bok.or.kr/eng/bbs/E0000634/view.do?nttId=10057611&amp;menuNo=400069&amp;pageIndex=1"/>
  </r>
  <r>
    <x v="15"/>
    <x v="49"/>
    <x v="0"/>
    <s v="Council of Ministers"/>
    <x v="5"/>
    <s v="Approved the transfer of EUR 1 billion from the state budget to Autonomous Communities for employment packages."/>
    <s v="http://prensa.mitramiss.gob.es/WebPrensa/noticias/ministro/detalle/3775"/>
  </r>
  <r>
    <x v="15"/>
    <x v="49"/>
    <x v="0"/>
    <s v="Ministry of Economic Affairs and Digital Transformation"/>
    <x v="7"/>
    <s v="Activated the second tranche of the EUR 100 billion first introduced in March. The second tranche, worth EUR 20 billion, was cleared for lending before the first tranche was exhausted. 100% of the second tranche was designated for SMEs and the self-employed. The other characteristics of the guarantee's second tranche remain the same as the first tranche. The program was still set to expire on September 30, 2020."/>
    <s v="http://www.mineco.gob.es/portal/site/mineco/menuitem.ac30f9268750bd56a0b0240e026041a0/?vgnextoid=c6e9188701461710VgnVCM1000001d04140aRCRD&amp;vgnextchannel=864e154527515310VgnVCM1000001d04140aRCRD"/>
  </r>
  <r>
    <x v="17"/>
    <x v="49"/>
    <x v="0"/>
    <s v="World Bank Group"/>
    <x v="5"/>
    <s v="Allocated $150 million to the Ukrainian budget to support vulnerable populations in the COVID-19 pandemic ($50 million) and to improve social protection overall ($100 million)."/>
    <s v="https://www.msp.gov.ua/news/18498.html"/>
  </r>
  <r>
    <x v="41"/>
    <x v="49"/>
    <x v="0"/>
    <s v="Department for the Economy"/>
    <x v="2"/>
    <s v="Expanded the Small Business Support Grant Scheme to include small industrial businesses that qualify for industrial de-rating."/>
    <s v="https://www.economy-ni.gov.uk/news/dodds-announces-significant-additional-support-ni-businesses"/>
  </r>
  <r>
    <x v="30"/>
    <x v="49"/>
    <x v="0"/>
    <s v="International Development Association"/>
    <x v="1"/>
    <s v="Approved today a $12.9 million grant to support Mali’s response to Covid-19"/>
    <s v="https://www.worldbank.org/en/news/press-release/2020/04/10/mali-to-receive-25-8-million-for-covid-19-response"/>
  </r>
  <r>
    <x v="30"/>
    <x v="49"/>
    <x v="0"/>
    <s v="International Development Association"/>
    <x v="2"/>
    <s v="Approved today a $12.9 million credit to support Mali’s response to Covid-19"/>
    <s v="https://www.worldbank.org/en/news/press-release/2020/04/10/mali-to-receive-25-8-million-for-covid-19-response"/>
  </r>
  <r>
    <x v="30"/>
    <x v="49"/>
    <x v="0"/>
    <s v="International Development Association"/>
    <x v="2"/>
    <s v="Approved a US$119 million credit for Honduras to allow the country to mobilize immediate financial resources to respond to the emergency caused by the COVID-19 (coronavirus) pandemic"/>
    <s v="https://www.worldbank.org/en/news/press-release/2020/04/09/honduras-recibira-apoyo-por-us119-millones-del-banco-mundial-para-hacer-frente-a-la-covid-19-coronavirus-y-otras-emergencias"/>
  </r>
  <r>
    <x v="30"/>
    <x v="49"/>
    <x v="0"/>
    <s v="EU Trust Fund with the World Bank"/>
    <x v="1"/>
    <s v="Reprioritizing the use of EUR 680,000 within the Strengthening Governance in Mongolia Project, funded by the European Union, to support the Government’s efforts to respond to the COVID-19 (coronavirus) emergency and help mitigate its impact in the short and medium term"/>
    <s v="https://www.worldbank.org/en/news/press-release/2020/04/10/the-european-union-and-the-world-bank-support-mongolias-efforts-to-address-covid-19-coronavirus-impact"/>
  </r>
  <r>
    <x v="19"/>
    <x v="50"/>
    <x v="0"/>
    <s v="Asian Development Bank"/>
    <x v="2"/>
    <s v="Repurposed $50 million from Pakistan’s National Disaster Risk Management Fund (NDRMF) to support the Government of Pakistan’s preventive and response efforts to fight the outbreak of the novel coronavirus disease (COVID-19) in the country"/>
    <s v="https://www.adb.org/news/adb-repurposes-50-million-pakistans-ndrmf-help-combat-covid-19"/>
  </r>
  <r>
    <x v="3"/>
    <x v="50"/>
    <x v="0"/>
    <s v="Banco Central do Brasil"/>
    <x v="0"/>
    <s v="Authorized credit unions to issue Mortgage Bonds (LCI)"/>
    <s v="https://www.bcb.gov.br/detalhenoticia/17041/nota"/>
  </r>
  <r>
    <x v="3"/>
    <x v="50"/>
    <x v="0"/>
    <s v="Banco Central do Brasil"/>
    <x v="0"/>
    <s v="Reduced the Risk Weighting Factor (FPR) applicable to credit operations with small and medium-sized companies from 100% to 85% from March 16, 2020 to December 31, 2020"/>
    <s v="https://www.bcb.gov.br/detalhenoticia/17040/nota"/>
  </r>
  <r>
    <x v="3"/>
    <x v="50"/>
    <x v="0"/>
    <s v="Banco Central do Brasil"/>
    <x v="0"/>
    <s v="Allowed financial institutions to reclassify renegotiated operations from March 1 to September 30, 2020 to the risk level they were rated in February 2020, before the economic effects of measures to combat Covid-19 began"/>
    <s v="https://www.bcb.gov.br/detalhenoticia/17039/nota"/>
  </r>
  <r>
    <x v="3"/>
    <x v="50"/>
    <x v="0"/>
    <s v="Ministry of the Economy"/>
    <x v="0"/>
    <s v="Authorized the withdrawal by workers, of up to R $ 1,045 of the total value of their active or inactive accounts in the Time Guarantee Fund of Service (FGTS) from June 15 until December 31, 2020 "/>
    <s v="https://www.gov.br/economia/pt-br/assuntos/noticias/2020/abril/governo-autoriza-saque-de-ate-um-salario-minimo-do-fgts"/>
  </r>
  <r>
    <x v="4"/>
    <x v="50"/>
    <x v="0"/>
    <s v="Bank of Canada"/>
    <x v="0"/>
    <s v="Announced temporary changes to standard terms for auctions of Government of Canada securities including maximum share of an auction that all Primary Dealer (PD) will be able to submit on a competitive basis will increase to 40 per cent and the aggregate limit which includes bids submitted on behalf of customers will be increased from 40 to 50 per cent and the maximum price range within which PDs must meet their minimum level of bidding obligations will increase from 10 to 20 basis point from the highest yield accepted"/>
    <s v="https://www.bankofcanada.ca/2020/04/temporary-changes-government-canada-securities-auction/"/>
  </r>
  <r>
    <x v="4"/>
    <x v="50"/>
    <x v="0"/>
    <s v="Bank of Canada"/>
    <x v="6"/>
    <s v="Eligibility requirements for the Standing Liquidity Facility (SLF) and its term repo operations regarding term asset-backed securities (Term ABS), which include residential mortgage backed securities (RMBS), will be expanded to include those issued by offering memorandum in addition to those issued by prospectus"/>
    <s v="https://www.bankofcanada.ca/2020/04/bank-of-canada-announces-changes-to-eligibility-requirements-of-term-abs-in-the-bank-of-canadas-standing-liquidity-facility-collateral-policy/"/>
  </r>
  <r>
    <x v="47"/>
    <x v="50"/>
    <x v="0"/>
    <s v="Central Bank of Chile"/>
    <x v="2"/>
    <s v="Added an additional credit line to the Conditional Credit Facility to Increase Placements (FCIC), which grants 4-year loans to banks offered at the lowest monetary policy rate reached during the program with additional for credits granted to SMEs"/>
    <s v="https://www.bcentral.cl/en/content/-/details/banco-central-de-chile-anuncia-nuevas-medidas"/>
  </r>
  <r>
    <x v="47"/>
    <x v="50"/>
    <x v="0"/>
    <s v="Central Bank of Chile"/>
    <x v="2"/>
    <s v="Expanded collateral to include the commercial loans of the individual portfolio of high credit quality –classification A1 to A3–  for the Conditional Credit Facility to Increase Placements (FCIC)"/>
    <s v="https://www.bcentral.cl/en/content/-/details/banco-central-de-chile-anuncia-nuevas-medidas"/>
  </r>
  <r>
    <x v="47"/>
    <x v="50"/>
    <x v="0"/>
    <s v="Central Bank of Chile"/>
    <x v="0"/>
    <s v="Will offer some of its services to other non-bank entities such as Credit and Savings Cooperatives, Central Counterparty Entities ( ECC), Securities Clearing Houses (CCAV) and High Value Payment Systems"/>
    <s v="https://www.bcentral.cl/en/content/-/details/banco-central-de-chile-anuncia-nuevas-medidas"/>
  </r>
  <r>
    <x v="5"/>
    <x v="50"/>
    <x v="0"/>
    <s v="Ministry of Finance"/>
    <x v="1"/>
    <s v="Released special poverty alleviation funds more than a month earlier than in previous years"/>
    <s v="http://www.mof.gov.cn/zhengwuxinxi/caijingshidian/jjrb/202004/t20200409_3495222.htm"/>
  </r>
  <r>
    <x v="5"/>
    <x v="50"/>
    <x v="0"/>
    <s v="Ministry of Finance"/>
    <x v="1"/>
    <s v="Further expanded temporary price subsidies through expanding the scope of protection, increasing the price, clarifying eligibility, and amending work requirements"/>
    <s v="http://www.mof.gov.cn/zhengwuxinxi/caizhengxinwen/202004/t20200409_3495221.htm"/>
  </r>
  <r>
    <x v="35"/>
    <x v="50"/>
    <x v="0"/>
    <s v="Rural Development Foundation"/>
    <x v="4"/>
    <s v="Approved the terms of financial measures (EUR 200 million) for rural entrepreneurs and businesses who face difficulties related to the coronavirus. Loan guarantees were available to both small and medium-sized enterprises (SMEs) and large enterprises."/>
    <s v="https://mes.ee/mes-noukogu-kiitis-heaks-koroonaviirusese-tottu-raskustesse-sattunud-maaettevotjatele-suunatud"/>
  </r>
  <r>
    <x v="22"/>
    <x v="50"/>
    <x v="0"/>
    <s v="European Securities and Markets Authority"/>
    <x v="0"/>
    <s v="Extended the response date for consulatation on the Markets for Financial Instrument Directive (MiFID) II review report on transparency for non-equity instruments and trading obligation for derivatives. The end of the consultation period was postponed from May 17, 2020 to June 14, 2020."/>
    <s v="https://www.esma.europa.eu/press-news/esma-news/esma-extends-mifid-iimifir-transparency-review-report-consultation-14-june-2020"/>
  </r>
  <r>
    <x v="22"/>
    <x v="50"/>
    <x v="0"/>
    <s v="European Securities and Markets Authority"/>
    <x v="0"/>
    <s v="Postponed the application of the annual non-equity transparency calculations and the calculations for the systmatic internaliser test for derivatives, exchange-traded commodities (ETCs), exchange-traded notes (ETNs), emission allowances, and structured financial products (SFPs) under the Markets in Financial Instruments Directive (MiFID) II. Publications were postponed from April 30, 2020 to July 15, 2020. Their applications were postponed from June 1, 2020 to September 15, 2020."/>
    <s v="https://www.esma.europa.eu/press-news/esma-news/esma-postpones-publication-dates-annual-non-equity-transparency-calculations"/>
  </r>
  <r>
    <x v="22"/>
    <x v="50"/>
    <x v="1"/>
    <s v="European Commission"/>
    <x v="0"/>
    <s v="The Commission is now proposing to extend further the scope of the Temporary Framework by enabling Member States to provide recapitalisations to companies in need."/>
    <s v="https://ec.europa.eu/commission/presscorner/detail/en/statement_20_610"/>
  </r>
  <r>
    <x v="49"/>
    <x v="50"/>
    <x v="0"/>
    <s v="Autorité de Contrôle Prudentiel et de Résolution"/>
    <x v="5"/>
    <s v="Extended the deadlines for regulatory rebates, known as &quot;SURFI,&quot; expiring between March 12, 2020 and April 12, 2020 by one month. Exceptions included SURFI statements about balance of payments. Deadlines for smaller credit institutions to submit COREP and FINREP statements were permitted to be delayed up to one month. Exceptions included monthly statements relating to liquidity and resolution plans."/>
    <s v="https://acpr.banque-france.fr/communique-de-presse/lautorite-de-controle-prudentiel-et-de-resolution-annonce-un-assouplissement-des-modalites-de-remise"/>
  </r>
  <r>
    <x v="49"/>
    <x v="50"/>
    <x v="0"/>
    <s v="Ministry of Economy and Finance"/>
    <x v="1"/>
    <s v="Companies that donate sanitary equipment: masks, hydroalcoholic gels, protective gear and respirators, to health establishments, to social and medico-social establishments which welcome the elderly, disabled or suffering from chronic pathologies, to health professionals or to State and local authority services, may deduct the value added tax (VAT) incurred on the acquisition or manufacture of these materials."/>
    <s v="https://www.economie.gouv.fr/les-entreprises-fabricant-important-materiel-sanitaire-dons-pourront-deduire-tva"/>
  </r>
  <r>
    <x v="7"/>
    <x v="50"/>
    <x v="0"/>
    <s v="Hong Kong Government"/>
    <x v="2"/>
    <s v="Enhanced the Dedicated Fund on Branding, Upgrading &amp; Domestic Sales (BUD Fund) and the SME Export Marketing Fund (EMF) within April by removing the cumulative funding ceilings of $2 million in the BUD Fund for each enterprise to undertake projects in the Mainland or projects in the economies with which Hong Kong has signed Free Trade Agreements and  credit limits of all buyers for SBP holders in HKECIC-insured markets will also be increased by 20% with a maximum of $5 million, plus a provision of an extra 20% discount on premiums for SBP holders so that each holder can enjoy a total 50% discount on premiums"/>
    <s v="https://www.news.gov.hk/eng/2020/04/20200409/20200409_151000_775.html?type=category&amp;name=covid19"/>
  </r>
  <r>
    <x v="23"/>
    <x v="50"/>
    <x v="0"/>
    <s v="Ministry of Finance"/>
    <x v="5"/>
    <s v="Levied a one-time tax on the banking industry equating to a rate of 0.19 of the tax base exceeding 50 billion forints (EUR 139.3 million). The resultant revenue flowing into the state budget will be 55 billion forints (EUR 153.2 million), which will be paid in three installments: June 10, September 10, and December 10, 2020."/>
    <s v="https://www.kormany.hu/en/ministry-for-national-economy/news/the-banking-sector-is-contributing-to-protection-with-a-one-time-tax"/>
  </r>
  <r>
    <x v="10"/>
    <x v="50"/>
    <x v="0"/>
    <s v="Executive Board of the International Monetary Fund"/>
    <x v="2"/>
    <s v="Temporary increase in access limits under the regular window of the Rapid Financing Instrument (RFI) and the exogenous shocks window of the  Rapid Credit Facility (RCF), with annual access limits rising from 50 to 100 percent of quota and cumulative limits rising from 100 to 150 percent of quota. This increased the financing toolkit to $100 billion"/>
    <s v="https://www.imf.org/en/News/Articles/2020/04/09/pr20143-imf-executive-board-approves-proposals-enhance-emergency-financing-toolkit-us-billion"/>
  </r>
  <r>
    <x v="10"/>
    <x v="50"/>
    <x v="0"/>
    <s v="Executive Board of the International Monetary Fund"/>
    <x v="2"/>
    <s v="Approved the disbursement of SDR108 million (about US$147 million) to be drawn under the Rapid Financing Instrument (RFI). This will assist Gabon in meeting the urgent balance of payments needs stemming from the COVID-19 pandemic and the terms of trade shocks"/>
    <s v="https://www.imf.org/en/News/Articles/2020/04/09/pr20145-gabon-imf-executive-board-approves-us-million-disbursement-rfi-address-covid-19-pandemic"/>
  </r>
  <r>
    <x v="58"/>
    <x v="50"/>
    <x v="0"/>
    <s v="Department of Finance"/>
    <x v="5"/>
    <s v="Implemented EU Commission decision to exclude coronavirus-combatting goods  from import duties and value-added taxes (VAT)."/>
    <s v="https://www.gov.ie/en/news/1fa3c5-zero-rate-of-vat-on-domestic-supply-of-ppe-will-contribute-to-nation/"/>
  </r>
  <r>
    <x v="53"/>
    <x v="50"/>
    <x v="0"/>
    <s v="Ministry of Economy and Finance"/>
    <x v="1"/>
    <s v="EUR 200 billion state-guaranteed loans of up to 90% for all businesses, EUR 200 billion export guarantees, strengthening and simplification of the Central Guarantee Fund for SMEs, VAT numbers with guaranteed loans up to at 100%"/>
    <s v="http://www.mef.gov.it/inevidenza/Gualtieri-Un-bazooka-di-liquidita/"/>
  </r>
  <r>
    <x v="59"/>
    <x v="50"/>
    <x v="0"/>
    <s v="Banco de Mexico"/>
    <x v="0"/>
    <s v="Allowing institutions to register as liquid assets those that have been eligible in such capacity until February 28 for compliance with Liquidity Coverage Ratio (CCL) (LCR) for a period of six months and may be extended for a maximum period up to six additional months"/>
    <s v="https://www.banxico.org.mx/publicaciones-y-prensa/miscelaneos/%7B199A62F0-E049-9272-5E1C-60C83E255077%7D.pdf"/>
  </r>
  <r>
    <x v="59"/>
    <x v="50"/>
    <x v="0"/>
    <s v="Banco de Mexico"/>
    <x v="0"/>
    <s v="Exclude information from March for the calculation of reserves of liquidity that the Institutions must maintain to face potential margin calls or changes in the valuation of the trading portfolio with derivative instruments for a period of six months and may be extended for a maximum period up to six additional months"/>
    <s v="https://www.banxico.org.mx/publicaciones-y-prensa/miscelaneos/%7B199A62F0-E049-9272-5E1C-60C83E255077%7D.pdf"/>
  </r>
  <r>
    <x v="59"/>
    <x v="50"/>
    <x v="0"/>
    <s v="Banco de Mexico"/>
    <x v="0"/>
    <s v="Introduce temporary exceptions to some of the corrective measures indicated in the Liquidity Provisions; an extraordinary classification of Institutions in scenarios according to their CCL levels for a period of six months and may be extended for a maximum period up to six additional months"/>
    <s v="https://www.banxico.org.mx/publicaciones-y-prensa/miscelaneos/%7B199A62F0-E049-9272-5E1C-60C83E255077%7D.pdf"/>
  </r>
  <r>
    <x v="11"/>
    <x v="50"/>
    <x v="0"/>
    <s v="Financial Markets Authority"/>
    <x v="0"/>
    <s v="Deferred a number of Council of Financial Regulators (CoFR) regulatory initiatives"/>
    <s v="https://www.fma.govt.nz/news-and-resources/covid-19/council-of-financial-regulators-cofr-deferral-of-regulatory-initiatives-affecting-the-financial-sector/"/>
  </r>
  <r>
    <x v="67"/>
    <x v="50"/>
    <x v="0"/>
    <s v="Nordic Investment Bank"/>
    <x v="2"/>
    <s v="NIB and the Republic of Latvia have signed a 10-year loan agreement of EUR 500 million to finance additional government expenditures from mitigating the impact of the coronavirus Covid-19 pandemic"/>
    <s v="https://www.nib.int/who_we_are/news_and_media/news_press_releases/3479/nib_provides_covid-19_mitigation_loan_to_republic_of_latvia"/>
  </r>
  <r>
    <x v="12"/>
    <x v="50"/>
    <x v="0"/>
    <s v="Ministry of Economy and Finance of Peru"/>
    <x v="1"/>
    <s v="Subsidy for 35% of gross salary for employees who earn up to S1,500 monthly. Only certain businesses eligible. Program has S 600 million budget."/>
    <s v="https://andina.pe/INgles/noticia-peru-governments-measures-to-support-companies-at-times-of-covid19-792333.aspx"/>
  </r>
  <r>
    <x v="12"/>
    <x v="50"/>
    <x v="0"/>
    <s v="Banco Central de Reserva del Peru"/>
    <x v="3"/>
    <s v="Discount window rate change. For overnight deposits it is now 0.15% annually. For direct security/currency repo and rediscount operations, the rate is now 0.50% annually."/>
    <s v="https://www.bcrp.gob.pe/docs/Transparencia/Notas-Informativas/2020/nota-informativa-2020-04-09.pdf"/>
  </r>
  <r>
    <x v="12"/>
    <x v="50"/>
    <x v="0"/>
    <s v="Banco Central de Reserva del Peru"/>
    <x v="3"/>
    <s v="100 bp reduction of the reference rate from 125bp to 25bp"/>
    <s v="https://www.bcrp.gob.pe/docs/Transparencia/Notas-Informativas/2020/nota-informativa-2020-04-09.pdf"/>
  </r>
  <r>
    <x v="13"/>
    <x v="50"/>
    <x v="0"/>
    <s v="Department of Labor and Employment"/>
    <x v="1"/>
    <s v="Established a P1.5 billion AKAP assistance fund to provide Overseas Filipino Workers (OFWs) with a payment of Php 10,000"/>
    <s v="https://www.dole.gov.ph/news/department-order-no-212-series-of-2020-prescribing-guidelines-on-the-provision-of-financial-assistance-for-displaced-landbased-and-seabased-filipino-workers-due-to-the-corona-virus-covid-2019-d/"/>
  </r>
  <r>
    <x v="27"/>
    <x v="50"/>
    <x v="0"/>
    <s v="Ministry of Economy and Finance"/>
    <x v="1"/>
    <s v="Increased its support for childcare leave by providing up to 10 days of childcare leave and 500,000 won of support will be provided to a total of 120,000 parents, an increase from up to 5 days and 250,000 won which 90,000 parents are currently entitled to"/>
    <s v="http://english.moef.go.kr/pc/selectTbPressCenterDtl.do?boardCd=N0001&amp;seq=4877#fn_download"/>
  </r>
  <r>
    <x v="27"/>
    <x v="50"/>
    <x v="0"/>
    <s v="Ministry of Economy and Finance"/>
    <x v="1"/>
    <s v="Providing support through a 30% cut in traffic generating charges imposed on large retailers"/>
    <s v="http://english.moef.go.kr/pc/selectTbPressCenterDtl.do?boardCd=N0001&amp;seq=4877#fn_download"/>
  </r>
  <r>
    <x v="27"/>
    <x v="50"/>
    <x v="0"/>
    <s v="Ministry of Economy and Finance"/>
    <x v="1"/>
    <s v="Providing support through 25% cut in road and river occupancy taxes charged to businesses and Airlines to be exempt from apron charges"/>
    <s v="http://english.moef.go.kr/pc/selectTbPressCenterDtl.do?boardCd=N0001&amp;seq=4877#fn_download"/>
  </r>
  <r>
    <x v="27"/>
    <x v="50"/>
    <x v="0"/>
    <s v="Ministry of Economy and Finance"/>
    <x v="2"/>
    <s v="Increase special loans for sport industries by 30 billion won to 50 billion won, as well as one year repayment deferral for general loans"/>
    <s v="http://english.moef.go.kr/pc/selectTbPressCenterDtl.do?boardCd=N0001&amp;seq=4877#fn_download"/>
  </r>
  <r>
    <x v="27"/>
    <x v="50"/>
    <x v="0"/>
    <s v="Ministry of Economy and Finance"/>
    <x v="1"/>
    <s v="Providing support through storage cost support for meat and seafood suppliers as demand plummets"/>
    <s v="http://english.moef.go.kr/pc/selectTbPressCenterDtl.do?boardCd=N0001&amp;seq=4877#fn_download"/>
  </r>
  <r>
    <x v="27"/>
    <x v="50"/>
    <x v="0"/>
    <s v="Financial Services Commission"/>
    <x v="2"/>
    <s v="Fintech innovation fund created in December 2019 will be put to use with direct investment expected in the amount of KRW 20 billion in April this year"/>
    <s v="http://www.fsc.go.kr/downManager?bbsid=BBS0048&amp;no=151340"/>
  </r>
  <r>
    <x v="44"/>
    <x v="50"/>
    <x v="0"/>
    <s v="National Bank of Romania"/>
    <x v="11"/>
    <s v="Set the interest paid on minimum Euro-reserves at 0.00% per year, and interest on minimum US-dollar-reserves at 0.05% per year."/>
    <s v="https://www.bnr.ro/apage.aspx?pid=404&amp;actId=331595"/>
  </r>
  <r>
    <x v="38"/>
    <x v="50"/>
    <x v="0"/>
    <s v="Monetary Authority of Singapore"/>
    <x v="0"/>
    <s v="Extended the assessment period for the award of digital bank licences. Successful applicants will be informed in 2H 2020 instead of June 2020 as originally intended"/>
    <s v="https://www.mas.gov.sg/news/media-releases/2020/mas-extends-digital-bank-assessment-period-in-view-of-covid-19-pandemic"/>
  </r>
  <r>
    <x v="14"/>
    <x v="50"/>
    <x v="0"/>
    <s v="South African Reserve Bank"/>
    <x v="0"/>
    <s v="Extended a number of prudential and related supervisory reporting requirements"/>
    <s v="https://www.resbank.co.za/Lists/News%20and%20Publications/Attachments/9854/Impact%20of%20Covid-19%20on%20PA%20reporting%20timelines.pdf"/>
  </r>
  <r>
    <x v="28"/>
    <x v="50"/>
    <x v="0"/>
    <s v="Central Bank of Sri Lanka"/>
    <x v="0"/>
    <s v="Imposed measures to limit outward remittances on Capital Transactions for a period of 3 months"/>
    <s v="https://www.cbsl.gov.lk/en/news/the-government-and-the-central-bank-of-sri-lanka-introduce-further-measures-to-preserve-the-foreign-currency-reserve-position-of-sri-lanka"/>
  </r>
  <r>
    <x v="45"/>
    <x v="50"/>
    <x v="0"/>
    <s v="Ministry of Finance"/>
    <x v="13"/>
    <s v="Proposed a discount on fixed rental costs for industries exposed to the coronavirus outbreak. The government would allocate SEK 5 billion for this purpose if landlords were to lower the fixed rent for tenants between April 1 and June 30, 2020. The compensation reaches a maximum at 50% of the reduced fixed rent, or, 25% of the original fixed rent."/>
    <s v="https://www.regeringen.se/pressmeddelanden/2020/04/tillfallig-rabatt-for-fasta-hyreskostnader-i-utsatta-branscher/"/>
  </r>
  <r>
    <x v="45"/>
    <x v="50"/>
    <x v="0"/>
    <s v="Ministry of Labor"/>
    <x v="5"/>
    <s v="Temporarily raised minimum and maximum compensation from unemployment insurance. Minimum was raised from SEK 365 to SEK 510 per day. Maximum was raised from 910 from SEK 1,200 during the first hundred days of compensation. The measures were set to last from April 13, 2020 to January 3, 2021."/>
    <s v="https://www.regeringen.se/pressmeddelanden/2020/04/en-lagsta-niva-for-grundbeloppet-i-a-kassan-infors/"/>
  </r>
  <r>
    <x v="41"/>
    <x v="50"/>
    <x v="0"/>
    <s v="Financial Conduct Authority"/>
    <x v="5"/>
    <s v="Froze loan and debt payments (installments, overdraft fees) related to consumer credit products for up to three months. Consumers with outstanding overdraft fees could access three-month loans of GBS 500 at zero interest. The Financial Conduct Authority ensured that consumer's credit files would not be affected by their use of the temporary payment freeze measures. The rules were set to take place Tuesday, April 14, 2020."/>
    <s v="https://www.fca.org.uk/news/press-releases/fca-confirms-temporary-financial-relief-customers-impacted-coronavirus"/>
  </r>
  <r>
    <x v="41"/>
    <x v="50"/>
    <x v="0"/>
    <s v="Bank of England"/>
    <x v="6"/>
    <s v="HM Treasury and the Bank of England (the Bank) have agreed to extend temporarily the use of the government’s long-established Ways and Means (W&amp;M) facility providing short term liquidity to the Government"/>
    <s v="https://www.bankofengland.co.uk/news/2020/april/hmt-and-boe-announce-temporary-extension-to-ways-and-means-facility"/>
  </r>
  <r>
    <x v="29"/>
    <x v="50"/>
    <x v="0"/>
    <s v="US Treasury Department"/>
    <x v="5"/>
    <s v="Extending the deadline for many administrative acts under the tax law as well as the tax filing and payment deadlines for fiscal year businesses, tax-exempt organizations and certain estates and trusts"/>
    <s v="https://home.treasury.gov/news/press-releases/sm970"/>
  </r>
  <r>
    <x v="29"/>
    <x v="50"/>
    <x v="0"/>
    <s v="Federal Reserve"/>
    <x v="12"/>
    <s v="Established the Paycheck Protection Program Liquidity Facility (PPPLF) that will extend credit to eligible financial institutions that originate PPP loans, taking the loans as collateral at face value"/>
    <s v="https://www.federalreserve.gov/newsevents/pressreleases/monetary20200409a.htm"/>
  </r>
  <r>
    <x v="29"/>
    <x v="50"/>
    <x v="0"/>
    <s v="Federal Reserve"/>
    <x v="10"/>
    <s v="Established the Main Street Lending Program which will ensure credit flows to small and mid-sized businesses with the purchase of up to $600 billion in loans"/>
    <s v="https://www.federalreserve.gov/newsevents/pressreleases/monetary20200409a.htm"/>
  </r>
  <r>
    <x v="29"/>
    <x v="50"/>
    <x v="0"/>
    <s v="Federal Reserve"/>
    <x v="12"/>
    <s v="Expanded the size and scope of the Primary and Secondary Market Corporate Credit Facilities (PMCCF and SMCCF) as well as the Term Asset-Backed Securities Loan Facility (TALF)"/>
    <s v="https://www.federalreserve.gov/newsevents/pressreleases/monetary20200409a.htm"/>
  </r>
  <r>
    <x v="29"/>
    <x v="50"/>
    <x v="0"/>
    <s v="Federal Reserve"/>
    <x v="2"/>
    <s v="Established a Municipal Liquidity Facility that will offer up to $500 billion in lending to states and municipalities"/>
    <s v="https://www.federalreserve.gov/newsevents/pressreleases/monetary20200409a.htm"/>
  </r>
  <r>
    <x v="29"/>
    <x v="50"/>
    <x v="0"/>
    <s v="Federal Reserve"/>
    <x v="0"/>
    <s v="Modified capital rules to neutralize the regulatory capital effects of participating in the Federal Reserve's PPP facility because there is no credit or market risk in association with PPP loans pledged to the facility"/>
    <s v="https://www.federalreserve.gov/newsevents/pressreleases/bcreg20200409a.htm"/>
  </r>
  <r>
    <x v="30"/>
    <x v="50"/>
    <x v="0"/>
    <s v="International Bank for Reconstruction and Development"/>
    <x v="2"/>
    <s v="Approved US$500 million in financing to help strengthen the Philippine government’s capacity to address disaster risks, respond to and recover from natural disasters. The financing will also support urgent needs created by the COVID-19 crisis."/>
    <s v="https://www.worldbank.org/en/news/press-release/2020/04/09/philippines-new-support-to-strengthen-national-disaster-risk-management-capacity-and-respond-to-covid-19"/>
  </r>
  <r>
    <x v="0"/>
    <x v="51"/>
    <x v="0"/>
    <s v="Ministry of Economy, Ministry of the Interior"/>
    <x v="1"/>
    <s v="Established the Trust Fund for Provincial Development (FFDP)  to strengthen provincial finances for a total of $ 120,000 million (0.4% of GDP). 50% of these resources are being executed through Contributions from the National Treasury (ATN), by the Ministry of the Interior, while the remaining $ 60,000 million will be distributed through the Trust Fund for Provincial Development that will allocate loans with a rate of Virtually zero interest and grace period"/>
    <s v="https://www.boletinoficial.gob.ar/detalleAviso/primera/227669/20200409?busqueda=1_x000a__x000a_https://www.argentina.gob.ar/noticias/los-creditos-del-fondo-fiduciario-para-el-desarrollo-provincial-se-otorgaran-segun-las"/>
  </r>
  <r>
    <x v="0"/>
    <x v="51"/>
    <x v="0"/>
    <s v="National Government"/>
    <x v="1"/>
    <s v="Created the Provincial Financial Emergency Program, which allocates ARS 120 billion to provincial administrations from the National Treasury Contribution Fund and the Fund Trustee for Provincial Development. The objective of the measure was to sustain provincial finances and meet the needs caused by the COVID-19 pandemic."/>
    <s v="https://www.argentina.gob.ar/coronavirus/medidas-gobierno"/>
  </r>
  <r>
    <x v="19"/>
    <x v="51"/>
    <x v="0"/>
    <s v="Asian Development Bank"/>
    <x v="1"/>
    <s v="Allocated $44 million in technical assistance resources to support its developing member countries in their response to the novel coronavirus disease (COVID-19) pandemic"/>
    <s v="https://www.adb.org/news/adb-allocates-44-million-assist-countries-containing-covid-19"/>
  </r>
  <r>
    <x v="2"/>
    <x v="51"/>
    <x v="0"/>
    <s v="Australian Prudential Regulation Authority"/>
    <x v="0"/>
    <s v="Temporarily suspending issuing new banking or insurance and superannuation licences for at least six months in response to the economic uncertainty created by COVID-19."/>
    <s v="https://www.apra.gov.au/news-and-publications/apra-temporarily-suspends-issuing-of-new-licences"/>
  </r>
  <r>
    <x v="57"/>
    <x v="51"/>
    <x v="0"/>
    <s v="Federal Debt Agency"/>
    <x v="1"/>
    <s v="The Federal Debt Agency announces that it has accepted the offers for the auction of Treasury certificates of today for a total amount of EUR 2.280 billion."/>
    <s v="https://news.belgium.be/fr/resultats-de-ladjudication-de-certificats-de-tresorerie-du-07042020"/>
  </r>
  <r>
    <x v="3"/>
    <x v="51"/>
    <x v="0"/>
    <s v="Ministry of the Economy"/>
    <x v="1"/>
    <s v="Approved the zeroing of the Import Tax on 41 more products used to fight the pandemic of the new coronavirus in Brazil"/>
    <s v="https://www.gov.br/economia/pt-br/assuntos/noticias/2020/abril/camex-zera-imposto-de-importacao-de-mais-41-produtos-contra-o-coronavirus"/>
  </r>
  <r>
    <x v="4"/>
    <x v="51"/>
    <x v="0"/>
    <s v="Department of Finance"/>
    <x v="1"/>
    <s v="Provided further flexibility for employers to access the Canada Emergency Wage Subsidy"/>
    <s v="https://www.canada.ca/en/department-finance/news/2020/04/government-provides-further-flexibility-for-employers-to-access-the-canada-emergency-wage-subsidy.html"/>
  </r>
  <r>
    <x v="21"/>
    <x v="51"/>
    <x v="0"/>
    <s v="Ministry of Business and Growth"/>
    <x v="1"/>
    <s v="Companies with a large drop in revenue due to coronavirus can apply for compensation for their fixed expenses."/>
    <s v="https://em.dk/nyhedsarkiv/2020/april/covid-19-nu-kan-virksomheder-soege-om-hjaelp-til-husleje-og-andre-faste-omkostninger/"/>
  </r>
  <r>
    <x v="22"/>
    <x v="51"/>
    <x v="0"/>
    <s v="European Commission"/>
    <x v="1"/>
    <s v="The Commission is launching ESCALAR, a new investment approach, developed together with the European Investment Fund (EIF), that will support venture capital and growth financing for promising companies."/>
    <s v="https://ec.europa.eu/commission/presscorner/detail/en/ip_20_628"/>
  </r>
  <r>
    <x v="22"/>
    <x v="51"/>
    <x v="0"/>
    <s v="European Commission"/>
    <x v="1"/>
    <s v="The EU will secure financial support to partner countries amounting to more than €15.6 billion from existing external action resources. "/>
    <s v="https://ec.europa.eu/commission/presscorner/detail/en/ip_20_604"/>
  </r>
  <r>
    <x v="22"/>
    <x v="51"/>
    <x v="0"/>
    <s v="European Investment Bank"/>
    <x v="1"/>
    <s v="The European Investment Bank announced details of a comprehensive response to the coronavirus pandemic outside the EU that will provide up to € 5.2 billion in the coming months. This financing is part of the Team Europe response and supported by guarantees from the EU budget. It will both strengthen urgent health investment and accelerate long-standing support for private sector investment that reflects financing needs in more than 100 countries around the world."/>
    <s v="https://www.eib.org/en/press/all/2020-096-eib-group-contributes-eur-5-2-billion-to-eu-response-to-covid-19-outside-european-union"/>
  </r>
  <r>
    <x v="48"/>
    <x v="51"/>
    <x v="0"/>
    <s v="Ministry of Finance"/>
    <x v="1"/>
    <s v="Decided to support municipalities with a fiscal package worth EUR 1 billion. The package includes: direct reimbursement of hospital districts for the additional costs with a state subsidy, increased municiapl corporate tax distributin shares, increased state shares of basic services, and increased discretionary state shares. The aim is to secure the conditions for the organization of all key basic services during and after the crisis within the year 2020. "/>
    <s v="https://vm.fi/artikkeli/-/asset_publisher/hallitus-tukee-kuntia-koronakriisissa-yli-miljardilla-eurolla"/>
  </r>
  <r>
    <x v="49"/>
    <x v="51"/>
    <x v="0"/>
    <s v="Banque de France"/>
    <x v="0"/>
    <s v="Postponed publishing the annual analysis of French comanies listed on the Finchier Bancaire des Entreprises (FIBEN) to September 2020."/>
    <s v="https://www.banque-france.fr/communique-de-presse/la-crise-liee-lepidemie-en-cours-amene-la-banque-de-france-amenager-de-facon-exceptionnelle-sa"/>
  </r>
  <r>
    <x v="7"/>
    <x v="51"/>
    <x v="0"/>
    <s v="Hong Kong Government"/>
    <x v="1"/>
    <s v="Established the Employment Support Scheme (ESS), a $80 billion program that will provide wage subsidy to eligible employers to retain employees, support the unemployed, create jobs, and subsidize staff in various professions to learn new skills and help enterprises to apply technology"/>
    <s v="https://gia.info.gov.hk/general/202004/08/P2020040800810_339425_1_1586360416762.pdf"/>
  </r>
  <r>
    <x v="7"/>
    <x v="51"/>
    <x v="0"/>
    <s v="Hong Kong Government"/>
    <x v="1"/>
    <s v="Providing support to the public sector including one-off relief grant of $40,000 to private schools offering non-formal curriculum registered under the Education Ordinance (tutorial schools), a one-off relief grant to service providers and suppliers for schools and post-secondary education institutions, a one-off relief grant of $7,500 to registered coaches under National Sports Associations and Sports Organisations who has proven coaching record in the past year, a one-off relief grant of $7,500 to instructors of interests classes for organisations subvented by the Social Welfare Department, a one-off relief grant of $8,000 to private refuse collectors, and a one-off relief grant of $10,000 to local primary producers"/>
    <s v="https://gia.info.gov.hk/general/202004/08/P2020040800810_339425_1_1586360416762.pdf"/>
  </r>
  <r>
    <x v="7"/>
    <x v="51"/>
    <x v="0"/>
    <s v="Hong Kong Government"/>
    <x v="1"/>
    <s v="Providing a one-off relief grant to exchange participants and Securities and Futures Commission (SFC) licensed individuals, a subsidy of $50,000 to Category B and Category C exchange participants and a subsidy of $2,000 to SFC licensed individuals"/>
    <s v="https://gia.info.gov.hk/general/202004/08/P2020040800810_339425_1_1586360416762.pdf"/>
  </r>
  <r>
    <x v="7"/>
    <x v="51"/>
    <x v="0"/>
    <s v="Hong Kong Government"/>
    <x v="1"/>
    <s v="Providing a one-off cash subsidy to licensed individuals of the estate agency sector equal to the 24-month licence fee of the relevant licences"/>
    <s v="https://gia.info.gov.hk/general/202004/08/P2020040800810_339425_1_1586360416762.pdf"/>
  </r>
  <r>
    <x v="7"/>
    <x v="51"/>
    <x v="0"/>
    <s v="Hong Kong Government"/>
    <x v="1"/>
    <s v="Providing support to passenger transport sector including monthly subsidy of $6,000 for a period of 6 months and a one-off subsidy of $7,500 to eligible partly active taxi and RMB drivers, a one-off subsidy of $30,000 for the registered owners of taxis and RMBs, a one-off subsidy of $30,000 to the registered owners of non-franchised buses (NFB), school private light buses (SPLB) and hire cars, and reimburse 100% of the actual regular repair and maintenance costs and insurance premium for 6 months for the five franchised bus companies, nine franchised/licensed ferry operators and Hong Kong Tramways Limited"/>
    <s v="https://gia.info.gov.hk/general/202004/08/P2020040800810_339425_1_1586360416762.pdf"/>
  </r>
  <r>
    <x v="7"/>
    <x v="51"/>
    <x v="0"/>
    <s v="Hong Kong Government"/>
    <x v="1"/>
    <s v="Providing support to creative industries including a subsidy of $100,000 per screen to cinemas licensed as a place of public entertainment with commercial operation in March, a subsidy of $25 million for upkeeping historic sites (PMQ’s) operation and waiver of its tenants’ rental, and a subsidy covering all the participation fees of eligible participants in the next Hong Kong Book Fair "/>
    <s v="https://gia.info.gov.hk/general/202004/08/P2020040800810_339425_1_1586360416762.pdf"/>
  </r>
  <r>
    <x v="7"/>
    <x v="51"/>
    <x v="0"/>
    <s v="Hong Kong Government"/>
    <x v="1"/>
    <s v="Providing support to the tourism industry including a subsidy ranging from $20,000 to $200,000 to licensed travel agents, a monthly subsidy of $5,000 for six months to travel agents’ staff and active freelance tourist guides and tour escorts holding a valid pass, a cash subsidy of 300,000/$400,000 to licensed hotels, a one-off subsidy of $10,000 to coach drivers who mainly provides transport services for tourists, waive the monthly fixed rent and management fees of the operator of Kai Tak Cruise Terminal for six months, and a subsidy to cruise lines by offering refund of berth deposits for cancelled ship calls during the suspension of immigration service when they schedule a prospective ship call"/>
    <s v="https://gia.info.gov.hk/general/202004/08/P2020040800810_339425_1_1586360416762.pdf"/>
  </r>
  <r>
    <x v="7"/>
    <x v="51"/>
    <x v="0"/>
    <s v="Hong Kong Government"/>
    <x v="1"/>
    <s v="Providing support to the construction sector including a subsidy of $7,500 to eligible Registered Construction Workers, a subsidy of $20,000 to eligible contractors, specialist contractors and suppliers, and company members of major construction-related trade associations, and a subsidy of $10,000 to eligible Registered Minor Works Contractors, Registered Electrical Contractors, Registered Gas Contractors, Registered Lift / Escalator Contractors, Registered Contractors under Builders’ Lifts and Tower Working Platforms (Safety) Ordinance, Registered Fire Service Installation Contractors and eligible suppliers of construction-related machineries and equipment rentals"/>
    <s v="https://gia.info.gov.hk/general/202004/08/P2020040800810_339425_1_1586360416762.pdf"/>
  </r>
  <r>
    <x v="7"/>
    <x v="51"/>
    <x v="0"/>
    <s v="Hong Kong Government"/>
    <x v="1"/>
    <s v="Providing a one-off subsidy of $3 million to the non-profit-making organisations (NPOs) running the projects under the Revitalising Historic Buildings Through Partnership Scheme, PMQ and the Fly the Flyover Operation"/>
    <s v="https://gia.info.gov.hk/general/202004/08/P2020040800810_339425_1_1586360416762.pdf"/>
  </r>
  <r>
    <x v="7"/>
    <x v="51"/>
    <x v="0"/>
    <s v="Hong Kong Government"/>
    <x v="1"/>
    <s v="Providing support to the aviation sector including a one-off subsidy of $1 million per large aircraft registered in Hong Kong and $200,000 per small aircraft registered in Hong Kong and a one-off subsidy of up to $3 million (with 100 employees or above) / $1 million (with less than 100 employees) to Aviation support services and cargo facilities operators"/>
    <s v="https://gia.info.gov.hk/general/202004/08/P2020040800810_339425_1_1586360416762.pdf"/>
  </r>
  <r>
    <x v="7"/>
    <x v="51"/>
    <x v="0"/>
    <s v="Hong Kong Government"/>
    <x v="1"/>
    <s v="Providing support to the catering sector including a one-off subsidy ranging from $250,000 to $2.2 million to catering outlets based on the size of their premises, a further one-off subsidy of $50,000 to catering outlet directed by the Government to close its licensed premises, and a one-off subsidy of $50,000 to tenants of cooked food/light refreshment stalls at public markets managed by the Food and Environmental Hygiene Department (FEHD)"/>
    <s v="https://gia.info.gov.hk/general/202004/08/P2020040800810_339425_1_1586360416762.pdf"/>
  </r>
  <r>
    <x v="7"/>
    <x v="51"/>
    <x v="0"/>
    <s v="Hong Kong Government"/>
    <x v="1"/>
    <s v="Providing support to sectors which are completely or partly closed due to the measures for safeguarding public health imposed by the Government including operator of amusement game centre: $100,000, holder of commercial bathhouse licence: $100,000, operator of fitness centre: $100,000, operator of place of amusement: $100,000, holder of a Place of Public Entertainment Licence (PPEL) (except cinema): $100,000, holder of Mahjong / Tin Kau Licence: $100,000, operator of club-house with a Certificate of Compliance (CoC): $100,000, beauty parlour operator: $30,000 to $100,000 depending on the size of the premises, operator of massage establishment: $30,000 to $100,000 depending on the size of the premises, and non-governmental operator of sports and recreational facilities on Government sites: $100,000"/>
    <s v="https://gia.info.gov.hk/general/202004/08/P2020040800810_339425_1_1586360416762.pdf"/>
  </r>
  <r>
    <x v="7"/>
    <x v="51"/>
    <x v="0"/>
    <s v="Hong Kong Government"/>
    <x v="4"/>
    <s v="Enhanced the SME Financing Guarantee Scheme including additional expenditure of around $11.69 billion and additional guarantee commitment of $30 billion"/>
    <s v="https://gia.info.gov.hk/general/202004/08/P2020040800810_339425_1_1586360416762.pdf"/>
  </r>
  <r>
    <x v="7"/>
    <x v="51"/>
    <x v="0"/>
    <s v="Hong Kong Government"/>
    <x v="1"/>
    <s v="Increasing and expanding rental fee concessions for government premises"/>
    <s v="https://gia.info.gov.hk/general/202004/08/P2020040800810_339425_1_1586360416762.pdf"/>
  </r>
  <r>
    <x v="7"/>
    <x v="51"/>
    <x v="0"/>
    <s v="Hong Kong Government"/>
    <x v="1"/>
    <s v="Reduced the fares for mass transit railway (MTRCL) and temporarily relaxed the monthly public transport expense threshold of the Public Transportation Cost Subsidy Program (PTFSS)"/>
    <s v="https://gia.info.gov.hk/general/202004/08/P2020040800810_339425_1_1586360416762.pdf"/>
  </r>
  <r>
    <x v="7"/>
    <x v="51"/>
    <x v="0"/>
    <s v="Hong Kong Government"/>
    <x v="1"/>
    <s v="Granting one-off interest-free deferral of loan repayment for two years to self-financing post-secondary institutions under the Start-up Loan Scheme, non-profit-making international schools and students receiving loans from the Working Family and Student Financial Assistance Agency (WFSFAA)"/>
    <s v="https://gia.info.gov.hk/general/202004/08/P2020040800810_339425_1_1586360416762.pdf"/>
  </r>
  <r>
    <x v="7"/>
    <x v="51"/>
    <x v="0"/>
    <s v="Hong Kong Government"/>
    <x v="5"/>
    <s v="Automatically extending the deadline for payment of tax for year 2018/2019 for three months"/>
    <s v="https://gia.info.gov.hk/general/202004/08/P2020040800810_339425_1_1586360416762.pdf"/>
  </r>
  <r>
    <x v="7"/>
    <x v="51"/>
    <x v="0"/>
    <s v="Airport Authority Hong Kong"/>
    <x v="1"/>
    <s v="Will budget $2 billion to provide further relief measures for the aviation sector"/>
    <s v="https://gia.info.gov.hk/general/202004/08/P2020040800810_339425_1_1586360416762.pdf"/>
  </r>
  <r>
    <x v="7"/>
    <x v="51"/>
    <x v="0"/>
    <s v="Hong Kong Government"/>
    <x v="0"/>
    <s v="Will provide flexibility in handling of government works and non-works contracts as well as other development projects"/>
    <s v="https://gia.info.gov.hk/general/202004/08/P2020040800810_339425_1_1586360416762.pdf"/>
  </r>
  <r>
    <x v="52"/>
    <x v="51"/>
    <x v="0"/>
    <s v="Financial Services Committee"/>
    <x v="2"/>
    <s v="The Committee deems it appropriate to establish special temporary credit facilities in the form of collateralised loans with a temporarily expand the definition of eligible collateral. "/>
    <s v="https://www.cb.is/publications/news/news/2020/04/08/Statements-by-the-Financial-Supervision-Committee-Financial-Stability-Committee-and-Monetary-Policy-Committee-of-the-Central-Bank-of-Iceland-due-to-the-COVID-19-pandemic/"/>
  </r>
  <r>
    <x v="52"/>
    <x v="51"/>
    <x v="0"/>
    <s v="Financial Services Committee"/>
    <x v="0"/>
    <s v="Capital buffers for systemic risk (3%) and systemic importance (2%) are to be held unchanged. A review of systemically important financial institutions confirmed the systemic importance of Arion Bank, Íslandsbanki, and Landsbankinn."/>
    <s v="https://www.cb.is/publications/news/news/2020/04/08/Statements-by-the-Financial-Supervision-Committee-Financial-Stability-Committee-and-Monetary-Policy-Committee-of-the-Central-Bank-of-Iceland-due-to-the-COVID-19-pandemic/"/>
  </r>
  <r>
    <x v="43"/>
    <x v="51"/>
    <x v="0"/>
    <s v="Ministry of Finance"/>
    <x v="1"/>
    <s v="Will release all pending income tax refunds up to Rs 5 lakhs immediately with around 14 lakh taxpayers to benefit and all GST &amp; CUSTOM refunds also to be released to benefit around 1 lakh business entities including MSMEs. Rs 18,000 crore of total refund granted immediately"/>
    <s v="https://pib.gov.in/PressReleaseIframePage.aspx?PRID=1612291"/>
  </r>
  <r>
    <x v="8"/>
    <x v="51"/>
    <x v="0"/>
    <s v="Ministry of Finance"/>
    <x v="1"/>
    <s v="To accelerate the distribution of social assistance for handling COVID-19, it disbursed Rp 12,25 Junior High School PIP Assistance in the amount of Rp12,25 billion is intended for 16,300 students and Bidikmisi is Rp61 billion intended for 10,100 students"/>
    <s v="https://www.kemenkeu.go.id/publikasi/berita/anggaran-program-dan-kartu-indonesia-pintar-april-cair/"/>
  </r>
  <r>
    <x v="8"/>
    <x v="51"/>
    <x v="0"/>
    <s v="Ministry of Finance"/>
    <x v="1"/>
    <s v="Issued a Global Bond of US $ 4.3 billion in 3 forms of global securities namely Government Securities (SBN) to support COVID-19 financing"/>
    <s v="https://www.kemenkeu.go.id/publikasi/berita/dukung-pembiayaan-covid-19-pemerintah-terbitkan-global-bond-senilai-4-3-miliar-usd/"/>
  </r>
  <r>
    <x v="8"/>
    <x v="51"/>
    <x v="0"/>
    <s v="Ministry of Finance"/>
    <x v="1"/>
    <s v="Prepared social assistance (social assistance) in the form of additional funds for 5.8 million poor or poor families who live in villages that do not receive assistance from the central and regional governments. Each head of family will get Rp. 600,000 per month and the duration is 3 months through the Village Fund"/>
    <s v="https://www.kemenkeu.go.id/publikasi/berita/dana-desa-juga-anggarkan-bantuan-sosial-untuk-5-8-juta-kepala-keluarga-di-desa-yang-tidak-tercover-bantuan-pemerintah-pusat-dan-daerah/"/>
  </r>
  <r>
    <x v="8"/>
    <x v="51"/>
    <x v="0"/>
    <s v="Ministry of Finance"/>
    <x v="1"/>
    <s v="Provided additional budgetary allocations for the Family of Hope Program (PKH), the budget increased by Rp.37.4 trillion from the previous Rp.29.13 trillion. The target recipient also increased by Rp800 thousand, from 9.2 million KPM (Beneficiary Families) to 10 million KPM."/>
    <s v="https://www.kemenkeu.go.id/publikasi/berita/dirjen-perbendaharaan-sampaikan-informasi-terkini-bantuan-sosial-terkait-covid-19/"/>
  </r>
  <r>
    <x v="8"/>
    <x v="51"/>
    <x v="0"/>
    <s v="Ministry of Finance"/>
    <x v="1"/>
    <s v="Expanded the Pre-Work Card program, previously only given training for workers is now combined with the social safety net. The target of assistance is intended as an online motorcycle taxi driver (ojol) who had received daily income but stopped this to be an opportunity to improve his skills. Besides getting training, they will also get an incentive of Rp. 600 thousand over 4 months. After attending the training, participants can fill out surveys every month for three months which will also be given an incentive of 50 thousand / survey."/>
    <s v="https://www.kemenkeu.go.id/publikasi/berita/dirjen-perbendaharaan-sampaikan-informasi-terkini-bantuan-sosial-terkait-covid-19/"/>
  </r>
  <r>
    <x v="8"/>
    <x v="51"/>
    <x v="0"/>
    <s v="Ministry of Finance"/>
    <x v="1"/>
    <s v="Providing assistance for Micro, Small and Medium Enterprises (MSMEs) by deferring principal and interest for 6 months for People's Business Credit (KUR) and Ultra Micro (UMi). Not only that, prospective debtors will also be given administrative relaxation"/>
    <s v="https://www.kemenkeu.go.id/publikasi/berita/dirjen-perbendaharaan-sampaikan-informasi-terkini-bantuan-sosial-terkait-covid-19/"/>
  </r>
  <r>
    <x v="10"/>
    <x v="51"/>
    <x v="0"/>
    <s v="International Monetary Fund"/>
    <x v="2"/>
    <s v="Moroccan authorities drew on all resources available under the current Precautionary and Liquidity Line (PLL) arrangement in the amount of SDR 2.15 billion (about US$3 billion or 240 percent of quota and about 3 percent of GDP)"/>
    <s v="https://www.imf.org/en/News/Articles/2020/04/08/pr20138-morocco-draws-funds-available-under-precautionary-liquidity-line-covid19-pandemic"/>
  </r>
  <r>
    <x v="58"/>
    <x v="51"/>
    <x v="0"/>
    <s v="Department of Business, Enterprise, and Innovation"/>
    <x v="2"/>
    <s v="Launched a &quot;Sustaining Enterprise Fund&quot; for corona-impacted firms with 10 or more employees. The Fund is worth EUR 180 million. Enterprise Ireland will operate the Fund, and pledged to provide repayable advances of up to EUR 800,000. Grants will be repayable if and when a business returns to good financial health."/>
    <s v="https://dbei.gov.ie/en/News-And-Events/Department-News/2020/April/08042020.html#"/>
  </r>
  <r>
    <x v="31"/>
    <x v="51"/>
    <x v="0"/>
    <s v="Israeli Ministry of Finance"/>
    <x v="1"/>
    <s v="Expanded the grant for self-help by increasing eligibility and amount of grants"/>
    <s v="https://www.gov.il/he/departments/news/press_08042020"/>
  </r>
  <r>
    <x v="32"/>
    <x v="51"/>
    <x v="0"/>
    <s v="Bank of Japan, Financial Service Agency"/>
    <x v="0"/>
    <s v="temporary easing of the leverage ratio exposure measure"/>
    <s v="https://www.boj.or.jp/en/announcements/release_2020/rel200408b.pdf"/>
  </r>
  <r>
    <x v="36"/>
    <x v="51"/>
    <x v="0"/>
    <s v="Ministry of Labor and Social Affairs"/>
    <x v="1"/>
    <s v="Introduced a new, temporary program for freelancers and the self-employed. The program will compensate them for losses of income due to the coronavirus pandemic. Eligible recipients include workers 18-67 years old, and will provide a maximum of NOK 40,000 per month before tax. Workers become eligible for benefits from day 17 after documented loss of income, but not earlier than 30 March 2020."/>
    <s v="https://www.regjeringen.no/no/aktuelt/regjeringen-gir-stotte-til-selvstendig-naringsdrivende-og-frilansere/id2697184/"/>
  </r>
  <r>
    <x v="12"/>
    <x v="51"/>
    <x v="0"/>
    <s v="The Superintendency of Banking, Insurance and Private Pension Fund Administrators (SBS)"/>
    <x v="0"/>
    <s v="Delay implementation of law on &quot;parallel&quot; credit lines until January 1, 2021."/>
    <s v="https://www.sbs.gob.pe/noticia/detallenoticia/idnoticia/2470"/>
  </r>
  <r>
    <x v="13"/>
    <x v="51"/>
    <x v="0"/>
    <s v="Bangko Sentral ng Pilipinas"/>
    <x v="0"/>
    <s v="Eased the Expanded Foreign Currency Deposit Unit/Foreign Currency Deposit Unit (E/FCDU) asset cover requirement and allowed the reclassification of debt securities from categories measured at fair value to the amortized cost category, even without a change in the business model for managing these securities. The changes in prudential regulations aim to reduce the impact of mark-to-market (MTM) losses on the financial condition of BSP supervised financial institutions (BSFIs)"/>
    <s v="http://www.bsp.gov.ph/publications/media.asp?id=5350"/>
  </r>
  <r>
    <x v="27"/>
    <x v="51"/>
    <x v="0"/>
    <s v="Ministry of Economy and Finance"/>
    <x v="1"/>
    <s v="Early purchases and prepayment worth around 2.1 trillion won for cash-strapped businesses"/>
    <s v="http://english.moef.go.kr/pc/selectTbPressCenterDtl.do?boardCd=N0001&amp;seq=4876"/>
  </r>
  <r>
    <x v="27"/>
    <x v="51"/>
    <x v="0"/>
    <s v="Ministry of Economy and Finance"/>
    <x v="1"/>
    <s v="Frontload construction investments worth 1.2 trillion won"/>
    <s v="http://english.moef.go.kr/pc/selectTbPressCenterDtl.do?boardCd=N0001&amp;seq=4876"/>
  </r>
  <r>
    <x v="27"/>
    <x v="51"/>
    <x v="0"/>
    <s v="Ministry of Economy and Finance"/>
    <x v="1"/>
    <s v="Temporarily relaxing government procurement rules and increased contracts and items purchased"/>
    <s v="http://english.moef.go.kr/pc/selectTbPressCenterDtl.do?boardCd=N0001&amp;seq=4876"/>
  </r>
  <r>
    <x v="27"/>
    <x v="51"/>
    <x v="0"/>
    <s v="Ministry of Economy and Finance"/>
    <x v="1"/>
    <s v="Expand income tax deduction for prepayment:  Give an 80 percent tax deduction for dining out and accommodations costs, and spending on leisure activities"/>
    <s v="http://english.moef.go.kr/pc/selectTbPressCenterDtl.do?boardCd=N0001&amp;seq=4876"/>
  </r>
  <r>
    <x v="27"/>
    <x v="51"/>
    <x v="0"/>
    <s v="Ministry of Economy and Finance"/>
    <x v="1"/>
    <s v="Give a corporate tax deduction for the purchases of goods in the first half, which will be used in the second half:  A deduction of one percent to the prepayment"/>
    <s v="http://english.moef.go.kr/pc/selectTbPressCenterDtl.do?boardCd=N0001&amp;seq=4876"/>
  </r>
  <r>
    <x v="27"/>
    <x v="51"/>
    <x v="0"/>
    <s v="Ministry of Economy and Finance"/>
    <x v="1"/>
    <s v="Give a tax loss carry forward, and offer early tax returns in August this year"/>
    <s v="http://english.moef.go.kr/pc/selectTbPressCenterDtl.do?boardCd=N0001&amp;seq=4876"/>
  </r>
  <r>
    <x v="27"/>
    <x v="51"/>
    <x v="0"/>
    <s v="Ministry of Economy and Finance"/>
    <x v="0"/>
    <s v="Give a three month income tax deferral for small businesses (SMEs)"/>
    <s v="http://english.moef.go.kr/pc/selectTbPressCenterDtl.do?boardCd=N0001&amp;seq=4876"/>
  </r>
  <r>
    <x v="27"/>
    <x v="51"/>
    <x v="0"/>
    <s v="Financial Services Commission"/>
    <x v="0"/>
    <s v="Allowing vulnerable debtors whose income levels have fallen due to COVID 19 that have difficulties servicing household debts and are facing a risk of debt overdue may use a 6 to 12-month deferment of principal payment"/>
    <s v="http://www.fsc.go.kr/downManager?bbsid=BBS0048&amp;no=151301"/>
  </r>
  <r>
    <x v="27"/>
    <x v="51"/>
    <x v="0"/>
    <s v="Financial Services Commission"/>
    <x v="0"/>
    <s v="Allowing multiple debt holders whose income levels have fallen due to COVID 19, that have difficulties servicing debts and are facing a risk of debt overdue may use debt adjustment programs offered by the Credit Counseling &amp; Recovery Service (CCRS). The CCRS debt adjustment programs offer up to one year of deferment of principal payment for at risk debtors including short term debtors of less than three months) as well as debt reduction for long term debtors. The support will be provided by about 5 ,800 financial institutions and loan companies in agreement with the CCRS until the end of this year. It may be extended thereafter if it becomes necessary."/>
    <s v="http://www.fsc.go.kr/downManager?bbsid=BBS0048&amp;no=151301"/>
  </r>
  <r>
    <x v="27"/>
    <x v="51"/>
    <x v="0"/>
    <s v="Financial Services Commission"/>
    <x v="10"/>
    <s v="Established KRW2 trillion facility at the Korea Asset Management Corporation , which will be used to purchase long term personal debts to help alleviate long term debt burdens of delinquent debtors and protect them from the possibility of being exposed to excessive debt collection attempts"/>
    <s v="http://www.fsc.go.kr/downManager?bbsid=BBS0048&amp;no=151301"/>
  </r>
  <r>
    <x v="27"/>
    <x v="51"/>
    <x v="0"/>
    <s v="Financial Services Commission"/>
    <x v="0"/>
    <s v="Improved rules and procedures on exemption for misconduct in financial services including applications of exemptions such as disaster and innovation, no intent or gross negligence rule, improving fairness in procedures, encouraging internal measures by financial companies, creating cooperation between regulators and banks, and more use of on-site measures, no-action letters and consulting services for minor wrongdoing or breach of rules"/>
    <s v="http://www.fsc.go.kr/downManager?bbsid=BBS0048&amp;no=151274"/>
  </r>
  <r>
    <x v="38"/>
    <x v="51"/>
    <x v="0"/>
    <s v="Singapore Exchange Regulation, Monetary Authority of Singapore"/>
    <x v="0"/>
    <s v="Provisionally suspend the half-yearly reviews on the first market days of June 2020 and December 2020 to place issuers on the Financial Watch-List"/>
    <s v="https://www2.sgx.com/media-centre/20200408-sgx-regco-announces-measures-support-issuers-amid-challenging-covid-19"/>
  </r>
  <r>
    <x v="38"/>
    <x v="51"/>
    <x v="0"/>
    <s v="Singapore Exchange Regulation, Monetary Authority of Singapore"/>
    <x v="0"/>
    <s v="Provisionally enable Mainboard issuers to seek a general mandate for an issue of pro-rata shares and convertible securities of up to 100% of its share capital (excluding treasury shares and subsidiary holdings in each class) versus 50% previously until 31 December 2021"/>
    <s v="https://www2.sgx.com/media-centre/20200408-sgx-regco-announces-measures-support-issuers-amid-challenging-covid-19"/>
  </r>
  <r>
    <x v="38"/>
    <x v="51"/>
    <x v="0"/>
    <s v="Monetary Authority of Singapore"/>
    <x v="1"/>
    <s v="Announced a S$125 million support package funded by the Financial Sector Development Fund to sustain and strengthen capabilities in the financial services and FinTech sectors. This includes supporting workforce training and manpower costs, strengthening digitalisation and operational resilience, and enhancing FinTech firms’ access to digital platforms and tools"/>
    <s v="https://www.mas.gov.sg/news/media-releases/2020/mas-launches-package-for-fis-and-fintech-firms-to-strengthen-long-term-capabilities"/>
  </r>
  <r>
    <x v="17"/>
    <x v="51"/>
    <x v="0"/>
    <s v="Ministry of Finance"/>
    <x v="5"/>
    <s v="Improved tax rates for import duties and exempted medical equipment and materials related to the coronavirus from the value-added tax (VAT)."/>
    <s v="https://mof.gov.ua/uk/news/udoskonaleno_normi_opodatkuvannia_vviznim_mitom_ta_pdv_medichnikh_zasobiv_neobkhidnikh_dlia_protidii_koronavirusu-2090"/>
  </r>
  <r>
    <x v="41"/>
    <x v="51"/>
    <x v="0"/>
    <s v="Payment Systems Regulator"/>
    <x v="0"/>
    <s v="Took a range of measures to support suppliers during the COVID-19 pandemic, including speeding up systems to pay invoices faster than normal payment terms require."/>
    <s v="https://www.psr.org.uk/psr-publications/news-announcements/supplier-relief-due-to-covid-19"/>
  </r>
  <r>
    <x v="41"/>
    <x v="51"/>
    <x v="0"/>
    <s v="Financial Conduct Authority"/>
    <x v="0"/>
    <s v="Enacted temporary measures to help companies raise new share capital in response to the coronavirus while ensuring investor protection. The measures included changes in the the Authority's expectations about working capital statements within share prospectuses, and the Authority's acceptance of companies' applications to forego a general meeting. If enacted, the policies would apply immediately and indefinitely."/>
    <s v="https://www.fca.org.uk/news/statements/listed-companies-recapitalisation-issuances-coronavirus"/>
  </r>
  <r>
    <x v="29"/>
    <x v="51"/>
    <x v="0"/>
    <s v="Securities and Exchange Commission"/>
    <x v="0"/>
    <s v="Providing temporary, conditional exemptive relief for business development companies (BDCs) to enable them to make additional investments in small and medium-sized businesses"/>
    <s v="https://www.sec.gov/news/press-release/2020-84"/>
  </r>
  <r>
    <x v="29"/>
    <x v="51"/>
    <x v="0"/>
    <s v="Federal Reserve"/>
    <x v="0"/>
    <s v="Temporarily and narrowly modify the growth restriction on Wells Fargo so that it can provide additional support to small businesses. The change will only allow the firm to make additional small business loans as part of the Paycheck Protection Program, or PPP, and the Federal Reserve's forthcoming Main Street Lending Program"/>
    <s v="https://www.federalreserve.gov/newsevents/pressreleases/enforcement20200408a.htm"/>
  </r>
  <r>
    <x v="19"/>
    <x v="52"/>
    <x v="0"/>
    <s v="Asian Development Bank"/>
    <x v="1"/>
    <s v="Announced a $470,000 grant from its Asia Pacific Disaster Response Fund to help finance the response to the novel coronavirus (COVID-19) pandemic in Tonga"/>
    <s v="https://www.adb.org/news/adb-announces-470000-grant-help-tonga-combat-covid-19"/>
  </r>
  <r>
    <x v="2"/>
    <x v="52"/>
    <x v="0"/>
    <s v="Australian Prudential Regulation Authority"/>
    <x v="0"/>
    <s v="Reached out to Authorized Depositr-taking institutions (ADIs) and insurers to outline expectations regarding limit discretionary capital distributions and dividends in the months ahead, to ensure that they instead use buffers and maintain capacity to continue to lend and underwrite insurance"/>
    <s v="https://www.apra.gov.au/capital-management"/>
  </r>
  <r>
    <x v="3"/>
    <x v="52"/>
    <x v="0"/>
    <s v="Ministry of Economy"/>
    <x v="1"/>
    <s v="Extended, until December 31, 2020, the term of validity of the Union Voluntary Transfers that would expire throughout this year, which represents the maintenance of the investment of R $ 27.6 billion in works, services and equipment purchases in states, municipalities and the Federal District"/>
    <s v="https://www.gov.br/economia/pt-br/assuntos/noticias/2020/abril/governo-prorroga-prazo-de-vigencia-de-transferencias-voluntarias-para-estados-municipios-e-df"/>
  </r>
  <r>
    <x v="5"/>
    <x v="52"/>
    <x v="0"/>
    <s v="Guangxi Zhuang Autonomous Region Finance Department Office"/>
    <x v="0"/>
    <s v="Formulated the Notice on the Implementation Rules of Fiscal and Financial Policies to Win the Prevention and Control of the Epidemic Situation and Promote the Steady Operation of the Economy (Gui Cai Jin [2020] No. 21), to clarify the declaration requirements and procedures for corporate interest discounts, and promote the implementation of policies"/>
    <s v="http://www.mof.gov.cn/zhengwuxinxi/xinwenlianbo/guangxicaizhengxinxilianbo/202003/t20200330_3490224.htm"/>
  </r>
  <r>
    <x v="5"/>
    <x v="52"/>
    <x v="0"/>
    <s v="Guangxi Zhuang Autonomous Region Finance Department Office"/>
    <x v="1"/>
    <s v="Issued a series of loan interest discount policies, amounting to 2 billion yuan of interest discount funds to reduce the financing cost of enterprises and help enterprises accelerate the resumption of production"/>
    <s v="http://www.mof.gov.cn/zhengwuxinxi/xinwenlianbo/guangxicaizhengxinxilianbo/202003/t20200330_3490224.htm"/>
  </r>
  <r>
    <x v="5"/>
    <x v="52"/>
    <x v="0"/>
    <s v="Ministry of Finance"/>
    <x v="2"/>
    <s v="Recieved the provision of RMB 2.485 billion in emergency aid loans from the Asian Infrastructure Investment Bank to support public health emergency expenditures related to the fight against the epidemic in Beijing and Chongqing"/>
    <s v="http://gjs.mof.gov.cn/gongzuodongtai2019/xmdt/202004/t20200407_3494379.htm"/>
  </r>
  <r>
    <x v="6"/>
    <x v="52"/>
    <x v="0"/>
    <s v="Ministerio de Hacienda y Crédito Público del Gobierno de Colombia"/>
    <x v="1"/>
    <s v="Providing a solidarity income to 3 million households that are not part of the State's cash transfer programs and are in a situation of poverty, extreme poverty and vulnerability, households receive a transfer of $ 160,000 during the month of April"/>
    <s v="https://www.minhacienda.gov.co/webcenter/portal/SaladePrensa/pages_DetalleNoticia?documentId=WCC_CLUSTER-127654"/>
  </r>
  <r>
    <x v="35"/>
    <x v="52"/>
    <x v="0"/>
    <s v="Bank of Estonia"/>
    <x v="5"/>
    <s v="Transferred EUR 18.9 million of its profit from last year to the state budget. This is three quarters of the undistributed profit of the bank of last year, which is the maximum amount that the law permits the Bank of Estonia to give to the state."/>
    <s v="https://www.eestipank.ee/en/press/central-bank-will-support-financial-position-state-exceptionally-large-share-its-profit-07042020"/>
  </r>
  <r>
    <x v="22"/>
    <x v="52"/>
    <x v="0"/>
    <s v="European Central Bank"/>
    <x v="0"/>
    <s v="Adopted collateral measures to mitigate the tightening of financial conditions across the euro area. First, the Governing Council (GC) expanded the use of credit claims as collateral through the expansion of additioanl credit claims (ACCs) frameworks. Second, the GC lowered the mimimum threshold for domestic credit claims to EUR 0 from EUR 25,000, increased the maximum share of unsecured debt instruments issued by any single banking group from 2.5% to 10%, and waived the minimum credit requirement for marketable debt instruments issued by the Hellenic Republic. Third, the GC temporarily increased its risk tolerance level in credit operations  through a general reduction of collateral valuation haircuts by a fixed factor of 20%. "/>
    <s v="https://www.ecb.europa.eu/press/pr/date/2020/html/ecb.pr200407~2472a8ccda.en.html"/>
  </r>
  <r>
    <x v="48"/>
    <x v="52"/>
    <x v="0"/>
    <s v="Ministry of Economic Affairs and Employment"/>
    <x v="1"/>
    <s v="Amended legislation so that entrepreneurs affected by the coronavirus could access unemployment benefits. The law is valid until June 30, 2020. This applied to entrepreneurs who lost their full-time jobs, or entrepreneurs whose income fell under EUR 1,089.67 per month for each person working as an entrepreneur."/>
    <s v="https://tem.fi/en/article/-/asset_publisher/laki-yrittajien-oikeudesta-tyottomyysturvaan-tulee-voimaan-8-4-2020"/>
  </r>
  <r>
    <x v="51"/>
    <x v="52"/>
    <x v="0"/>
    <s v="Ministry of Finance"/>
    <x v="1"/>
    <s v="Ministry of Finance is expanding the reduction of the rent for professional leases and rents of main residence by 40% for the month of April, in order to cover the companies that have been severely affected by the pandemic, as well as their employees."/>
    <s v="https://www.minfin.gr/web/guest/-/d-t-meiose-misthomatos-gia-oles-tis-epicheireseis-pou-plettontai-apo-ten-exaplose-tou-koronoiou-kai-gia-tous-ergazomenous-se-autes?inheritRedirect=true&amp;redirect=%2F"/>
  </r>
  <r>
    <x v="51"/>
    <x v="52"/>
    <x v="0"/>
    <s v="Ministry of Finance"/>
    <x v="2"/>
    <s v="On Wednesday, April 8, 2020, an auction of 13-week Secretaries of the Greek Government will be held in intangible form, amounting to 375 million euros, expiring on July 10, 2020."/>
    <s v="https://www.minfin.gr/web/guest/-/demoprasia-entokon-grammation-13-ebdoma-42?inheritRedirect=true&amp;redirect=%2F"/>
  </r>
  <r>
    <x v="23"/>
    <x v="52"/>
    <x v="0"/>
    <s v="Ministry of Finance"/>
    <x v="0"/>
    <s v="Employer social security contributions to be reduced by 2 percent"/>
    <s v="https://www.kormany.hu/en/ministry-for-national-economy/news/employer-social-security-contributions-to-be-reduced-by-2-percent"/>
  </r>
  <r>
    <x v="43"/>
    <x v="52"/>
    <x v="0"/>
    <s v="Reserve Bank of India"/>
    <x v="0"/>
    <s v="Increased the number of days for which a State/ UT can be in overdraft continuously to 21 working days from the current stipulation of 14 working days and the number of days for which a State/ UT can be in overdraft in a quarter has been increased to 50 working days from the current stipulation of 36 working days"/>
    <s v="https://www.rbi.org.in/Scripts/BS_PressReleaseDisplay.aspx?prid=49638"/>
  </r>
  <r>
    <x v="31"/>
    <x v="52"/>
    <x v="0"/>
    <s v="Israeli Ministry of Finance"/>
    <x v="4"/>
    <s v="Creating a state guarantee loan for large business totalling NIS 6 billion, will respond to businesses with a turnover of NIS 200 million affected by the Corona crisis and offers loans up to 8% of the annual revenue turnover up to NIS 100 "/>
    <s v="https://www.gov.il/he/departments/news/press_07042020_i"/>
  </r>
  <r>
    <x v="31"/>
    <x v="52"/>
    <x v="0"/>
    <s v="Bank of Israel"/>
    <x v="2"/>
    <s v="Will provide the banking system with fixed-rate loans at 0.1% interest rate, for a term of 3 years, with the goal of increasing the supply of bank credit to small businesses (SMEs), and to assist them in getting through the coronavirus crisis and returning to full activity when it becomes possible plan will be into operation until the end of May, and its scope will be NIS 5 billion"/>
    <s v="https://www.boi.org.il/en/NewsAndPublications/PressReleases/Pages/6-4-2020.aspx"/>
  </r>
  <r>
    <x v="31"/>
    <x v="52"/>
    <x v="0"/>
    <s v="Bank of Israel"/>
    <x v="6"/>
    <s v="Accepted, in addition to government bonds, corporate bonds rated AA or higher, within the framework of repo transactions vis-à-vis the financial entities"/>
    <s v="https://www.boi.org.il/en/NewsAndPublications/PressReleases/Pages/6-4-2020.aspx"/>
  </r>
  <r>
    <x v="31"/>
    <x v="52"/>
    <x v="0"/>
    <s v="Bank of Israel"/>
    <x v="3"/>
    <s v="Reduced interest rate by 0.15 percentage points to 0.1%"/>
    <s v="https://www.boi.org.il/en/NewsAndPublications/PressReleases/Pages/6-4-2020a.aspx"/>
  </r>
  <r>
    <x v="31"/>
    <x v="52"/>
    <x v="0"/>
    <s v="Israeli Ministry of Finance"/>
    <x v="1"/>
    <s v="Provide a 25% discount on property tax payments by the end of 2020, reflecting three months of exemption"/>
    <s v="https://www.gov.il/he/departments/news/press_07042020_d"/>
  </r>
  <r>
    <x v="31"/>
    <x v="52"/>
    <x v="0"/>
    <s v="Israeli Ministry of Finance"/>
    <x v="1"/>
    <s v="Budgets of NIS 1.1 billion in cash for 2020 were approved for accelerating transportation projects during this period"/>
    <s v="https://www.gov.il/he/departments/news/press_07042020_f"/>
  </r>
  <r>
    <x v="31"/>
    <x v="52"/>
    <x v="0"/>
    <s v="Israeli Ministry of Finance"/>
    <x v="4"/>
    <s v="Increased the maximum loan volume for small businesses with up to NIS 25 million, so they can receive a loan of up to 16% of turnover"/>
    <s v="https://www.gov.il/he/departments/news/press_07042020_g"/>
  </r>
  <r>
    <x v="32"/>
    <x v="52"/>
    <x v="0"/>
    <s v="Japanese Government"/>
    <x v="1"/>
    <s v="Providing a total of over 6 trillion yen in cash payments to families and to micro-, small-, and medium-sized business operators now facing difficulties"/>
    <s v="https://japan.kantei.go.jp/98_abe/statement/202004/_00001.html"/>
  </r>
  <r>
    <x v="32"/>
    <x v="52"/>
    <x v="0"/>
    <s v="Japanese Government"/>
    <x v="1"/>
    <s v="Provide an additional 10,000 yen per child when we disburse the next child allowance payment in addition to 300,000 yen per household"/>
    <s v="https://japan.kantei.go.jp/98_abe/statement/202004/_00001.html"/>
  </r>
  <r>
    <x v="32"/>
    <x v="52"/>
    <x v="0"/>
    <s v="Japanese Government"/>
    <x v="1"/>
    <s v="Providing cash payments to business owners; small-, and medium-sized corporations with sales that have dropped significantly will receive 2 million yen as well as those relatively larger corporations and 1 million yen will be given to individual owners"/>
    <s v="https://japan.kantei.go.jp/98_abe/statement/202004/_00001.html"/>
  </r>
  <r>
    <x v="32"/>
    <x v="52"/>
    <x v="0"/>
    <s v="Japanese Government"/>
    <x v="1"/>
    <s v="Reduction in property taxes"/>
    <s v="https://japan.kantei.go.jp/98_abe/statement/202004/_00001.html"/>
  </r>
  <r>
    <x v="32"/>
    <x v="52"/>
    <x v="0"/>
    <s v="Japanese Government"/>
    <x v="0"/>
    <s v="Deferred the payments of social security premiums for one year along with consumption tax and other tax payments at a scale of 26 trillion yen"/>
    <s v="https://japan.kantei.go.jp/98_abe/statement/202004/_00001.html"/>
  </r>
  <r>
    <x v="32"/>
    <x v="52"/>
    <x v="0"/>
    <s v="Japanese Government"/>
    <x v="2"/>
    <s v="Providing interest free in real terms, unsecured, loans with principal repayment deferred for a maximum of five years from private-sector regional banks, shinkin banks, and credit unions"/>
    <s v="https://japan.kantei.go.jp/98_abe/statement/202004/_00001.html"/>
  </r>
  <r>
    <x v="32"/>
    <x v="52"/>
    <x v="0"/>
    <s v="Japanese Government"/>
    <x v="1"/>
    <s v="Raising the subsidy rate of the Employment Adjustment Subsidies to the highest level ever history"/>
    <s v="https://japan.kantei.go.jp/98_abe/statement/202004/_00001.html"/>
  </r>
  <r>
    <x v="32"/>
    <x v="52"/>
    <x v="0"/>
    <s v="Ministry of Economy, Trade and Industry"/>
    <x v="0"/>
    <s v="Requested the electricity and gas utilities to take flexible measures such as delaying payment of charges, in response to the government's announcement of an emergency situation."/>
    <s v="https://www.meti.go.jp/press/2020/04/20200407006/20200407006.html"/>
  </r>
  <r>
    <x v="11"/>
    <x v="52"/>
    <x v="0"/>
    <s v="Reserve Bank of New Zealand"/>
    <x v="10"/>
    <s v="Added $3 billion of Local Government Funding Agency (LGFA) debt to its Large Scale Asset Purchase programme (LSAP). This represents approximately 30 percent of the total LGFA debt on issue, and takes the total size of the LSAP to $33 billion over 12 months"/>
    <s v="https://www.rbnz.govt.nz/news/2020/04/expanded-large-scale-asset-purchases"/>
  </r>
  <r>
    <x v="13"/>
    <x v="52"/>
    <x v="0"/>
    <s v="Department of Budget and Management"/>
    <x v="1"/>
    <s v="Released P30,823,759,246.00 to cover the funding requirements for the one-time financial assistance to cities and municipalities. The released amount is intended to boost the capacity of the cities and municipalities in responding to the Coronavirus Disease 2019 (COVID-19) situation. This stimulus was in relation to the President’s approval of the “Bayanihan Grant to Cities and Municipalities (BGCM)”,"/>
    <s v="https://www.dbm.gov.ph/index.php/secretary-s-corner/press-releases/list-of-press-releases/1639-dbm-releases-p30-8-billion-for-bayanihan-grant-to-cities-and-municipalities-to-address-covid-19"/>
  </r>
  <r>
    <x v="27"/>
    <x v="52"/>
    <x v="0"/>
    <s v="Ministry of Small and Medium Business"/>
    <x v="2"/>
    <s v="Signed a business agreement with NH Nonghyup Bank to strengthen cooperation in supporting SMEs, providing 2 trillion won by the end of the year through small business secondary loans, small business policy funds, special loans for local businesses, and special financial support for small tourism businesses"/>
    <s v="https://www.mss.go.kr/site/smba/ex/bbs/View.do?cbIdx=86&amp;bcIdx=1018069&amp;parentSeq=1018069"/>
  </r>
  <r>
    <x v="38"/>
    <x v="52"/>
    <x v="0"/>
    <s v="Monetary Authority of Singapore"/>
    <x v="0"/>
    <s v="Encouraging banks to utilise their capital buffers as appropriate to support their lending activities, however the release of capital buffers should not be used to finance share buybacks during this period"/>
    <s v="https://www.mas.gov.sg/news/media-releases/2020/mas-takes-regulatory-and-supervisory-measures-to-help-fis-focus-on-supporting-customers#footnote1"/>
  </r>
  <r>
    <x v="38"/>
    <x v="52"/>
    <x v="0"/>
    <s v="Monetary Authority of Singapore"/>
    <x v="0"/>
    <s v="Full recognition of regulatory loss allowance reserves (RLAR) as Tier 2 Capital, which are currently only granted limited recognition as Tier 2 Capital and will apply until 30 September 2021, and may be extended if necessary"/>
    <s v="https://www.mas.gov.sg/news/media-releases/2020/mas-takes-regulatory-and-supervisory-measures-to-help-fis-focus-on-supporting-customers#footnote1"/>
  </r>
  <r>
    <x v="38"/>
    <x v="52"/>
    <x v="0"/>
    <s v="Monetary Authority of Singapore"/>
    <x v="0"/>
    <s v="Adjusted the Net Stable Funding Ratio requirement, the amount of stable funding that banks must maintain for loans to individuals and businesses that are maturing in less than six months will be halved from 50% to 25%. The relief will apply until 30 September 2021, and may be extended if necessary"/>
    <s v="https://www.mas.gov.sg/news/media-releases/2020/mas-takes-regulatory-and-supervisory-measures-to-help-fis-focus-on-supporting-customers#footnote1"/>
  </r>
  <r>
    <x v="38"/>
    <x v="52"/>
    <x v="0"/>
    <s v="Monetary Authority of Singapore"/>
    <x v="0"/>
    <s v="Provided guidance that when FIs assess COVID-19’s impact on future economic conditions in estimating accounting loan loss allowances, they should also consider the extraordinary measures taken by the government to bolster economic resilience and are not expected to maintain higher accounting loan loss allowances solely because COVID-19 relief measures are applied to these loans"/>
    <s v="https://www.mas.gov.sg/news/media-releases/2020/mas-takes-regulatory-and-supervisory-measures-to-help-fis-focus-on-supporting-customers#footnote1"/>
  </r>
  <r>
    <x v="38"/>
    <x v="52"/>
    <x v="0"/>
    <s v="Monetary Authority of Singapore"/>
    <x v="0"/>
    <s v="Deferred by one year the implementation of the final set of Basel III reforms for banks in Singapore"/>
    <s v="https://www.mas.gov.sg/news/media-releases/2020/mas-takes-regulatory-and-supervisory-measures-to-help-fis-focus-on-supporting-customers#footnote1"/>
  </r>
  <r>
    <x v="38"/>
    <x v="52"/>
    <x v="0"/>
    <s v="Monetary Authority of Singapore"/>
    <x v="0"/>
    <s v="Deferred to 1 January 2023 the implementation of revised standards for credit risk, operational risk, leverage ratio, output floor and related disclosure requirements (with the accompanying transitional arrangements for the output floor extended to 1 January 2028) and market risk and credit valuation adjustments for supervisory reporting purposes (for purposes of compliance with capital adequacy and disclosure requirements, these standards will be implemented from 1 January 2023 or later)."/>
    <s v="https://www.mas.gov.sg/news/media-releases/2020/mas-takes-regulatory-and-supervisory-measures-to-help-fis-focus-on-supporting-customers#footnote1"/>
  </r>
  <r>
    <x v="38"/>
    <x v="52"/>
    <x v="0"/>
    <s v="Monetary Authority of Singapore"/>
    <x v="0"/>
    <s v="Deferred by one year the implementation of the final two phases of the margin requirements for non-centrally cleared derivatives"/>
    <s v="https://www.mas.gov.sg/news/media-releases/2020/mas-takes-regulatory-and-supervisory-measures-to-help-fis-focus-on-supporting-customers#footnote1"/>
  </r>
  <r>
    <x v="38"/>
    <x v="52"/>
    <x v="0"/>
    <s v="Monetary Authority of Singapore"/>
    <x v="0"/>
    <s v="Deferred the implementation of certain licensing and conduct requirements, which were introduced under the Securities and Futures (Amendment) Act 2017 to to 8 October 2021"/>
    <s v="https://www.mas.gov.sg/news/media-releases/2020/mas-takes-regulatory-and-supervisory-measures-to-help-fis-focus-on-supporting-customers#footnote1"/>
  </r>
  <r>
    <x v="38"/>
    <x v="52"/>
    <x v="0"/>
    <s v="Monetary Authority of Singapore"/>
    <x v="0"/>
    <s v="Providing more latitude on submission timelines for regulatory reports"/>
    <s v="https://www.mas.gov.sg/news/media-releases/2020/mas-takes-regulatory-and-supervisory-measures-to-help-fis-focus-on-supporting-customers#footnote1"/>
  </r>
  <r>
    <x v="38"/>
    <x v="52"/>
    <x v="0"/>
    <s v="Monetary Authority of Singapore"/>
    <x v="0"/>
    <s v="Deferred non-urgent industry projects, such as the launch of a new electronic system for banks and insurers to submit applications for approval of key appointment executives"/>
    <s v="https://www.mas.gov.sg/news/media-releases/2020/mas-takes-regulatory-and-supervisory-measures-to-help-fis-focus-on-supporting-customers#footnote1"/>
  </r>
  <r>
    <x v="38"/>
    <x v="52"/>
    <x v="0"/>
    <s v="Monetary Authority of Singapore"/>
    <x v="0"/>
    <s v="Suspending all regular on-site inspections and supervisory visits to FIs till further notice and will therefore focus its supervisory reviews on how FIs are managing the impact of COVID-19 on their business and operations"/>
    <s v="https://www.mas.gov.sg/news/media-releases/2020/mas-takes-regulatory-and-supervisory-measures-to-help-fis-focus-on-supporting-customers#footnote1"/>
  </r>
  <r>
    <x v="14"/>
    <x v="52"/>
    <x v="0"/>
    <s v="South African Reserve Bank"/>
    <x v="0"/>
    <s v="Temporarily amending Directive 7 of 2015 on Restructured Exposures, which means that for the duration of the crisis, loans restructured as a result of the impact of COVID-19 will not attract a higher capital charge"/>
    <s v="https://www.resbank.co.za/Publications/Detail-Item-View/Pages/Publications.aspx?sarbweb=3b6aa07d-92ab-441f-b7bf-bb7dfb1bedb4&amp;sarblist=21b5222e-7125-4e55-bb65-56fd3333371e&amp;sarbitem=9844"/>
  </r>
  <r>
    <x v="56"/>
    <x v="52"/>
    <x v="0"/>
    <s v="Bank of Thailand"/>
    <x v="0"/>
    <s v="Established a loan payment holiday of 6 months for all SMEs with a credit line not exceeding 100 million baht"/>
    <s v="https://www.bot.or.th/English/PressandSpeeches/Press/2020/Pages/n2063.aspx"/>
  </r>
  <r>
    <x v="56"/>
    <x v="52"/>
    <x v="0"/>
    <s v="Bank of Thailand"/>
    <x v="2"/>
    <s v="Providing soft loans to support liquidity for SMEs with a credit line not exceeding 500 million baht, with a concessional interest rate of 2% per annum and interest-free for the first 6 months"/>
    <s v="https://www.bot.or.th/English/PressandSpeeches/Press/2020/Pages/n2063.aspx"/>
  </r>
  <r>
    <x v="56"/>
    <x v="52"/>
    <x v="0"/>
    <s v="Bank of Thailand"/>
    <x v="1"/>
    <s v="Will halve the rate of contribution from financial institutions to the FIDF from 0.46% of deposit base to 0.23% per annum for the period of two years"/>
    <s v="https://www.bot.or.th/English/PressandSpeeches/Press/2020/Pages/n2063.aspx"/>
  </r>
  <r>
    <x v="29"/>
    <x v="52"/>
    <x v="0"/>
    <s v="Federal Reserve, Conference of State Bank Supervisors, Consumer Financial Protection Bureau, Federal Deposit Insurance Corporation, National Credit Union Administration, Office of the Comptroller of the Currency"/>
    <x v="0"/>
    <s v="Issued a revised statement clarifying the interaction between the interagency statement issued on March 22, 2020, and the temporary relief provided by Section 4013 of the Coronavirus Aid, Relief, and Economic Security Act, which was signed into law on March 27, 2020"/>
    <s v="https://www.federalreserve.gov/newsevents/pressreleases/bcreg20200407a.htm"/>
  </r>
  <r>
    <x v="30"/>
    <x v="52"/>
    <x v="0"/>
    <s v="World Bank Group"/>
    <x v="2"/>
    <s v="Approved US$18 million for Lao PDR to help the country respond to the COVID-19 pandemic"/>
    <s v="https://www.worldbank.org/en/news/press-release/2020/04/08/lao-pdr-emergency-financing-for-covid-19-response-project"/>
  </r>
  <r>
    <x v="30"/>
    <x v="52"/>
    <x v="0"/>
    <s v="International Development Association"/>
    <x v="2"/>
    <s v="Approved a fast-track $29 million COVID-19 Emergency Response and Health Systems Preparedness Project to help Nepal prevent, detect, and respond to the COVID-19 pandemic and strengthen its public health preparedness"/>
    <s v="https://www.worldbank.org/en/news/press-release/2020/04/03/world-bank-fast-tracks-29-million-for-nepal-covid-19-coronavirus-response"/>
  </r>
  <r>
    <x v="3"/>
    <x v="53"/>
    <x v="0"/>
    <s v="Banco Central do Brasil"/>
    <x v="7"/>
    <s v="Increased the maximum amount of Time Deposits with Special Guarantee (DPGE) for each person against the same financial institution associated with the FGC, or against all associated institutions of the same financial conglomerate, to R $ 40 million from R $ 20 million"/>
    <s v="https://www.bcb.gov.br/detalhenoticia/17035/nota"/>
  </r>
  <r>
    <x v="3"/>
    <x v="53"/>
    <x v="0"/>
    <s v="Banco Central do Brasil"/>
    <x v="0"/>
    <s v="Temporarily prohibited the distribution of results and the increase in the remuneration of managers of financial institutions and other institutions authorized to operate by the Central Bank"/>
    <s v="https://www.bcb.gov.br/detalhenoticia/17033/nota"/>
  </r>
  <r>
    <x v="6"/>
    <x v="53"/>
    <x v="0"/>
    <s v="Territorial Development Bank - Findeter"/>
    <x v="2"/>
    <s v="Launched the Compromiso Colombia credit line with a quota of $ 713 billion, aimed at supporting the public and private sectors of the country affected by Covid - 19"/>
    <s v="https://www.minhacienda.gov.co/webcenter/portal/SaladePrensa/pages_DetalleNoticia?documentId=WCC_CLUSTER-127632"/>
  </r>
  <r>
    <x v="6"/>
    <x v="53"/>
    <x v="0"/>
    <s v="Ministerio de Hacienda y Crédito Público del Gobierno de Colombia"/>
    <x v="4"/>
    <s v="Created a new guarantee program of 12 billion pesos, titled the United for Colombia, from the National Guarantee Fund -FNG SA to support to MSMEs"/>
    <s v="https://www.minhacienda.gov.co/webcenter/portal/SaladePrensa/pages_DetalleNoticia?documentId=WCC_CLUSTER-127623"/>
  </r>
  <r>
    <x v="21"/>
    <x v="53"/>
    <x v="0"/>
    <s v="Ministry of Business and Growth"/>
    <x v="1"/>
    <s v="Allocated remaining Structural Funds worth DKK 290 million ot help Danish companies adversely impacted by the coronavirus. SMEs were supposed to use the funds to reconstruct themselves and to alleviate liqudity issues. The Structural Fund was an already existing multi-year (2014-2020) fiscal program."/>
    <s v="https://em.dk/nyhedsarkiv/2020/april/regeringen-maalretter-op-til-290-millioner-kroner-til-corona-indsatser/"/>
  </r>
  <r>
    <x v="21"/>
    <x v="53"/>
    <x v="0"/>
    <s v="Ministry of Business and Growth"/>
    <x v="4"/>
    <s v="Expanded Denmark's Export Credit Program (EKF) to include large export companies--previously, it was only made available to small and medium-sized enterprises (SMEs). DKK 5 billion will be allocated to guarantee up to 70% of loans to larger companies. Both programs were set to be valid until October 1, 2020."/>
    <s v="https://em.dk/nyhedsarkiv/2020/april/seks-milliarder-i-garantier-skal-hjaelpe-eksportvirksomhederne-gennem-krisen/"/>
  </r>
  <r>
    <x v="22"/>
    <x v="53"/>
    <x v="0"/>
    <s v="European Investment Bank"/>
    <x v="4"/>
    <s v="Unlocked EUR 1 billion from the European Fund for Strategic Investments (EFSI) to serve as a guarantee to the European Investment Fund (EIF), part of the European Investment Bank Group. This permitted the EIF to issue special guarantees to incentivise banks and other lenders to provide liquidity to at least 100,000 European small and medium-sized enterprises (SMEs) impacted by the coronavirus pandemic."/>
    <s v="https://ec.europa.eu/commission/presscorner/detail/en/ip_20_569"/>
  </r>
  <r>
    <x v="49"/>
    <x v="53"/>
    <x v="0"/>
    <s v="Ministry of Economy and Finance"/>
    <x v="5"/>
    <s v="Extended the possible deferral of social security contribtuions and direct business taxes through the entire month of April. This applies to contributions and taxes originally due on or after March 15, 2020. Affected taxpayers and social security contributers include self-employed workers, micro-entrepreneurs, and companies with less than 50 employees on monthly and/or quarterly payrolls. Large companies may also postpone their deadlines if they agree to not pay dividends or repurchase shares between March 27 and December 31, 2020."/>
    <s v="https://www.economie.gouv.fr/prolongement-possibilites-report-cotisations-sociales-impots-directs-entreprises"/>
  </r>
  <r>
    <x v="39"/>
    <x v="53"/>
    <x v="0"/>
    <s v="Bundesministerium der Finanzen"/>
    <x v="7"/>
    <s v="Introduced a Quick Loan Program (Kfw-Schnellkredit) for small and medium-sized enterprises (SMEs). The program was run by the government-owned promotional bank KfW. Loans are available to SMEs with over 10 employees, active on the market since at least January 1, 2019. Eligible businesses can obtain loans at a maximum of EUR 800,000 for firms with over 50 employees, and EUR 500,000 for firms with up to 50 employees."/>
    <s v="https://www.bundesfinanzministerium.de/Content/EN/Pressemitteilungen/2020/2020-04-07-quick-loan-programme.html"/>
  </r>
  <r>
    <x v="31"/>
    <x v="53"/>
    <x v="0"/>
    <s v="Israeli Ministry of Finance"/>
    <x v="4"/>
    <s v="Increased the Lending Fund for Small and Medium Businesses (SMEs) by an additional NIS 4.8 billion to NIS 8 billion."/>
    <s v="https://www.gov.il/he/departments/news/press_06042020_b"/>
  </r>
  <r>
    <x v="53"/>
    <x v="53"/>
    <x v="0"/>
    <s v="Banca D’Italia"/>
    <x v="1"/>
    <s v="Donated EUR 9.5 million to help counter the COVID-19 emergency in the regions of Umbria, Friuli Venezia, Giulia, Abruzzo, and Basilicata. The intended uses of the funds involve health infrastructure. Banca D'Italia's total contrubitions have risen to EUR 64.5 million."/>
    <s v="https://www.bancaditalia.it/media/comunicati/documenti/2020-01/Cs_Nuovi_interventi_straordinari_COVID_19.pdf"/>
  </r>
  <r>
    <x v="64"/>
    <x v="53"/>
    <x v="0"/>
    <s v="Finance Ministry"/>
    <x v="1"/>
    <s v="Previously announced provision for the wage subsidy program will be increased from RM5.9 billion to RM13.8 billion, with special additions for companies with local workers earning RM4,000 and below"/>
    <s v="https://www.treasury.gov.my/pdf/Teks-Perutusan-Khas-YAB-PM-Prihatin-PKS-Tambahan.pdf"/>
  </r>
  <r>
    <x v="64"/>
    <x v="53"/>
    <x v="0"/>
    <s v="Finance Ministry"/>
    <x v="1"/>
    <s v="Established a Personalized Grant scheme that provides RM2.1 billion for qualified micro SME companies"/>
    <s v="https://www.treasury.gov.my/pdf/Teks-Perutusan-Khas-YAB-PM-Prihatin-PKS-Tambahan.pdf"/>
  </r>
  <r>
    <x v="64"/>
    <x v="53"/>
    <x v="0"/>
    <s v="Finance Ministry"/>
    <x v="0"/>
    <s v="Called on lending organizations listed in the Lenders Act 1951 to impose a moratorium on SME installment payments for 6 months beginning April 2020"/>
    <s v="https://www.treasury.gov.my/pdf/Teks-Perutusan-Khas-YAB-PM-Prihatin-PKS-Tambahan.pdf"/>
  </r>
  <r>
    <x v="64"/>
    <x v="53"/>
    <x v="0"/>
    <s v="Finance Ministry"/>
    <x v="2"/>
    <s v="Reduce the 2% interest rate to 0% for the Micro Credit Scheme"/>
    <s v="https://www.treasury.gov.my/pdf/Teks-Perutusan-Khas-YAB-PM-Prihatin-PKS-Tambahan.pdf"/>
  </r>
  <r>
    <x v="64"/>
    <x v="53"/>
    <x v="0"/>
    <s v="Finance Ministry"/>
    <x v="1"/>
    <s v="Exclude rental payments or provide rental discounts for SME retailer of premises owned by Government-linked companies"/>
    <s v="https://www.treasury.gov.my/pdf/Teks-Perutusan-Khas-YAB-PM-Prihatin-PKS-Tambahan.pdf"/>
  </r>
  <r>
    <x v="64"/>
    <x v="53"/>
    <x v="0"/>
    <s v="Finance Ministry"/>
    <x v="1"/>
    <s v="Allow 25% reduction in foreign workers' levy payments to all companies whose work permit expires April 1 to December 31, 2020"/>
    <s v="https://www.treasury.gov.my/pdf/Teks-Perutusan-Khas-YAB-PM-Prihatin-PKS-Tambahan.pdf"/>
  </r>
  <r>
    <x v="64"/>
    <x v="53"/>
    <x v="0"/>
    <s v="Finance Ministry"/>
    <x v="0"/>
    <s v="Extended statutory documents to meet the requirements of the Companies Commission of Malaysia (SSM) for 30 days and extended filing period of the company's financial statements for 3 months from the last date of the CPP"/>
    <s v="https://www.treasury.gov.my/pdf/Teks-Perutusan-Khas-YAB-PM-Prihatin-PKS-Tambahan.pdf"/>
  </r>
  <r>
    <x v="67"/>
    <x v="53"/>
    <x v="0"/>
    <s v="Nordic Investment Bank"/>
    <x v="2"/>
    <s v="NIB and the Republic of Lithuania have signed a EUR 400 million loan agreement to finance the measures taken to mitigate the effects of the coronavirus Covid-19 pandemic"/>
    <s v="https://www.nib.int/who_we_are/news_and_media/news_press_releases/3483/nib_finances_lithuania_s_covid-19_response_action_plan"/>
  </r>
  <r>
    <x v="12"/>
    <x v="53"/>
    <x v="0"/>
    <s v="Ministry of Economy and Finance of Peru"/>
    <x v="4"/>
    <s v="&quot;Reactiva Peru&quot; program.Guarantee amount of up to S30,000 million for short-term working capital lonas (4% of GDP). Conditions for participants that limit collections. Smaller loans enjoy larger government guarantee by percentage. Loans should fund payment of suppliers and employees."/>
    <s v="https://www.gob.pe/institucion/mef/noticias/112027-gobierno-crea-el-programa-reactiva-peru-para-garantizar-creditos-de-capital-de-trabajo-para-que-empresas-puedan-retomar-sus-actividades"/>
  </r>
  <r>
    <x v="12"/>
    <x v="53"/>
    <x v="0"/>
    <s v="The Superintendency of Banking, Insurance and Private Pension Fund Administrators (SBS)"/>
    <x v="0"/>
    <s v="Private pension fund members can withdraw S / 2,000 from their pension fund"/>
    <s v="https://www.sbs.gob.pe/noticia/detallenoticia/idnoticia/2468_x000a__x000a_https://www.sbs.gob.pe/noticia/detallenoticia/idnoticia/2467"/>
  </r>
  <r>
    <x v="33"/>
    <x v="53"/>
    <x v="0"/>
    <s v="Bank of Russia"/>
    <x v="0"/>
    <s v="Guaranteed the possibility deferral payments on loans for up to six months for citizens/SMEs in difficult economic situations related to the coronavirus pandemic."/>
    <s v="https://cbr.ru/press/event/?id=6616"/>
  </r>
  <r>
    <x v="38"/>
    <x v="53"/>
    <x v="0"/>
    <s v="Ministry of Finance"/>
    <x v="1"/>
    <s v="Jobs Support Scheme (JSS) will be enhanced, the wage subsidy for all firms will be raised to 75% of gross monthly wages for the $4,600 of wages paid in Apr 2020, for all local employees up from 25%"/>
    <s v="https://www.gov.sg/article/solidarity-budget-2020-further-support-for-businesses-through-the-circuit-breaker-period"/>
  </r>
  <r>
    <x v="38"/>
    <x v="53"/>
    <x v="0"/>
    <s v="Ministry of Finance"/>
    <x v="1"/>
    <s v="Waiver of monthly foreign work levy due in Apr 2020, as well as a foreign worker levy rebate of $750 for each Work Permit or S-Pass holder, based on previous levies paid in 2020"/>
    <s v="https://www.gov.sg/article/solidarity-budget-2020-further-support-for-businesses-through-the-circuit-breaker-period"/>
  </r>
  <r>
    <x v="38"/>
    <x v="53"/>
    <x v="0"/>
    <s v="Ministry of Finance"/>
    <x v="0"/>
    <s v="Let businesses and individuals defer certain contractual obligations, such as paying rent, repaying loans, or completing work, for a period as well as temporarily increase the monetary thresholds and time limits for bankruptcy and insolvency"/>
    <s v="https://www.gov.sg/article/temporary-relief-for-businesses-and-individuals-unable-to-fulfil-contractual-obligations"/>
  </r>
  <r>
    <x v="38"/>
    <x v="53"/>
    <x v="0"/>
    <s v="Ministry of Finance"/>
    <x v="1"/>
    <s v="Increase rental waiver for industrial, office and agricultural tenants of government agencies to 1 months, up from 0.5 "/>
    <s v="https://www.gov.sg/article/solidarity-budget-2020-further-support-for-businesses-through-the-circuit-breaker-period"/>
  </r>
  <r>
    <x v="38"/>
    <x v="53"/>
    <x v="0"/>
    <s v="Ministry of Finance"/>
    <x v="2"/>
    <s v="Risk share of loans made under the Temporary Bridging Loan Programme, Enterprise Financing Scheme (EFS) – Working Capital Loan and EFS – Trade Loan will be increased from 80% to 90% for loans initiated from 8 Apr 2020 till 31 Mar 2021"/>
    <s v="https://www.gov.sg/article/solidarity-budget-2020-further-support-for-businesses-through-the-circuit-breaker-period"/>
  </r>
  <r>
    <x v="38"/>
    <x v="53"/>
    <x v="0"/>
    <s v="Ministry of Finance"/>
    <x v="1"/>
    <s v="Enhanced the Self-Employed Persons Income Relief Scheme (SIRS) too include all who also earn a small income from employment work, raise the Annual Value threshold from up to $13,000 to up to $21,000, and a total of about 100,000 SEPs will receive three quarterly cash payouts of $3000 each, starting from May 2020"/>
    <s v="https://www.gov.sg/article/solidarity-budget-2020-more-support-for-workers-during-the-circuit-breaker-phase"/>
  </r>
  <r>
    <x v="38"/>
    <x v="53"/>
    <x v="0"/>
    <s v="Ministry of Finance"/>
    <x v="1"/>
    <s v="Every adult Singaporean will receive an additional $300 cash payout, on top of the $300 to $900 cash payment of the Care and Support package announced in the Resilience Budget"/>
    <s v="https://www.gov.sg/article/solidarity-budget-2020-additional-cash-payments-to-help-families-get-through-circuit-breaker-phase"/>
  </r>
  <r>
    <x v="38"/>
    <x v="53"/>
    <x v="0"/>
    <s v="Ministry of Finance"/>
    <x v="1"/>
    <s v="Other payments from Resilience Budget will remain, and will be brought forward to June 2020 instead of August 2020 including remaining $300 or $600 from the Care and Support package, $300 additional cash payout for each parent with a child below 21, and $100 Passion Card top-up for Singaporeans aged 50 years and above"/>
    <s v="https://www.gov.sg/article/solidarity-budget-2020-additional-cash-payments-to-help-families-get-through-circuit-breaker-phase"/>
  </r>
  <r>
    <x v="14"/>
    <x v="53"/>
    <x v="0"/>
    <s v="South African Reserve Bank"/>
    <x v="0"/>
    <s v="Capital conservation must take priority over any distribution of dividends on ordinary shares and the payment of cash bonuses to executive officers and material risk takers"/>
    <s v="https://www.resbank.co.za/Publications/Detail-Item-View/Pages/Publications.aspx?sarbweb=3b6aa07d-92ab-441f-b7bf-bb7dfb1bedb4&amp;sarblist=21b5222e-7125-4e55-bb65-56fd3333371e&amp;sarbitem=9845"/>
  </r>
  <r>
    <x v="45"/>
    <x v="53"/>
    <x v="0"/>
    <s v="Sveriges Riksbank"/>
    <x v="6"/>
    <s v="Expanded emergency lending program to lend to sole proprietors. Riksbank adjusted corresponding lending terms and conditions for future auctions."/>
    <s v="https://www.riksbank.se/en-gb/press-and-published/notices-and-press-releases/press-releases/2020/onward-lending-to-companies-extended-to-sole-proprietors/"/>
  </r>
  <r>
    <x v="17"/>
    <x v="53"/>
    <x v="0"/>
    <s v="National Bank of Ukraine"/>
    <x v="0"/>
    <s v="Extended deadlines for submitting asset management strategies to November 30, 2020. Banks were also required to develop a plan for dealing with non-performing assets and foreclosed assets recognized by the bank as of March 1, 2020 by April 30, 2020. The National Bank of Ukraine (NBU) also extended the deadline for bank risk reports by four months. NBU also permitted banks to write continuation reports according with one stress test that incorporates a long-term risk assessment of COVID-19. Previously, banks had to incorporate three stress test scenarios into their plans to resume operations. The deadline for non-systemically important banks to submit resumption plans was postponed from October 1, 2020 to December 20, 2020."/>
    <s v="https://bank.gov.ua/news/all/pro-novi-kroki-z-pomyakshennya-vimog-do-bankiv-pid-chas-karantinu"/>
  </r>
  <r>
    <x v="41"/>
    <x v="53"/>
    <x v="0"/>
    <s v="Bank of England"/>
    <x v="6"/>
    <s v="Moved up the opening date of the Term Funding Scheme for Small and Medium-sized Enterprises (TFSME). It was re-scheduled to open on April 15, 2020. TFSME allowed eligible banks and buidling societies to access four-year funding at rates close to the Bank Rate."/>
    <s v="https://www.bankofengland.co.uk/news/2020/april/the-tfsme-will-open-to-drawings-on-april-15-2020"/>
  </r>
  <r>
    <x v="29"/>
    <x v="53"/>
    <x v="0"/>
    <s v="Federal Reserve Board, Federal Deposit Insurance Corporation, Office of the Comptroller of the Currency"/>
    <x v="0"/>
    <s v="Beginning in the second quarter 2020 and until the end of the year, a banking organization that has a leverage ratio of 8 percent or greater and meets certain other criteria may elect to use the community bank leverage ratio framework"/>
    <s v="https://www.federalreserve.gov/newsevents/pressreleases/bcreg20200406a.htm"/>
  </r>
  <r>
    <x v="29"/>
    <x v="53"/>
    <x v="0"/>
    <s v="Federal Reserve Board, Federal Deposit Insurance Corporation, Office of the Comptroller of the Currency"/>
    <x v="0"/>
    <s v="Community banking organizations will have until January 1, 2022, before the community bank leverage ratio requirement is re-established at greater than 9 percent"/>
    <s v="https://www.federalreserve.gov/newsevents/pressreleases/bcreg20200406a.htm"/>
  </r>
  <r>
    <x v="29"/>
    <x v="53"/>
    <x v="1"/>
    <s v="Federal Reserve"/>
    <x v="2"/>
    <s v="Will establish a facility to facilitate lending to small businesses via the Small Business Administration's Paycheck Protection Program (PPP) by providing term financing backed by PPP loans"/>
    <s v="https://www.federalreserve.gov/newsevents/pressreleases/monetary20200406a.htm"/>
  </r>
  <r>
    <x v="30"/>
    <x v="53"/>
    <x v="0"/>
    <s v="International Development Association"/>
    <x v="2"/>
    <s v="Approved a $140 million financing to focus on vulnerable and ‘fragile’ regions of the Niger and scale up distance learning programs in the context of the COVID-19 crisis"/>
    <s v="https://www.worldbank.org/en/news/press-release/2020/04/06/niger-to-receive-140-million-to-improve-quality-of-education-and-learning"/>
  </r>
  <r>
    <x v="0"/>
    <x v="54"/>
    <x v="0"/>
    <s v="Ministry of Productive Development"/>
    <x v="2"/>
    <s v="Opened working capital lines to micro, small, and medium-sized enterprises (MSMEs) through the Bank for Investment and Foreign Trade (BICE). The total allocation was ARS 1 billion, and loans have a fixed annual rate of 19% for companies with a guarantee from the Reciprocal Guarantee Societies (SGR), and a term of up to 12 months."/>
    <s v="https://www.argentina.gob.ar/noticias/bice-destina-1000-millones-mipymes-para-capital-de-trabajo"/>
  </r>
  <r>
    <x v="0"/>
    <x v="54"/>
    <x v="0"/>
    <s v="Ministry of Productive Development"/>
    <x v="2"/>
    <s v="Offered loans at a fix rate of 12% and non-refundable contributions to companies, small and medium-sized enterprises (SMEs), cooperatives, and research and development instituions that contribute to the COVID-19 health emergency. Supported by the National Productive Development Fund (FONDEP), the total amount of finance assistance was worth ARS 2.25 billion: ARS 2 billion in fixed-rate loans wtih varying maturities, and ARS 250 million in non-reimbursable contributions."/>
    <s v="https://www.argentina.gob.ar/noticias/creditos-y-anrs-para-la-produccion-nacional-de-equipamiento-insumos-medicos-y-desarrollos"/>
  </r>
  <r>
    <x v="59"/>
    <x v="54"/>
    <x v="1"/>
    <s v="President Andres Manuel Lopez Obrador"/>
    <x v="2"/>
    <s v="Vows to disburse more than 2 million loans for housing and small businesses to aid in the recovery"/>
    <s v="https://www.bloomberg.com/news/articles/2020-04-05/mexico-s-amlo-pledges-public-works-loans-to-aid-in-recovery?srnd=premium"/>
  </r>
  <r>
    <x v="59"/>
    <x v="54"/>
    <x v="1"/>
    <s v="President Andres Manuel Lopez Obrador"/>
    <x v="1"/>
    <s v="Vowed to tap into FEIP, Mexico's rainy day oil fund"/>
    <s v="https://www.bloomberg.com/news/articles/2020-04-05/mexico-s-amlo-pledges-public-works-loans-to-aid-in-recovery?srnd=premium"/>
  </r>
  <r>
    <x v="59"/>
    <x v="54"/>
    <x v="1"/>
    <s v="President Andres Manuel Lopez Obrador"/>
    <x v="1"/>
    <s v="Cutting Pemex’s (Mexico's state-owned oil company) tax burden by an extra 65 billion pesos ($2.5 billion)"/>
    <s v="https://www.bloomberg.com/news/articles/2020-04-05/mexico-s-amlo-pledges-public-works-loans-to-aid-in-recovery?srnd=premium"/>
  </r>
  <r>
    <x v="63"/>
    <x v="54"/>
    <x v="0"/>
    <s v="Central Bank of the UAE"/>
    <x v="0"/>
    <s v="Reduced by half the reserves requirements for demand deposits for all banks, from 14% to 7%"/>
    <s v="https://centralbank.ae/sites/default/files/2020-04/CBUAE%20Reduces%20Reserves%20Requirement%20for%20Demand%20Deposits%20by%2050%20percent%20and%20Announces%20Further%20Measures%20to%20Support%20the%20UAE%20Economy%20During%20the%20COVID-19%20Pandemic.pdf"/>
  </r>
  <r>
    <x v="63"/>
    <x v="54"/>
    <x v="0"/>
    <s v="Central Bank of the UAE"/>
    <x v="6"/>
    <s v="Extended the duration of the Targeted Economic Support Scheme until 31 December 2020"/>
    <s v="https://centralbank.ae/sites/default/files/2020-04/CBUAE%20Reduces%20Reserves%20Requirement%20for%20Demand%20Deposits%20by%2050%20percent%20and%20Announces%20Further%20Measures%20to%20Support%20the%20UAE%20Economy%20During%20the%20COVID-19%20Pandemic.pdf"/>
  </r>
  <r>
    <x v="63"/>
    <x v="54"/>
    <x v="0"/>
    <s v="Central Bank of the UAE"/>
    <x v="0"/>
    <s v="Banks and finance companies participating in the TESS programme will be able to extend to their customers’ deferrals of principal and interest until 31 December 2020"/>
    <s v="https://centralbank.ae/sites/default/files/2020-04/CBUAE%20Reduces%20Reserves%20Requirement%20for%20Demand%20Deposits%20by%2050%20percent%20and%20Announces%20Further%20Measures%20to%20Support%20the%20UAE%20Economy%20During%20the%20COVID-19%20Pandemic.pdf"/>
  </r>
  <r>
    <x v="63"/>
    <x v="54"/>
    <x v="0"/>
    <s v="Central Bank of the UAE"/>
    <x v="0"/>
    <s v="For banks participating in the TESS programme, the CBUAE has granted an extension of the capital buffer relief to 31 December 2021"/>
    <s v="https://centralbank.ae/sites/default/files/2020-04/CBUAE%20Reduces%20Reserves%20Requirement%20for%20Demand%20Deposits%20by%2050%20percent%20and%20Announces%20Further%20Measures%20to%20Support%20the%20UAE%20Economy%20During%20the%20COVID-19%20Pandemic.pdf"/>
  </r>
  <r>
    <x v="63"/>
    <x v="54"/>
    <x v="0"/>
    <s v="Central Bank of the UAE"/>
    <x v="0"/>
    <s v="Banks participating in the TESS programme will be able to use a third of their current regulatory liquidity buffers and will have the flexibility to maintain a minimum LCR of 70% and a minimum ELAR of 7%"/>
    <s v="https://centralbank.ae/sites/default/files/2020-04/CBUAE%20Reduces%20Reserves%20Requirement%20for%20Demand%20Deposits%20by%2050%20percent%20and%20Announces%20Further%20Measures%20to%20Support%20the%20UAE%20Economy%20During%20the%20COVID-19%20Pandemic.pdf"/>
  </r>
  <r>
    <x v="63"/>
    <x v="54"/>
    <x v="0"/>
    <s v="Central Bank of the UAE"/>
    <x v="0"/>
    <s v="Planned implementation of certain Basel III capital standards will be postponed to 31 March 2021"/>
    <s v="https://centralbank.ae/sites/default/files/2020-04/CBUAE%20Reduces%20Reserves%20Requirement%20for%20Demand%20Deposits%20by%2050%20percent%20and%20Announces%20Further%20Measures%20to%20Support%20the%20UAE%20Economy%20During%20the%20COVID-19%20Pandemic.pdf"/>
  </r>
  <r>
    <x v="63"/>
    <x v="54"/>
    <x v="0"/>
    <s v="Central Bank of the UAE"/>
    <x v="0"/>
    <s v="Issued guidance for banks and finance companies on the implementation of the financial reporting standard IFRS 9. It includes a new requirement for all banks to apply a prudential filter to IFRS 9 expected loss provisions that aims to minimize the effect of IFRS 9 provisions on regulatory capital, in view of expected volatility due to the COVID-19 crisis"/>
    <s v="https://centralbank.ae/sites/default/files/2020-04/CBUAE%20Reduces%20Reserves%20Requirement%20for%20Demand%20Deposits%20by%2050%20percent%20and%20Announces%20Further%20Measures%20to%20Support%20the%20UAE%20Economy%20During%20the%20COVID-19%20Pandemic.pdf"/>
  </r>
  <r>
    <x v="20"/>
    <x v="55"/>
    <x v="0"/>
    <s v="Ministry of Finance"/>
    <x v="1"/>
    <s v="Approved legislation that exempts employees from paying taxes on bonuses up to EUR 3,000. All coronavirus &quot;support services&quot; were completely retrospectively exempted from paying taxes, beginning from March 1, 2020."/>
    <s v="https://www.bmf.gv.at/presse/pressemeldungen/2020/april/finanzielle-unterstuetzungen-.html"/>
  </r>
  <r>
    <x v="60"/>
    <x v="55"/>
    <x v="0"/>
    <s v="Central Bank of Egypt"/>
    <x v="2"/>
    <s v="Removal of turnover cap for pre-existing private sector initiative providing low-cost financing for businesses"/>
    <s v="https://www.cbe.org.eg/en/Pages/HighlightsPages/Circular-dated-4-April-2020-regarding-widening-the-scope-of-the-private-sector-industry-initiative-by-removing-the-turnover.aspx"/>
  </r>
  <r>
    <x v="35"/>
    <x v="55"/>
    <x v="0"/>
    <s v="Ministry of Economic Affairs and Communications"/>
    <x v="1"/>
    <s v="Directed EUR 40 million to infrastructure projects and EUR 17 million to support the railway sector, which is currently suffering from reduced transport volumes."/>
    <s v="https://www.mkm.ee/et/uudised/40-miljonit-teedesse-17-miljonit-raudteesektorile"/>
  </r>
  <r>
    <x v="7"/>
    <x v="55"/>
    <x v="0"/>
    <s v="Inland Revenue Department"/>
    <x v="5"/>
    <s v="Deadlines for tax payments and lodgement of objections and holdover applications as well as submission of tax returns and information that fall between March 23 and May 2 have been automatically extended to May 4"/>
    <s v="https://www.news.gov.hk/eng/2020/04/20200404/20200404_221020_187.html?type=category&amp;name=covid19"/>
  </r>
  <r>
    <x v="23"/>
    <x v="55"/>
    <x v="1"/>
    <s v="Office of the Prime Minister"/>
    <x v="1"/>
    <s v="Promised to make available HUF 1.3 trillion to protect and restart the economy"/>
    <s v="https://www.kormany.hu/en/prime-minister-s-office/news/huf-663-billion-to-be-transferred-to-disease-control-fund-huf-1-345-billion-to-economy-protection-and-restarting-fund"/>
  </r>
  <r>
    <x v="12"/>
    <x v="55"/>
    <x v="0"/>
    <s v="Ministry of Economy and Finance of Peru"/>
    <x v="0"/>
    <s v="Payment plans and moratorium for electricity payments during March and the rest of the national emergency to be extended for up to 24 months. Means tested. Utilities partially compensated by the government."/>
    <s v="https://www.gob.pe/institucion/mef/noticias/111874-se-fracciona-el-pago-de-recibos-vencidos-de-luz-gas-natural-y-telecomunicaciones-de-los-hogares-sin-cobros-de-intereses-cargos-por-morosidad-ni-cortes-de-servicio"/>
  </r>
  <r>
    <x v="12"/>
    <x v="55"/>
    <x v="0"/>
    <s v="Ministry of Economy and Finance of Peru"/>
    <x v="0"/>
    <s v="Payment plans and moratorium for natural gas payments during March and the rest of the national emergency to be extended for up to 24 months. Means tested. Utilities partially compensated by the government."/>
    <s v="https://www.gob.pe/institucion/mef/noticias/111874-se-fracciona-el-pago-de-recibos-vencidos-de-luz-gas-natural-y-telecomunicaciones-de-los-hogares-sin-cobros-de-intereses-cargos-por-morosidad-ni-cortes-de-servicio"/>
  </r>
  <r>
    <x v="12"/>
    <x v="55"/>
    <x v="0"/>
    <s v="Ministry of Economy and Finance of Peru"/>
    <x v="0"/>
    <s v="Payment plans  for payments to public telecoms during March and the rest of the national emergency to be extended for up to 12 months. Not compensated by the government and telecoms companies can reduce service quality to those who don't pay."/>
    <s v="https://www.gob.pe/institucion/mef/noticias/111874-se-fracciona-el-pago-de-recibos-vencidos-de-luz-gas-natural-y-telecomunicaciones-de-los-hogares-sin-cobros-de-intereses-cargos-por-morosidad-ni-cortes-de-servicio"/>
  </r>
  <r>
    <x v="12"/>
    <x v="55"/>
    <x v="0"/>
    <s v="Banco Central de Reserva del Peru"/>
    <x v="6"/>
    <s v="Expanded collateral and institutional eligibility for repo facility. Minimum risk rating for collateral from A to B+. Minimum amount of loans that financial institutions can use as collateral in these operations was reduced from S / 500,000 to S / 300,000 "/>
    <s v="https://www.bcrp.gob.pe/docs/Transparencia/Notas-Informativas/2020/nota-informativa-2020-04-04.pdf"/>
  </r>
  <r>
    <x v="33"/>
    <x v="55"/>
    <x v="0"/>
    <s v="Bank of Russia"/>
    <x v="5"/>
    <s v="Guaranteed that individuals and small and medium-sized enterprises (SMEs) will have an opportunity to have their loan repayments postponed for up to six months if they are facing a difficult life sitauiton or income shortage due to the coronavirus pandemic."/>
    <s v="https://cbr.ru/eng/press/event/?id=6629"/>
  </r>
  <r>
    <x v="30"/>
    <x v="55"/>
    <x v="0"/>
    <s v="Catastrophe Deferred Drawdown Option (Cat-DDO)"/>
    <x v="2"/>
    <s v="Colombian government received a disbursement of US$250 million from a development policy loan, better known as CAT DDO, from the World Bank."/>
    <s v="https://www.worldbank.org/en/news/press-release/2020/04/04/colombia-recibe-desembolso-del-banco-mundial-para-apoyar-su-lucha-contra-el-covid-19"/>
  </r>
  <r>
    <x v="0"/>
    <x v="56"/>
    <x v="0"/>
    <s v="Ministry of Economy"/>
    <x v="0"/>
    <s v="Extended the period for the repatriation of goods located abroad. The Ministry of Economy allowed property-owners to take advantage of reduced differential rates provided by the Law of Social Solidarity and Productive Reactivation (Law No. 27,541), which formerly defined &quot;repatriation&quot; as entrance to the country by March 31 of each year. The new deadline for repatriation is now through April 30, 2020."/>
    <s v="https://www.argentina.gob.ar/noticias/bienes-personales-se-extiende-el-plazo-para-la-repatriacion-de-activos-en-el-exterior-hasta"/>
  </r>
  <r>
    <x v="68"/>
    <x v="56"/>
    <x v="0"/>
    <s v="Basel Committee on Banking Supervision"/>
    <x v="0"/>
    <s v="Established technical clarifications to ensure that banks reflect the risk-reducing effect of these measures when calculating their regulatory capital requirements"/>
    <s v="https://www.bis.org/press/p200403.htm"/>
  </r>
  <r>
    <x v="68"/>
    <x v="56"/>
    <x v="0"/>
    <s v="Basel Committee on Banking Supervision"/>
    <x v="0"/>
    <s v="Agreed to amend its transitional arrangements for the regulatory capital treatment of ECL accounting. The adjustments will provide jurisdictions with greater flexibility in deciding whether and how to phase in the impact of expected credit losses on regulatory capital"/>
    <s v="https://www.bis.org/press/p200403.htm"/>
  </r>
  <r>
    <x v="68"/>
    <x v="56"/>
    <x v="0"/>
    <s v="Basel Committee on Banking Supervision"/>
    <x v="0"/>
    <s v="Agreed to defer the final two implementation phases of the framework for margin requirements for non-centrally cleared derivatives by one year"/>
    <s v="https://www.bis.org/press/p200403a.htm"/>
  </r>
  <r>
    <x v="68"/>
    <x v="56"/>
    <x v="0"/>
    <s v="Basel Committee on Banking Supervision"/>
    <x v="0"/>
    <s v="Will conduct the 2020 global systemically important bank (G-SIB) assessment exercise as planned, based on end-2019 data, but has agreed not to collect the memorandum data included in the data collection template. The Committee has also decided to postpone the implementation of the revised G-SIB framework by one year, from 2021 to 2022"/>
    <s v="https://www.bis.org/press/p200403.htm"/>
  </r>
  <r>
    <x v="3"/>
    <x v="56"/>
    <x v="0"/>
    <s v="Ministry of the Economy"/>
    <x v="1"/>
    <s v="Approved the zeroing of the Import Tax on 25 inputs, components and accessories used in the manufacture and operation of respirators and ventilators and protective masks"/>
    <s v="https://www.gov.br/economia/pt-br/assuntos/noticias/2020/abril/camex-zera-tarifas-de-importacao-de-25-insumos-para-combate-ao-coronavirus"/>
  </r>
  <r>
    <x v="3"/>
    <x v="56"/>
    <x v="0"/>
    <s v="Management Committee of Simples Nacional"/>
    <x v="5"/>
    <s v="Extended the deadline for payment of taxes within the scope of Simples Nacional. For Individual Microentrepreneurs (MEI), all taxes calculated in the DAS-MEI Generating Program, that is, federal (INSS), state (ICMS) and municipal (ISS) taxes are extended for 6 months. For others they have 3 months for state (ICMS) and municipal (ISS) taxes and 6 months for federal (INSS)."/>
    <s v="https://www.gov.br/economia/pt-br/assuntos/noticias/2020/abril/comite-gestor-do-simples-nacional-aprova-prorrogacao-dos-tributos-dos-estados-e-municipios"/>
  </r>
  <r>
    <x v="5"/>
    <x v="56"/>
    <x v="0"/>
    <s v="People's Bank of China"/>
    <x v="0"/>
    <s v="Cut Required Reserve Ratio (RRR) by 1 percentage point for rural credit cooperatives, rural commercial banks, rural cooperative banks, village banks, as well as city commercial banks operating solely within provincial-level administrative regions. This will be implemented on April 15 and May 15, with a cut of 0.5 percentage points each time"/>
    <s v="http://www.pbc.gov.cn/en/3688110/3688172/4002931/index.html"/>
  </r>
  <r>
    <x v="5"/>
    <x v="56"/>
    <x v="0"/>
    <s v="People's Bank of China"/>
    <x v="0"/>
    <s v="Lowered the interest rate on excess reserves (IOER) for financial institutions from 0.72% to 0.35% starting from April 7"/>
    <s v="http://www.pbc.gov.cn/en/3688110/3688172/4002931/index.html"/>
  </r>
  <r>
    <x v="5"/>
    <x v="56"/>
    <x v="0"/>
    <s v="Ministry of Finance"/>
    <x v="2"/>
    <s v="Accelerated the allocation of the third phase of 7.5 billion yuan to the national financing guarantee fund, the accumulative capital of the national financing guarantee fund is now 49.6 billion yuan. All the capital in place will be used to support small and micro enterprise loan financing"/>
    <s v="http://jrs.mof.gov.cn/gongzuodongtai/202004/t20200403_3493201.htm"/>
  </r>
  <r>
    <x v="6"/>
    <x v="56"/>
    <x v="0"/>
    <s v="Ministerio de Hacienda y Crédito Público del Gobierno de Colombia"/>
    <x v="1"/>
    <s v="Enabled the approval directly from the projects of investment resources royalties by the entities territorial beneficiaries of direct municipal and departmental allocations and 40% of the Regional Compensation Fund"/>
    <s v="https://www.minhacienda.gov.co/webcenter/portal/SaladePrensa/pages_DetalleNoticia?documentId=WCC_CLUSTER-127593"/>
  </r>
  <r>
    <x v="35"/>
    <x v="56"/>
    <x v="0"/>
    <s v="Ministry of Economic Affairs and Communications"/>
    <x v="5"/>
    <s v="Supported shipping companies by releasing them from the obligation to pay waterway charges upon entering Estonian ports from April 1, 2020 to April 1, 2020, reimbursing 75% of all port dues for passenger ships in 2020, and reimbursing labor taxes for passenger ships."/>
    <s v="https://www.mkm.ee/et/uudised/laevandusettevotted-saavad-riigilt-mitmekulgset-tuge"/>
  </r>
  <r>
    <x v="35"/>
    <x v="56"/>
    <x v="0"/>
    <s v="Ministry of Economic Affairs and Communications"/>
    <x v="1"/>
    <s v="Allocated EUR 130 million to compensate local governments for a fall in revenue and increases in costs."/>
    <s v="https://www.rahandusministeerium.ee/et/uudised/aab-lisaeelarvest-saavad-omavalitsused-toetuspaketina-kokku-130-miljonit-eurot"/>
  </r>
  <r>
    <x v="22"/>
    <x v="56"/>
    <x v="0"/>
    <s v="European Commission"/>
    <x v="1"/>
    <s v="Waived customs duties and value-added taxes (VAT) on the import of medical equipment from non-EU countries in order to help fight against the coronavirus."/>
    <s v="https://ec.europa.eu/commission/presscorner/detail/en/ip_20_575"/>
  </r>
  <r>
    <x v="22"/>
    <x v="56"/>
    <x v="0"/>
    <s v="European Commission"/>
    <x v="1"/>
    <s v="Amended the Temporary Framework adopted on March 19, 2020. The Framework extended eligible aid measures to support for: coronavirus-related research and development, construction and upscaling of testing facilities, production of products relevant to tackle the coronavirus outbreak, targeted deferral of tax paymens and/or suspensions of social security contributions, targeted wage subsidies for employees. This was set to last until December 2020."/>
    <s v="https://ec.europa.eu/commission/presscorner/detail/en/ip_20_570"/>
  </r>
  <r>
    <x v="22"/>
    <x v="56"/>
    <x v="1"/>
    <s v="European Investment Bank"/>
    <x v="2"/>
    <s v="Discussed the cration of a EUR 25 billion guarantee fund to enable the European Investment Bank (EIB) Group to scale support for companies in all 27 EU Member States by an additional EUR 200 billion."/>
    <s v="https://www.eib.org/en/press/all/2020-094-eib-group-moves-to-scale-up-economic-response-to-covid-19-crisis#"/>
  </r>
  <r>
    <x v="48"/>
    <x v="56"/>
    <x v="0"/>
    <s v="Ministry of Economic Affairs and Employment"/>
    <x v="4"/>
    <s v="Introduced a new financing program worth EUR 150 million for medium-sized enterprises that have turnover of at least EUR 10 million and at least 50 employees. Tesi, a state capital investment company, agreed to invest EUR 1 to 10 million in comapnies that suffered significant employment effects from the coronavirus."/>
    <s v="https://tem.fi/sv/artikel/-/asset_publisher/hallitus-tukee-yrityksia-koronavirustilanteessa-uusi-rahoitusohjelma-keskisuurille-yrityksille"/>
  </r>
  <r>
    <x v="39"/>
    <x v="56"/>
    <x v="0"/>
    <s v="Bundesministerium der Finanzen"/>
    <x v="1"/>
    <s v="Exempted special payments to employees from taxation up to EUR 1,500. This applies to special benefits between March 1, 2020 and December 31, 2020."/>
    <s v="https://www.bundesfinanzministerium.de/Content/DE/Pressemitteilungen/Finanzpolitik/2020/04/2020-04-03-GPM-Bonuszahlungen.html"/>
  </r>
  <r>
    <x v="51"/>
    <x v="56"/>
    <x v="0"/>
    <s v="Ministry of Finance"/>
    <x v="5"/>
    <s v="Postponement of various tax payment deadlines for corporations and consumers, in-line with the European Commission decision to exempt coronavirus-fighting goods from customs duties and the value-added tax (VAT)."/>
    <s v="https://www.minfin.gr/web/guest/grapheio-typou/-/asset_publisher/coBUZhPGE9t9/content/entaxe-ton-neon-kad-sta-metra-enischyses-me-apophaseis-tou-yphypourgou-oikonomikon-k-apostolou-besyropoulou?inheritRedirect=false&amp;redirect=https%3A%2F%2Fwww.minfin.gr%2Fweb%2Fguest%2Fgrapheio-typou%3Fp_p_id%3D101_INSTANCE_coBUZhPGE9t9%26p_p_lifecycle%3D0%26p_p_state%3Dnormal%26p_p_mode%3Dview%26p_p_col_id%3Dcolumn-2%26p_p_col_count%3D1"/>
  </r>
  <r>
    <x v="7"/>
    <x v="56"/>
    <x v="0"/>
    <s v="Hong Kong Monetary Authority"/>
    <x v="6"/>
    <s v="Introduced a series of measures aimed at increasing the banking sector’s liquidity so that banks will have ample liquidity to support local economic activities. These include obtaining US dollars through repo transactions with the U.S. Federal Reserve for lending to local banks, clarifying aspects of the HKMA’s Liquidity Facilities Framework to make it easier to use by banks, and further explaining HKMA’s supervisory expectations on liquidity regulatory requirements"/>
    <s v="https://www.hkma.gov.hk/eng/news-and-media/press-releases/2020/04/20200403-4/#1"/>
  </r>
  <r>
    <x v="7"/>
    <x v="56"/>
    <x v="0"/>
    <s v="Hong Kong Monetary Authority"/>
    <x v="0"/>
    <s v="Reduced the current level of regulatory reserves by half to release a total of HK$200 billion of lending capacity"/>
    <s v="https://www.hkma.gov.hk/eng/news-and-media/press-releases/2020/04/20200403-4/#1"/>
  </r>
  <r>
    <x v="7"/>
    <x v="56"/>
    <x v="0"/>
    <s v="Hong Kong Monetary Authority"/>
    <x v="0"/>
    <s v="Asked banks to consider arrangements to automatically offer extensions of loan tenor or principal repayment holidays to qualified SMEs without requiring them to make an application"/>
    <s v="https://www.hkma.gov.hk/eng/news-and-media/press-releases/2020/04/20200403-4/#1"/>
  </r>
  <r>
    <x v="43"/>
    <x v="56"/>
    <x v="0"/>
    <s v="Reserve Bank of India"/>
    <x v="0"/>
    <s v="Permitting receipt of foreign inward remittances from non-residents through non-resident exchange houses in favour of the ‘Prime Minister’s Citizen Assistance and Relief in Emergency Situations (PM-CARES) Fund’, subject to the condition that AD Cat-I banks shall directly credit the remittances to the Fund and maintain the full details of the remitters"/>
    <s v="https://www.rbi.org.in/Scripts/BS_CircularIndexDisplay.aspx?Id=11858"/>
  </r>
  <r>
    <x v="43"/>
    <x v="56"/>
    <x v="0"/>
    <s v="Reserve Bank of India"/>
    <x v="0"/>
    <s v="Decided to revise trading hours for various markets from April 7, 2020 (Tuesday) and continue up to April 17, 2020 (Friday)"/>
    <s v="https://www.rbi.org.in/Scripts/BS_PressReleaseDisplay.aspx?prid=49627"/>
  </r>
  <r>
    <x v="43"/>
    <x v="56"/>
    <x v="0"/>
    <s v="Reserve Bank of India"/>
    <x v="6"/>
    <s v="Conduct another TLTRO operation for ₹ 25,000 crores on April 09, 2020"/>
    <s v="https://www.rbi.org.in/Scripts/BS_PressReleaseDisplay.aspx?prid=49628"/>
  </r>
  <r>
    <x v="8"/>
    <x v="56"/>
    <x v="0"/>
    <s v="Directorate General of Tax"/>
    <x v="1"/>
    <s v="Reduced the corporate income tax rate from 25% to 22% for the tax years 2020 and 2021, and to 20% starting in the 2022 tax year."/>
    <s v="https://www.pajak.go.id/siaran-pers/implementasi-penurunan-tarif-pajak-penghasilan-badan-dalam-penghitungan-pph-pasal-29"/>
  </r>
  <r>
    <x v="10"/>
    <x v="56"/>
    <x v="0"/>
    <s v="Executive Board of the International Monetary Fund"/>
    <x v="2"/>
    <s v="Approved the augmentation of access under the Extended Credit Facility (ECF) arrangement of 48.7 percent of Togo’s quota (SDR 71.49 million or about US$97.1 million) to address the urgent financing need stemming from the authorities’ efforts and plans to control the spread of COVID-19 and mitigate its economic impacts"/>
    <s v="https://www.imf.org/en/News/Articles/2020/04/03/pr20132-togo-imf-exec-board-6th-review-ecf-arrangement-augments-disbursement-address-impact-covid-19"/>
  </r>
  <r>
    <x v="10"/>
    <x v="56"/>
    <x v="0"/>
    <s v="Executive Board of the International Monetary Fund"/>
    <x v="2"/>
    <s v="Approved immediate disbursement of SDR15.555 million (about US$21.13 million) under the Extended Credit Facility (ECF) arrangement to Sierra Leone to create fiscal space for development needs by strengthening revenue mobilization, containing current spending and improving the efficiency of public investment. In the critical and uncertain period ahead, the Fund is committed to working closely with the Government to help address the priority health and economic needs to combat the fallout of the COVID‑19 pandemic"/>
    <s v="https://www.imf.org/en/News/Articles/2020/04/03/pr20131-sierra-leone-imf-executive-board-completes-second-review-of-sierra-leones-ecf"/>
  </r>
  <r>
    <x v="10"/>
    <x v="56"/>
    <x v="0"/>
    <s v="Executive Board of the International Monetary Fund"/>
    <x v="2"/>
    <s v="Approved a disbursement under the Rapid Credit Facility (RCF) equivalent to SDR 122.2 million (about US$ 165.99million at today’s US$/SDR exchange rate, or 50 percent of the quota) to the Republic of Madagascar to help the country meet the urgent balance of payment needs stemming from the outbreak of the COVID-19 pandemic"/>
    <s v="https://www.imf.org/en/News/Articles/2020/04/03/pr20133-madagascar-imf-executive-board-approves-disbursement-to-address-the-covid-19-pandemic"/>
  </r>
  <r>
    <x v="11"/>
    <x v="56"/>
    <x v="0"/>
    <s v="Financial Markets Authority"/>
    <x v="0"/>
    <s v="All Financial Markets Conduct Act reporting entities with balance dates up to and including 31 July will also have a further 2 months to provide audited financial statements, if their ability to produce financial statements is legitimately impacted by COVID19. This extends the current relief from balance dates up to 31 May"/>
    <s v="https://www.fma.govt.nz/news-and-resources/covid-19/fma-to-extend-deadline-for-financial-reporting/"/>
  </r>
  <r>
    <x v="67"/>
    <x v="56"/>
    <x v="0"/>
    <s v="Nordic Investment Bank"/>
    <x v="2"/>
    <s v="Issued a SEK 4 billion NIB Response Bond, due April 2023. The proceeds of the bond will be made available to projects that support NIB’s member countries and sustainable businesses that are facing economic difficulties due to the COVID-19 pandemic."/>
    <s v="https://www.nib.int/who_we_are/news_and_media/news_press_releases/3485/nib_issues_sek_4_billion_response_bond"/>
  </r>
  <r>
    <x v="36"/>
    <x v="56"/>
    <x v="1"/>
    <s v="Ministry of Finance"/>
    <x v="1"/>
    <s v="Proposed additional spending in the following areas: help for students who have lost work income (NOK 1 billion), a temporary benefit for apprentices (NOK 250 million), compensation for reduced parental payment to after-school care (NOK 1 billion), skill development measures (NOK 190 million), home-based instruction (NOK 3 billion), coronavirus information for immigrant groups (NOK 6.6 million), temporary purchase of basic rail transport services (NOK 550 million), deferrals for beverage taxes (NOK 14 million), deferral of fuel and mineral product taxes (NOK 18 million), exemption on natural gas taxes (NOK 40 million), suspension of the horse-racing tax (NOK 100 million), expansion of th loan guarantee scheme for small and medium-sized enterprises, support for temporarily laid-off employees with private pensions, and support for the reindeer industry (NOK 20 million)."/>
    <s v="https://www.regjeringen.no/en/aktuelt/additional-financial-measures-to-mitigate-the-economic-effects-of-the-coronavirus-crisis/id2696548/"/>
  </r>
  <r>
    <x v="13"/>
    <x v="56"/>
    <x v="0"/>
    <s v="Department of Finance"/>
    <x v="1"/>
    <s v="Issued revenue regulations regarding the documentary stamp tax (DST) exemption of relief for loans payments falling due within the period of the enhanced community quarantine (ECQ) imposed by the national government to slow the spread of the coronaviru"/>
    <s v="https://www.dof.gov.ph/dof-issues-guidelines-for-dst-exemptions-of-credit-payment-extensions/"/>
  </r>
  <r>
    <x v="27"/>
    <x v="56"/>
    <x v="0"/>
    <s v="Financial Services Commission"/>
    <x v="2"/>
    <s v="Expanded the target group of the emergency financial support package announced on March 24 to include large companies from the initial target of SMEs_x000a_and middle market enterprises"/>
    <s v="http://www.fsc.go.kr/downManager?bbsid=BBS0048&amp;no=151186"/>
  </r>
  <r>
    <x v="28"/>
    <x v="56"/>
    <x v="0"/>
    <s v="Central Bank of Sri Lanka"/>
    <x v="3"/>
    <s v="Reduced the Standing Deposit Facility Rate (SDFR) and the Standing Lending Facility Rate (SLFR) of the Central Bank by 25 basis points to 6.00% and 7.00%"/>
    <s v="https://www.cbsl.gov.lk/en/news/the-central-bank-of-sri-lanka-further-reduces-policy-interest-rates"/>
  </r>
  <r>
    <x v="45"/>
    <x v="56"/>
    <x v="0"/>
    <s v="Sveriges Riksbank"/>
    <x v="12"/>
    <s v="Offered to purchase commercial paper issued by Swedish non-financial corporations in a nominal total amount of SEK 32 billion between April 8 and May 31, 2020. Riksbank's first purchases will have maturities of three-months or lower, and nominal allottments of SEK 4 billion. Issuing companies must have a credit rating of Baaa3/BBB- or higher."/>
    <s v="https://www.riksbank.se/en-gb/press-and-published/notices-and-press-releases/press-releases/2020/riksbank-to-buy-commercial-paper-for-sek-32-billion--next-purchase-8-april/"/>
  </r>
  <r>
    <x v="41"/>
    <x v="56"/>
    <x v="0"/>
    <s v="HM Treasury"/>
    <x v="2"/>
    <s v="Extended CBILS to all viable small businesses affected by COVID-19 (in addition to those unable to secure regular commercial financing). Lenders were banned from requesting personal guarantees on loans under GBP 250,000. Introduced new Coronavirus Large Business Interruption Loan Scheme (CLBILS) to provide government guarantees on bank loans up to GBP 25 million to small firms with annual turnover between GDP 45 million and GBP 500 million."/>
    <s v="https://www.gov.uk/government/news/chancellor-strengthens-support-on-offer-for-business-as-first-government-backed-loans-reach-firms-in-need"/>
  </r>
  <r>
    <x v="29"/>
    <x v="56"/>
    <x v="0"/>
    <s v="US Treasury Department"/>
    <x v="0"/>
    <s v="Announced that Social Security beneficiaries who are not typically required to file tax returns will not need to file an abbreviated tax return to receive an Economic Impact Payment"/>
    <s v="https://home.treasury.gov/news/press-releases/sm967"/>
  </r>
  <r>
    <x v="29"/>
    <x v="56"/>
    <x v="0"/>
    <s v="Federal Reserve, Conference of State Bank Supervisors, Consumer Financial Protection Bureau, Federal Deposit Insurance Corporation, National Credit Union Administration, Office of the Comptroller of the Currency"/>
    <x v="0"/>
    <s v="Issued statement clarifying that regulators will provide needed regulatory flexibility to enable mortgage servicers to work with struggling consumers affected by the Coronavirus Disease (referred to as COVID-19) emergency"/>
    <s v="https://www.federalreserve.gov/newsevents/pressreleases/bcreg20200403a.htm"/>
  </r>
  <r>
    <x v="30"/>
    <x v="56"/>
    <x v="0"/>
    <s v="International Development Association"/>
    <x v="2"/>
    <s v="Approved a fast-track $100 million financing to help Bangladesh prevent, detect, and respond to the COVID-19 (Coronavirus) pandemic and strengthen its national systems for public health emergencies"/>
    <s v="https://www.worldbank.org/en/news/press-release/2020/04/03/world-bank-fast-tracks-100-million-covid-19-coronavirus-support-for-bangladesh"/>
  </r>
  <r>
    <x v="30"/>
    <x v="56"/>
    <x v="0"/>
    <s v="World Bank Group"/>
    <x v="1"/>
    <s v="Allocated $3 million to address the Armenia’s urgent needs for equipment and supplies needed for the intensive care of people with a confirmed COVID-19 diagnosis"/>
    <s v="https://www.worldbank.org/en/news/press-release/2020/04/03/world-bank-supports-armenia-to-combat-the-human-impact-of-the-covid19-pandemic"/>
  </r>
  <r>
    <x v="3"/>
    <x v="57"/>
    <x v="0"/>
    <s v="Banco Central do Brazil"/>
    <x v="6"/>
    <s v="Special Temporary Liquidity Line (LTEL), with the objective of offering the necessary liquidity so that the National Financial System can remain stable in the face of the increased demand observed in the credit market,result of the reflexes of the spread of COVID-19."/>
    <s v="https://www.bcb.gov.br/detalhenoticia/17027/nota"/>
  </r>
  <r>
    <x v="3"/>
    <x v="57"/>
    <x v="0"/>
    <s v="Banco Central do Brazil"/>
    <x v="0"/>
    <s v="Postponed changes in the credit regulations which had been approved in November last year and were due to come into force in April and June this year"/>
    <s v="https://www.bcb.gov.br/detalhenoticia/17027/nota"/>
  </r>
  <r>
    <x v="3"/>
    <x v="57"/>
    <x v="0"/>
    <s v="Banco Central do Brazil"/>
    <x v="0"/>
    <s v="Adapts rules for remote reporting losses of Agricultural Activity Guarantee Program (Proagro) beneficiaries to COVID-19"/>
    <s v="https://www.bcb.gov.br/detalhenoticia/17027/nota"/>
  </r>
  <r>
    <x v="35"/>
    <x v="57"/>
    <x v="0"/>
    <s v="Ministry of Economic Affairs and Communications"/>
    <x v="5"/>
    <s v="Approved a supplementary budget that included an aid package for construction companies to stay afloat during the recession. The state allocated EUR 145 million to the construction sector. EUR 100 million was dedicated to the construction and reconstruction of small apartment and homes, EUR 30 million to local governments for road construction, EUR 10 million to the Road Administration, and EUR 5 million for the demolition of abandoned homes."/>
    <s v="https://www.mkm.ee/et/uudised/ehitussektor-saab-riigilt-rahasusti"/>
  </r>
  <r>
    <x v="35"/>
    <x v="57"/>
    <x v="0"/>
    <s v="Ministry of Economic Affairs and Communications"/>
    <x v="1"/>
    <s v="Dedicated EUR 25 million to the tourism sector."/>
    <s v="https://www.mkm.ee/et/uudised/riik-toetab-raskustesse-sattunud-turismisektorit-25-miljoni-euroga"/>
  </r>
  <r>
    <x v="22"/>
    <x v="57"/>
    <x v="1"/>
    <s v="European Commission"/>
    <x v="1"/>
    <s v="Proposed a labor-support package worth 100 billion euros, financed by a new instrument called &quot;SURE.&quot; The progam will provide loans to Member States, who will create labor support and protection programs. The EC also proposed extending the application window for the European Maritime and Fisheries Fund, mobilising uncommitted money from the Cohesion Policy funds, and using other uncommitted EU funds to support medical supplies and services."/>
    <s v="https://ec.europa.eu/commission/presscorner/detail/en/ip_20_582"/>
  </r>
  <r>
    <x v="22"/>
    <x v="57"/>
    <x v="0"/>
    <s v="European Investment Bank"/>
    <x v="2"/>
    <s v="Enabled direct lending for private sector investments (in the agriculture and bioeconomy sector) ranging from EUR 15 million to 200 million. EIB loan levels ranged from EUR 7.5 to 50 million. This was an extension of a 2018 program."/>
    <s v="https://www.eib.org/en/press/all/2020-091-agriculture-and-bioeconomy-eib-approves-eur700-million-of-financing-under-the-investment-plan-for-europe-to-support-private-investment-across-the-eu"/>
  </r>
  <r>
    <x v="48"/>
    <x v="57"/>
    <x v="1"/>
    <s v="Ministry of Finance"/>
    <x v="1"/>
    <s v="Proposed that municipalities shift their future tax revenues to the present. The Ministry of Finance proposed a cost-neutral compensation program for municipalities, and the corresponding amount would be deducted from their state shares in 2021."/>
    <s v="https://vm.fi/sv/artikel/-/asset_publisher/kunnille-korvataan-verotulojen-valiaikainen-pienentyminen"/>
  </r>
  <r>
    <x v="48"/>
    <x v="57"/>
    <x v="0"/>
    <s v="Ministry of Economic Affairs and Employment"/>
    <x v="1"/>
    <s v="Suggested that entrepreneurs receive temporary support, which would be valid until June 30, 2020. Support would take the form of unemployment benefits for entrepreneurs who lost full-time employment, or whose business income fell below EUR 1,089.67 per month for each person working as an entrepreneur."/>
    <s v="https://tem.fi/artikkeli/-/asset_publisher/yrittajille-oikeus-tyottomyysturvaan-koronavirusepidemian-vuoksi"/>
  </r>
  <r>
    <x v="48"/>
    <x v="57"/>
    <x v="0"/>
    <s v="Ministry of Economic Affairs and Employment"/>
    <x v="1"/>
    <s v="Issued a decree to temporarily amend the Government Decree on State Aid for Business Development. The Ministry added provisions to issue development grants to companies whose markets and/or production were disrupted by the coronavirus pandemic. The temporary changes were valid from April 3, 2020 to December 31, 2020. Grants for situation analysis were capped at EUR 10,000, and grants for development measures were capped at EUR 100,000. Grants were administered by the ELY Center."/>
    <s v="https://tem.fi/artikkeli/-/asset_publisher/yrityksille-kehittamisavustusta-koronavirusepidemian-aiheuttamassa-hairiotilanteessa"/>
  </r>
  <r>
    <x v="48"/>
    <x v="57"/>
    <x v="0"/>
    <s v="Ministry of Finance"/>
    <x v="1"/>
    <s v="Reduced the corporate tax rate on payment arrangements from 7% to 4%. This retroactively applied to taxes due since the beginning of March, and was set to last through the end of August."/>
    <s v="https://vm.fi/sv/artikel/-/asset_publisher/maksujarjestelyssa-olevien-verojen-viivastyskorko-alenee-maaraajaksi"/>
  </r>
  <r>
    <x v="39"/>
    <x v="57"/>
    <x v="0"/>
    <s v="Federal Financial Supervisory Authority"/>
    <x v="0"/>
    <s v="Decreased countercyclical capital buffer rate from 0.25% to 0%. This took effect April 1, 2020."/>
    <s v="https://www.bafin.de/SharedDocs/Veroeffentlichungen/EN/Meldung/2020_Corona/meldung_2020_03_31_corona_virus_6_Allgemeinverfuegung_Antizyklischer_Kapitalpuffer_en.html"/>
  </r>
  <r>
    <x v="23"/>
    <x v="57"/>
    <x v="0"/>
    <s v="Magyar Nemzeti Bank"/>
    <x v="0"/>
    <s v="Removed the capital buffers for systemically-important domestic credit institutions, allowing them to extend up to HUF 4.5 trillion in additional loans. The capital buffers were supposed to be rebuilt over a three-year period, starting in 2022."/>
    <s v="https://www.mnb.hu/sajtoszoba/sajtokozlemenyek/2020-evi-sajtokozlemenyek/az-mnb-a-rendszerszinten-jelentos-bankok-tokepuffereinek-feloldasaval-tamogatja-a-bankrendszer-hitelezesi-aktivitasat"/>
  </r>
  <r>
    <x v="40"/>
    <x v="57"/>
    <x v="0"/>
    <s v="Magyar Nemzeti Bank"/>
    <x v="2"/>
    <s v="Allowed domestic open-end public investment funds to participate in new, longer-term hedge funds to suppport domest markets. Mutual funds may use 3-month, 6-month, and 12-month maturities in central bank tenders, and may repay the loan at any time before maturity."/>
    <s v="https://www.mnb.hu/sajtoszoba/sajtokozlemenyek/2020-evi-sajtokozlemenyek/az-mnb-a-befektetesi-alapok-szamara-is-megteremti-a-hosszabb-lejaratu-hiteleszkozehez-valo-hozzaferes-lehetoseget"/>
  </r>
  <r>
    <x v="9"/>
    <x v="57"/>
    <x v="0"/>
    <s v="Regional Public Goods (RPG) Initiative "/>
    <x v="1"/>
    <s v="Made available more than US$7 million in non-reimbursable resources under the 2020 Call for Proposals of the Regional Public Goods (RPG) Initiative to finance proposals for regional cooperation and policy coordination in the framework of LAC’s response to the COVID-19 pandemic"/>
    <s v="https://www.iadb.org/en/news/idb-finance-regional-projects-support-coordinated-covid-19-response"/>
  </r>
  <r>
    <x v="10"/>
    <x v="57"/>
    <x v="0"/>
    <s v="Executive Board of the International Monetary Fund"/>
    <x v="2"/>
    <s v="Approved disbursement to Rwanda of SDR80.1 million (about US$109.4 million) to be drawn under the Rapid Credit Facility (RCF)"/>
    <s v="https://www.imf.org/en/News/Articles/2020/04/02/pr-20130-rwanda-imf-executive-board-approves-disbursement-to-address-covid19"/>
  </r>
  <r>
    <x v="31"/>
    <x v="57"/>
    <x v="0"/>
    <s v="Bank of Israel"/>
    <x v="0"/>
    <s v="Removed barriers to remote execution of transactions and issuing debit cards, including granting a permit to send a notice to their customers via e-banking channels (application, SMS via phone, etc.) offering them to join such services, issuing a framework for National Insurance allowance recipients was formulated, under which the banks will issue debit cards to those customers, agreeing to an e-banking contract via telephone, and allowing the issuance of a debit card to insolvent customers"/>
    <s v="https://www.boi.org.il/en/NewsAndPublications/PressReleases/Pages/30-3-2020.aspx"/>
  </r>
  <r>
    <x v="64"/>
    <x v="57"/>
    <x v="0"/>
    <s v="Finance Ministry"/>
    <x v="1"/>
    <s v="Pay one-off RM600 to taxi drivers and drivers registered tourists will start to sign into the account registered as of April 2, 2020"/>
    <s v="https://www.treasury.gov.my/pdf/Siaran-Media-PRIHATIN-Taxi.pdf"/>
  </r>
  <r>
    <x v="59"/>
    <x v="57"/>
    <x v="0"/>
    <s v="Banco de Mexico"/>
    <x v="6"/>
    <s v="Will conduct additional auctions for the U.S. dollar funds supplying operations on April 6 for an amount of up to 5 billion dollars and will have a maturity of 84 days"/>
    <s v="https://www.banxico.org.mx/publicaciones-y-prensa/anuncios-de-la-comision-de-cambios/%7B531C0A2D-D7C8-30C0-C0DC-A5595698D789%7D.pdf"/>
  </r>
  <r>
    <x v="25"/>
    <x v="57"/>
    <x v="0"/>
    <s v="Ministry of Finance"/>
    <x v="0"/>
    <s v="Eased the conditions of tax payment for entrepreneurs and the self-employeed. Until June 19, 2020, the specified workers may postpone current and future (within the next three months) tax debt. The government also expanded the list of taxes eligible for postponement to include gambling taxes, excise duties, consumption taxes for alcohol-free drinks, insurance taxes, landlord levies, energy taxes, and other environmental taxes. Enrepreneurs can also apply tax delays longer than the current three-month postponement."/>
    <s v="https://www.rijksoverheid.nl/actueel/nieuws/2020/04/02/versoepeling-betalingsuitstel-belastingdienst"/>
  </r>
  <r>
    <x v="11"/>
    <x v="57"/>
    <x v="0"/>
    <s v="Reserve Bank of New Zealand"/>
    <x v="2"/>
    <s v="Established the Term Lending Facility (TLF), a new longer-term funding scheme for the banking system, in support of the Government’s Business Finance Guarantee Scheme to help promote lending to businesses"/>
    <s v="https://www.rbnz.govt.nz/news/2020/04/longer-term-funding-to-support-business-lending_x000a__x000a_https://www.rbnz.govt.nz/news/2020/05/term-lending-facility-details-outlined-to-promote-business-lending"/>
  </r>
  <r>
    <x v="36"/>
    <x v="57"/>
    <x v="1"/>
    <s v="Ministry of Finance, Ministry of Trade and Industry"/>
    <x v="1"/>
    <s v="Proposed that companies that suffer at least 30% turnover from the virus outbreak receive government compensation. Size of compensation depends on how much revenue has fallen, the size of the company's inevitable fixed costs, and whether the enterprise is required to shut down the state."/>
    <s v="https://www.regjeringen.no/no/aktuelt/foretak-med-minst-30--omsetningsfall-kan-fa-kompensasjon/id2696396/"/>
  </r>
  <r>
    <x v="36"/>
    <x v="57"/>
    <x v="0"/>
    <s v="Ministry of Finance, Ministry of Trade and Industry"/>
    <x v="4"/>
    <s v="Adopted a regulation that opens the program to larger companies. Previously, the program was only open to small and medium-sized enterprises (SMEs). Now, it includes companies with at least 250 employees and either annual turnover exceeding 50 million euros or a total balance sheet exceeding 43 million euros. Larger companies could borrow up to NOK 150 million."/>
    <s v="https://www.regjeringen.no/no/aktuelt/garantiordningen-apnes-for-storre-bedrifter/id2696177/"/>
  </r>
  <r>
    <x v="13"/>
    <x v="57"/>
    <x v="0"/>
    <s v="Department of Finance"/>
    <x v="0"/>
    <s v="Issued the revenue regulations extending the deadlines for filing of tax returns, submission of documents, and the payment of taxes"/>
    <s v="https://www.dof.gov.ph/dof-issues-rules-on-tax-deadline-extensions-under-bayanihan-act/"/>
  </r>
  <r>
    <x v="13"/>
    <x v="57"/>
    <x v="0"/>
    <s v="Department of Finance"/>
    <x v="0"/>
    <s v="Issued guidelines on the tax and duty exemption of imports of medical equipment and supplies intended for healthcare frontliners to combat the coronavirus disease 2019 (COVID-19) pandemic"/>
    <s v="https://www.dof.gov.ph/dof-issues-guidelines-on-tax-free-imports-of-ppes-test-kits-and-medical-supplies-amid-covid-pandemic/"/>
  </r>
  <r>
    <x v="33"/>
    <x v="57"/>
    <x v="1"/>
    <s v="Ministry of Finance"/>
    <x v="1"/>
    <s v="Drafted a bill that allows organizations to reduce taxable profits on expenses asosciated with the purchase of personal protective equipment, test systems for diagnosis of coronavirus, and medical equipment for diagnosis and treatment. Applicable expenses occurred on or after January 1, 2020."/>
    <s v="https://www.minfin.ru/ru/press-center/?id_4=37018-informatsionnoe_soobshchenie"/>
  </r>
  <r>
    <x v="45"/>
    <x v="57"/>
    <x v="0"/>
    <s v="Ministry of Finance"/>
    <x v="1"/>
    <s v="Provided additional grants to municipalities worth SEK 20 billion (the previous announced total was worth SEK 5 billion). Of the SEK 20 billion increase, 12.5 billion is a permanent, annually recurring increase. Municipalities are expected to use the funds to cover higher healthcare costs."/>
    <s v="https://www.regeringen.se/pressmeddelanden/2020/04/ytterligare-tillskott-till-kommuner-och-regioner/"/>
  </r>
  <r>
    <x v="45"/>
    <x v="57"/>
    <x v="0"/>
    <s v="Finansinpektionen"/>
    <x v="0"/>
    <s v="Relieved operators from mandatory reporting on money laundering by one month. The submission date has been delayed from March 31 to April 30, 2020."/>
    <s v="https://www.fi.se/sv/publicerat/nyheter/2020/rapportering-av-penningtvatt-skjuts-fram-en-manad/"/>
  </r>
  <r>
    <x v="45"/>
    <x v="57"/>
    <x v="0"/>
    <s v="Finansinpektionen"/>
    <x v="0"/>
    <s v="Exempted banks from requiring all new and existing mortgage borrowers to follow strict amortization protocol. Exemption set to last until June 2021. The intervention should take effect on April 14, 2020."/>
    <s v="https://www.fi.se/sv/publicerat/pressmeddelanden/2020/banker-far-ge-alla-bolanetagare-undantag-fran-amortering/"/>
  </r>
  <r>
    <x v="41"/>
    <x v="57"/>
    <x v="1"/>
    <s v="Financial Conduct Authority"/>
    <x v="0"/>
    <s v="Proposed a range of temporary stop-gap measures to relieve burdens on consumer credit products, including policies related to: overdrafts; credit cards, store cards, and catalogue credit; personal loans; and treatment of interest."/>
    <s v="https://www.fca.org.uk/news/press-releases/fca-proposes-temporary-financial-relief-customers-impacted-coronavirus"/>
  </r>
  <r>
    <x v="29"/>
    <x v="57"/>
    <x v="0"/>
    <s v="Small Business Administration"/>
    <x v="4"/>
    <s v="Issued interim final rule for Paycheck Protection Program, which permits guarantee of 100 percent of 7(a) loans and provides for forgiveness of up to the full principal amount of qualifying loans guaranteed. Maximum pogram size is $349 billion"/>
    <s v="https://www.sba.gov/document/policy-guidance--ppp-interim-final-rule"/>
  </r>
  <r>
    <x v="30"/>
    <x v="57"/>
    <x v="0"/>
    <s v="Catastrophe Deferred Drawdown Option (Cat-DDO)"/>
    <x v="2"/>
    <s v="Released US$150 million to support the Dominican Republic's efforts to implement emergency measures to contain the spread of COVID-19 (coronavirus) and manage the impact of the pandemic"/>
    <s v="https://www.worldbank.org/en/news/press-release/2020/04/01/world-bank-releases-us150-million-for-covid-19-response-in-dominican-republic"/>
  </r>
  <r>
    <x v="30"/>
    <x v="57"/>
    <x v="0"/>
    <s v="International Development Association"/>
    <x v="1"/>
    <s v="Approved a US$20 million grant for the Haiti COVID-19 Response Project"/>
    <s v="https://www.worldbank.org/en/news/press-release/2020/04/01/world-bank-approves-us20-million-grant-to-support-covid-19-response-in-haiti"/>
  </r>
  <r>
    <x v="30"/>
    <x v="57"/>
    <x v="0"/>
    <s v="International Development Association"/>
    <x v="1"/>
    <s v="Approved a $100.4 million grant for the Afghanistan COVID-19 Emergency Response and Health Systems Preparedness Project to help Afghanistan take effective action to respond to the threat posed by COVID-19 and strengthen its public health preparedness"/>
    <s v="https://www.worldbank.org/en/news/press-release/2020/04/02/world-bank-fast-tracks-100-million-covid-19-support-for-afghanistan"/>
  </r>
  <r>
    <x v="30"/>
    <x v="57"/>
    <x v="0"/>
    <s v="International Bank for Reconstruction and Development"/>
    <x v="2"/>
    <s v="Approved a fast-track $1 billion to the India COVID-19 Emergency Response and Health Systems Preparedness Project to help India prevent, detect, and respond to the COVID-19 pandemic and strengthen its public health preparedness"/>
    <s v="https://www.worldbank.org/en/news/press-release/2020/04/02/world-bank-fast-tracks-1-billion-covid-19-support-for-india"/>
  </r>
  <r>
    <x v="30"/>
    <x v="57"/>
    <x v="0"/>
    <s v="International Development Association, International Bank for Reconstruction and Development"/>
    <x v="2"/>
    <s v="Approved $26.9 million (US$13.1 million credit from the International Development Association (IDA) and a $13.8 million credit from the International Bank for Reconstruction and Development (IBRD)) for the Mongolia COVID-19 Emergency Response and Health System Preparedness Project to meet emergency needs in the face of the pandemic and to better prepare for future health crises"/>
    <s v="https://www.worldbank.org/en/news/press-release/2020/04/02/the-world-bank-approves-269-million-for-mongolias-covid-19-coronavirus-emergency-response"/>
  </r>
  <r>
    <x v="30"/>
    <x v="57"/>
    <x v="0"/>
    <s v="International Development Association"/>
    <x v="1"/>
    <s v="Approved $41.3 million grant for the Ethiopia COVID-19 Emergency Response and Health Systems Preparedness Project is designed to help Ethiopia develop counter measures to lessen the devastating effects of COVID-19"/>
    <s v="https://www.worldbank.org/en/news/press-release/2020/04/02/world-bank-group-provides-emergency-support-to-ethiopia-to-manage-health-economic-impacts-of-covid-19"/>
  </r>
  <r>
    <x v="30"/>
    <x v="57"/>
    <x v="0"/>
    <s v="International Development Association"/>
    <x v="2"/>
    <s v="Approved $41.3 million credit for the Ethiopia COVID-19 Emergency Response and Health Systems Preparedness Project is designed to help Ethiopia develop counter measures to lessen the devastating effects of COVID-19"/>
    <s v="https://www.worldbank.org/en/news/press-release/2020/04/02/world-bank-group-provides-emergency-support-to-ethiopia-to-manage-health-economic-impacts-of-covid-19"/>
  </r>
  <r>
    <x v="30"/>
    <x v="57"/>
    <x v="0"/>
    <s v="International Development Association"/>
    <x v="2"/>
    <s v="Approved $50 million in immediate funding to support Kenya’s response to the global COVID-19 (coronavirus) pandemic under a new operation - the Kenya COVID -19 Emergency Response Project"/>
    <s v="https://www.worldbank.org/en/news/press-release/2020/04/02/kenya-receives-50-million-world-bank-group-support-to-address-covid-19-pandemic"/>
  </r>
  <r>
    <x v="30"/>
    <x v="57"/>
    <x v="0"/>
    <s v="International Development Association"/>
    <x v="1"/>
    <s v="Approved a $10 million grant for Gambia to provide emergency assistance in the face of the global COVID-19 pandemic"/>
    <s v="https://www.worldbank.org/en/news/press-release/2020/04/02/world-bank-supports-the-gambias-covid-19-response"/>
  </r>
  <r>
    <x v="30"/>
    <x v="57"/>
    <x v="0"/>
    <s v="International Development Association"/>
    <x v="2"/>
    <s v="Providing $100 million to Ghana to assist the country in tackling the COVID-19 pandemic"/>
    <s v="https://www.worldbank.org/en/news/press-release/2020/04/02/world-bank-group-supports-ghanas-covid-19-response"/>
  </r>
  <r>
    <x v="30"/>
    <x v="57"/>
    <x v="0"/>
    <s v="International Development Association"/>
    <x v="1"/>
    <s v="Approved a $5.2 million grant to support Mauritania in strengthening the national public health preparedness to the COVID-19 pandemic"/>
    <s v="https://www.worldbank.org/en/news/press-release/2020/04/02/world-bank-supports-mauritanias-covid-19-response"/>
  </r>
  <r>
    <x v="30"/>
    <x v="57"/>
    <x v="0"/>
    <s v="World Bank Group"/>
    <x v="2"/>
    <s v="Approved a US$ 35 million emergency loan to support Argentinian government efforts to minimize the impact of the COVID-19 pandemic on the health system through the procurement of medical supplies and equipment"/>
    <s v="https://www.worldbank.org/en/news/press-release/2020/04/02/argentina-banco-mundial-covid-coronavirus"/>
  </r>
  <r>
    <x v="30"/>
    <x v="57"/>
    <x v="0"/>
    <s v="International Development Association"/>
    <x v="1"/>
    <s v="Approved a $2.5 million grant to assist the government of Sao Tome and Principe in responding to the threat posed by the COVID-19 pandemic"/>
    <s v="https://www.worldbank.org/en/news/press-release/2020/04/02/sao-tome-and-principe-to-boost-preparedness-for-covid-19"/>
  </r>
  <r>
    <x v="30"/>
    <x v="57"/>
    <x v="0"/>
    <s v="International Bank for Reconstruction and Development, Global Concessional Financing Facility"/>
    <x v="2"/>
    <s v="Approved the re-allocation of US$40 million under the current Health Resilience Project (US$120 million) to strengthen the Lebanon's capacity to respond to the crisis by equipping governmental hospitals and increasing their ability to test and treat suspected cases."/>
    <s v="https://www.worldbank.org/en/news/press-release/2020/04/02/world-bank-deploys-us40-million-in-emergency-response-to-help-lebanon-face-the-coronavirus-covid-19-outbreak"/>
  </r>
  <r>
    <x v="30"/>
    <x v="57"/>
    <x v="0"/>
    <s v="International Development Association"/>
    <x v="2"/>
    <s v="Approved $47 million in financing from to fund the emergency response to the COVID-19 epidemic in the Democratic Republic of Congo (DRC)"/>
    <s v="https://www.worldbank.org/en/news/press-release/2020/04/02/the-world-bank-group-provides-47-million-to-support-the-democratic-republic-of-congos-response-to-the-coronavirus-pandemic"/>
  </r>
  <r>
    <x v="30"/>
    <x v="57"/>
    <x v="0"/>
    <s v="International Development Association"/>
    <x v="2"/>
    <s v="Approved a $20 million credit to support Senegal in its response to the threat of the global COVID-19 pandemic"/>
    <s v="https://www.worldbank.org/en/news/press-release/2020/04/02/world-bank-approves-20-million-for-senegal-to-fight-covid-19"/>
  </r>
  <r>
    <x v="30"/>
    <x v="57"/>
    <x v="0"/>
    <s v="International Development Association"/>
    <x v="1"/>
    <s v="Approved a $7.5 million grant to help Sierra Leone respond to the threat posed by the coronavirus outbreak and strengthen national systems for public health preparedness"/>
    <s v="https://www.worldbank.org/en/news/press-release/2020/04/02/sierra-leone-to-receive-75-million-for-covid-19-response"/>
  </r>
  <r>
    <x v="30"/>
    <x v="57"/>
    <x v="0"/>
    <s v="International Development Association"/>
    <x v="2"/>
    <s v="Approved a $5 million credit to support the Archipelago of Cabo Verde in strengthening its preparedness and response to the COVID-19 pandemic"/>
    <s v="https://www.worldbank.org/en/news/press-release/2020/04/02/world-bank-supports-cabo-verdes-covid-19-response"/>
  </r>
  <r>
    <x v="30"/>
    <x v="57"/>
    <x v="0"/>
    <s v="International Development Association"/>
    <x v="1"/>
    <s v="Approved a US$26.9 million grant to finance a new emergency project designed to strengthen Yemen’s fragile systems for public health preparedness, including the detection, containment, diagnosis and treatment of COVID-19"/>
    <s v="https://www.worldbank.org/en/news/press-release/2020/04/02/new-us269-million-grant-for-yemen-to-fund-emergency-response-activities-related-to-coronavirus-covid-19-outbreak"/>
  </r>
  <r>
    <x v="30"/>
    <x v="57"/>
    <x v="0"/>
    <s v="International Development Association"/>
    <x v="2"/>
    <s v="Approved a US$5 million credit to focus primarily on the immediate needs and timely response to the COVID-19 outbreak in Djibouti, while at the same time enhancing the country’s health system capacity to limit contagion and provide the best care possible for people who become ill"/>
    <s v="https://www.worldbank.org/en/news/press-release/2020/04/02/djibouti-world-bank-approves-us5-million-in-urgent-support-of-coronavirus-covid-19-response"/>
  </r>
  <r>
    <x v="30"/>
    <x v="57"/>
    <x v="0"/>
    <s v="Transforming Egypt’s Healthcare System Project"/>
    <x v="2"/>
    <s v="Activated the Contingency Emergency Response Component (CERC) under the “Transforming Egypt’s Healthcare System Project” US$ 7.9 million to fund emergency response activities related to the COVID-19 outbreak in Egypt"/>
    <s v="https://www.worldbank.org/en/news/press-release/2020/04/02/egypt-world-bank-provides-us79-million-in-support-of-coronavirus-covid-19-emergency-response"/>
  </r>
  <r>
    <x v="30"/>
    <x v="57"/>
    <x v="0"/>
    <s v="Trust Fund for Gaza and the West Bank"/>
    <x v="1"/>
    <s v="Approved US$5.8 million emergency operation to help the West Bank and Gaza address urgent health needs from the COVID-19 pandemic"/>
    <s v="https://www.worldbank.org/en/news/press-release/2020/04/02/west-bank-and-gaza-us58-million-from-the-world-bank-to-help-palestinians-fight-coronavirus-covid-19-outbreak"/>
  </r>
  <r>
    <x v="30"/>
    <x v="57"/>
    <x v="0"/>
    <s v="World Bank Group"/>
    <x v="2"/>
    <s v="Approved a loan of US$20 million to support Paraguay in strengthening its health system in the face of the coronavirus pandemic (Covid-19)"/>
    <s v="https://www.worldbank.org/en/news/press-release/2020/04/02/paraguay-banco-mundial-covid-coronavirus"/>
  </r>
  <r>
    <x v="30"/>
    <x v="57"/>
    <x v="0"/>
    <s v="Health Services Networks Project"/>
    <x v="2"/>
    <s v="Approved support, totaling US$ 20 million, to Bolivia focused on attending the immediate and short-term priorities of the health system, including technical assistance to counteract the growth of the virus outbreak in the country"/>
    <s v="https://www.worldbank.org/en/news/press-release/2020/04/02/el-banco-mundial-facilita-apoyo-y-recursos-inmediatos-para-atender-la-emergencia-por-el-covid-19-coronavirus-en-bolivia"/>
  </r>
  <r>
    <x v="30"/>
    <x v="57"/>
    <x v="0"/>
    <s v="International Development Association"/>
    <x v="2"/>
    <s v="Approved a $7.3 million Maldives COVID-19 Emergency Response and Health Systems Preparedness Project to help the country prevent, detect, and respond to the COVID-19 pandemic and strengthen its public health preparedness"/>
    <s v="https://www.worldbank.org/en/news/press-release/2020/04/02/world-bank-fast-tracks-73-million-covid-19-support-to-maldives"/>
  </r>
  <r>
    <x v="30"/>
    <x v="57"/>
    <x v="0"/>
    <s v="International Development Association, International Bank for Reconstruction and Development"/>
    <x v="2"/>
    <s v="Approved $128.6 million ($35 million loan from the International Bank for Reconstruction and Development (IBRD) and a $93.6 million credit from the International Development Association (IDA)) to Sri Lanka COVID-19 Emergency Response and Health Systems Preparedness Project to help the country prevent, detect, and respond to the COVID-19 pandemic and strengthen its public health preparedness"/>
    <s v="https://www.worldbank.org/en/news/press-release/2020/04/01/world-bank-fast-track-support-covid19-corona"/>
  </r>
  <r>
    <x v="30"/>
    <x v="57"/>
    <x v="0"/>
    <s v="International Development Association"/>
    <x v="2"/>
    <s v="Approved a $200 million package to help Pakistan take effective and timely action to respond to the COVID-19 pandemic by strengthening the country’s national healthcare systems and mitigating socioeconomic disruptions."/>
    <s v="https://www.worldbank.org/en/news/press-release/2020/04/02/world-bank-fast-tracks-support-for-covid-19-coronavirus-response-to-pakistan"/>
  </r>
  <r>
    <x v="30"/>
    <x v="57"/>
    <x v="0"/>
    <s v="International Development Association"/>
    <x v="1"/>
    <s v="Approved $11.3 million in grant financing for the Tajikistan Emergency COVID-19 Project, which will support the country’s efforts to prepare for and respond effectively to the health and social risks associated with the global COVID-19 (Coronavirus) pandemic"/>
    <s v="https://www.worldbank.org/en/news/press-release/2020/04/02/tajikistan-gets-world-bank-financing-to-respond-to-covid-19-pandemic"/>
  </r>
  <r>
    <x v="30"/>
    <x v="57"/>
    <x v="0"/>
    <s v="World Bank Group"/>
    <x v="2"/>
    <s v="Approved a US$ 20 million loan for managing the COVID-19 pandemic in Ecuador"/>
    <s v="https://www.worldbank.org/en/news/press-release/2020/04/02/ecuador-recibira-us20-millones-del-banco-mundial-para-fortalecer-su-respuesta-sanitaria-frente-a-la-emergencia-por-el-covid-19"/>
  </r>
  <r>
    <x v="30"/>
    <x v="57"/>
    <x v="0"/>
    <s v="Catastrophe Deferred Drawdown Option (CAT-DDO)"/>
    <x v="2"/>
    <s v="Government of Romania activated Euro 400 million of pre-arranged financial support from the World Bank to help prevent and respond to the COVID–19 (Coronavirus) pandemic"/>
    <s v="https://www.worldbank.org/en/news/press-release/2020/04/02/euro-400-million-to-romania-to-combat-the-human-and-economic-impacts-of-the-coronavirus-pandemic"/>
  </r>
  <r>
    <x v="30"/>
    <x v="57"/>
    <x v="0"/>
    <s v="International Development Association"/>
    <x v="2"/>
    <s v="Approved a US$20 million credit for the Cambodia COVID-19 Emergency Response Project, as part of the first tranche of emergency support operations through a dedicated fast-track COVID-19 facility"/>
    <s v="https://www.worldbank.org/en/news/press-release/2020/04/02/world-bank-approves-20-million-for-cambodias-covid-19-coronavirus-response"/>
  </r>
  <r>
    <x v="30"/>
    <x v="57"/>
    <x v="0"/>
    <s v="International Development Association, Enhancing Resilience in Kyrgyzstan Project"/>
    <x v="2"/>
    <s v="Approved $12.15 million for the Kyrgyz Republic Emergency COVID-19 Project and reallocated $9 million from the ongoing World Bank-financed Enhancing Resilience in Kyrgyzstan Project which has a mechanism known as a Contingent Emergency Response Component (CERC) that allows governments to quickly access undisbursed funds in World Bank projects to respond to emergencies"/>
    <s v="https://www.worldbank.org/en/news/press-release/2020/04/02/kyrgyz-republic-gets-world-bank-financing-to-respond-to-covid-19-pandemic"/>
  </r>
  <r>
    <x v="0"/>
    <x v="58"/>
    <x v="0"/>
    <s v="Ministry of Labor, Employment, and Social Security"/>
    <x v="0"/>
    <s v="Established Emergency Assistance Program for Work and Production for employers and workers affected by the health emergency. Program participants are entitled to one or more benefits, depending on eligibility. One benefit was the postponement or reduction of up to 95% of the payment of employer contributions to the Argentine Integrated Social Security System. Eligible participants include employers whose total number of workers did not exceed 60 by February 29, 2020."/>
    <s v="https://www.argentina.gob.ar/noticias/el-gobierno-nacional-pone-en-marcha-el-programa-de-asistencia-de-emergencia-al-trabajo-y-la"/>
  </r>
  <r>
    <x v="0"/>
    <x v="58"/>
    <x v="0"/>
    <s v="Ministry of Labor, Employment, and Social Security"/>
    <x v="1"/>
    <s v="Established Emergency Assistance Program for Work and Production for employers and workers affected by the health emergency. Program participants are entitled to one or more benefits, depending on eligibility. One benefit was the Compensatory Allocation to the Salary, which was a non-remunerative sum paid to employees for companies with up to 100 employees. The value of the payment depedned on the number of employees."/>
    <s v="https://www.argentina.gob.ar/noticias/el-gobierno-nacional-pone-en-marcha-el-programa-de-asistencia-de-emergencia-al-trabajo-y-la"/>
  </r>
  <r>
    <x v="0"/>
    <x v="58"/>
    <x v="0"/>
    <s v="Ministry of Labor, Employment, and Social Security"/>
    <x v="1"/>
    <s v="Established Emergency Assistance Program for Work and Production for employers and workers affected by the health emergency. Program participants are entitled to one or more benefits, depending on eligibility. One benefit was REPRO Health Emergency Assistance, which was a non-remunerative sum paid to employees for companies with over 100 employees. The sum was between ARS 6,000 and 10,000."/>
    <s v="https://www.argentina.gob.ar/noticias/el-gobierno-nacional-pone-en-marcha-el-programa-de-asistencia-de-emergencia-al-trabajo-y-la"/>
  </r>
  <r>
    <x v="0"/>
    <x v="58"/>
    <x v="0"/>
    <s v="Ministry of Labor, Employment, and Social Security"/>
    <x v="1"/>
    <s v="Established Emergency Assistance Program for Work and Production for employers and workers affected by the health emergency. Program participants are entitled to one or more benefits, depending on eligibility. One benefit was Comprehensive Unemployment Benefit System, which allowed eligible workers access to an unemployment benefit between ARS 6,000 and 10,000."/>
    <s v="https://www.argentina.gob.ar/noticias/el-gobierno-nacional-pone-en-marcha-el-programa-de-asistencia-de-emergencia-al-trabajo-y-la"/>
  </r>
  <r>
    <x v="0"/>
    <x v="58"/>
    <x v="0"/>
    <s v="Central Bank of Argentina"/>
    <x v="0"/>
    <s v="Suspended punitive interest charges on unpaid balances of credits granted by financial entities, whose installments were due between April 1, 2020 and June 30, 2020."/>
    <s v="https://www.bcra.gob.ar/Noticias/coronavirus-bcra-segunda-cuarentena.asp"/>
  </r>
  <r>
    <x v="19"/>
    <x v="58"/>
    <x v="0"/>
    <s v="Asian Development Bank"/>
    <x v="1"/>
    <s v="Asian Development Bank (ADB) has provided a $100,000 (LKR 18.17 million) grant for the purchase of emergency medical supplies through the United Nations Children’s Fund (UNICEF) in support of Sri Lanka’s ongoing response to the novel coronavirus (COVID-19) pandemic"/>
    <s v="https://www.adb.org/news/adb-unicef-join-forces-supply-emergency-medical-equipment-support-sri-lanka-s-covid-19-response"/>
  </r>
  <r>
    <x v="19"/>
    <x v="58"/>
    <x v="0"/>
    <s v="Asian Development Bank"/>
    <x v="7"/>
    <s v="Asian Development Bank’s (ADB) Trade Finance Program (TFP) and Asia Alliance Bank from Uzbekistan signed an agreement providing guarantees to support trade in the country"/>
    <s v="https://www.adb.org/news/adb-and-asia-alliance-bank-partner-support-trade-uzbekistan"/>
  </r>
  <r>
    <x v="19"/>
    <x v="58"/>
    <x v="0"/>
    <s v="Asian Development Bank"/>
    <x v="1"/>
    <s v="Launched a $5 million project to help the Philippine government deliver critical food supplies to up to 55,000 vulnerable households in Metro Manila and neighboring areas, which are under enhanced community quarantine"/>
    <s v="https://www.adb.org/news/adb-launches-5-million-project-provide-food-supplies-philippine-households-hard-hit-covid-19"/>
  </r>
  <r>
    <x v="19"/>
    <x v="58"/>
    <x v="0"/>
    <s v="Asian Development Bank"/>
    <x v="2"/>
    <s v="Sold 2-year global bond with principal amount of $4.5 billion"/>
    <s v="https://www.adb.org/news/adb-sells-45-billion-2-year-global-bonds-largest-ever-single-tranche-outing"/>
  </r>
  <r>
    <x v="19"/>
    <x v="58"/>
    <x v="0"/>
    <s v="Asian Development Bank"/>
    <x v="1"/>
    <s v="Provided $1.53 million in grants from its Asia Pacific Disaster Response Fund to Federated States of Micronesia (FSM) ($470,000), Marshall Islands ($370,000), Nauru ($320,000), and Tuvalu ($370,000)"/>
    <s v="https://www.adb.org/news/adb-announces-153-million-grants-help-pacific-combat-covid-19"/>
  </r>
  <r>
    <x v="2"/>
    <x v="58"/>
    <x v="0"/>
    <s v="Australian Prudential Regulation Authority"/>
    <x v="0"/>
    <s v="Outlined temporary changes in reporting obligations for authorised deposit-taking institutions (ADIs) and registered financial corporations (RFCs) in response to COVID-19"/>
    <s v="https://www.apra.gov.au/changes-to-reporting-obligations-response-to-covid-19"/>
  </r>
  <r>
    <x v="20"/>
    <x v="58"/>
    <x v="0"/>
    <s v="Ministry of Finance "/>
    <x v="1"/>
    <s v="Doubled the &quot;Hardship Fund&quot; from 1 billion euros to 2 billion euros, following an expasion of beneficiaries to include self-employed Austrians."/>
    <s v="https://www.bmf.gv.at/presse/pressemeldungen/2020/april/haertefallfonds-verdoppelt.html"/>
  </r>
  <r>
    <x v="3"/>
    <x v="58"/>
    <x v="0"/>
    <s v="Ministry of Economy"/>
    <x v="1"/>
    <s v="Established the Emergency Employment and Income Maintenance Program, which grants the Emergency Employment and Income Preservation Benefit to workers who have a reduced working day or a suspended contract, as well as emergency assistance for intermittent workers with a formalized employment contract. This results in  R $ 600.00 per month and may be granted for up to 90 days for informal workers, unemployed and individual microentrepreneurs (MEIs) that integrate low-income families"/>
    <s v="https://www.gov.br/economia/pt-br/assuntos/noticias/2020/abril/governo-lanca-programa-emergencial-de-manutencao-do-emprego-para-enfrentar-efeitos-economicos-da-covid-19"/>
  </r>
  <r>
    <x v="21"/>
    <x v="58"/>
    <x v="0"/>
    <s v="Ministry of Finance and Economic Affairs"/>
    <x v="1"/>
    <s v="Extended organizer compensation scheme to June 9, 2020. "/>
    <s v="https://em.dk/nyhedsarkiv/2020/april/covid-19-kompensationsordningen-til-arrangoerer-forlaenges/"/>
  </r>
  <r>
    <x v="51"/>
    <x v="58"/>
    <x v="0"/>
    <s v="Ministry of Finance"/>
    <x v="0"/>
    <s v="Postponed post-applications procedures for those who applied for financial assistance through one of the coronavirus programs. Deadlines for companies and people were pushed back by three months. Payments related to court decisions or temporary orders were also pushed back by three months."/>
    <s v="https://www.minfin.gr/web/guest/grapheio-typou/-/asset_publisher/coBUZhPGE9t9/content/d-t-draseis-anakouphises-yperchreomenon-noikokyrion-kai-epicheireseon-pou-tautochrona-plettontai-kai-apo-ten-exaplose-tou-koronoiou?inheritRedirect=false&amp;redirect=https%3A%2F%2Fwww.minfin.gr%2Fweb%2Fguest%2Fgrapheio-typou%3Fp_p_id%3D101_INSTANCE_coBUZhPGE9t9%26p_p_lifecycle%3D0%26p_p_state%3Dnormal%26p_p_mode%3Dview%26p_p_col_id%3Dcolumn-2%26p_p_col_count%3D1"/>
  </r>
  <r>
    <x v="7"/>
    <x v="58"/>
    <x v="0"/>
    <s v="Hong Kong Development Bureau"/>
    <x v="1"/>
    <s v="Extended support measures of the Anti-epidemic Fund to the construction industry, helping workers who are engaged in small-scale works outside construction sites, such as those involved in renovation, repair and maintenance and small and medium-sized enterprise (SME) consultants"/>
    <s v="https://www.news.gov.hk/eng/2020/04/20200401/20200401_161709_829.html?type=category&amp;name=covid19&amp;tl=t"/>
  </r>
  <r>
    <x v="23"/>
    <x v="58"/>
    <x v="0"/>
    <s v="Magyar Nemzeti Bank"/>
    <x v="6"/>
    <s v="Decided to allow domestic open-end public investment funds to participate in the central bank's longer-term covered credit tenders"/>
    <s v="https://www.mnb.hu/sajtoszoba/sajtokozlemenyek/2020-evi-sajtokozlemenyek/az-mnb-a-befektetesi-alapok-szamara-is-megteremti-a-hosszabb-lejaratu-hiteleszkozehez-valo-hozzaferes-lehetoseget"/>
  </r>
  <r>
    <x v="23"/>
    <x v="58"/>
    <x v="0"/>
    <s v="Magyar Nemzeti Bank"/>
    <x v="0"/>
    <s v="As of July 1, 2020, capital buffer rates for domestic systemically important credit institutions will be reduced to 0 percent"/>
    <s v="https://www.mnb.hu/sajtoszoba/sajtokozlemenyek/2020-evi-sajtokozlemenyek/az-mnb-a-rendszerszinten-jelentos-bankok-tokepuffereinek-feloldasaval-tamogatja-a-bankrendszer-hitelezesi-aktivitasat"/>
  </r>
  <r>
    <x v="43"/>
    <x v="58"/>
    <x v="0"/>
    <s v="Reserve Bank of India"/>
    <x v="0"/>
    <s v="The time period for realization and repatriation of export proceeds for exports made up to or on July 31, 2020, has been extended to 15 months from the date of export"/>
    <s v="https://www.rbi.org.in/Scripts/BS_PressReleaseDisplay.aspx?prid=49619"/>
  </r>
  <r>
    <x v="43"/>
    <x v="58"/>
    <x v="0"/>
    <s v="Reserve Bank of India"/>
    <x v="0"/>
    <s v="Increased Ways and Means Advances (WMA) limit by 30 percent from the existing limit for all States/UTs, which will come into force with effect from April 1, 2020 and will be valid till September 30, 2020"/>
    <s v="https://www.rbi.org.in/Scripts/BS_PressReleaseDisplay.aspx?prid=49619"/>
  </r>
  <r>
    <x v="43"/>
    <x v="58"/>
    <x v="0"/>
    <s v="Reserve Bank of India"/>
    <x v="0"/>
    <s v="Decided that it is not necessary to activate countercyclical capital buffer (CCyB) for a period of one year or earlier"/>
    <s v="https://www.rbi.org.in/Scripts/BS_PressReleaseDisplay.aspx?prid=49619"/>
  </r>
  <r>
    <x v="8"/>
    <x v="58"/>
    <x v="0"/>
    <s v="Ministry of Finance"/>
    <x v="1"/>
    <s v="Created the Perppu No.1 Year 2020 on State Financial Policy and Financial System Stability law which provides additional powers to Bank Indonesia and additional spending and financing totaling Rp405.1 trillion"/>
    <s v="https://www.kemenkeu.go.id/publikasi/berita/perppu-no1-tahun-2020-tentang-kebijakan-keuangan-negara-dan-stabilitas-sistem-keuangan-respons-luar-biasa-pemerintah-hadapi-situasi-covid-19/"/>
  </r>
  <r>
    <x v="8"/>
    <x v="58"/>
    <x v="0"/>
    <s v="Ministry of Finance"/>
    <x v="1"/>
    <s v="Expanded capabilities of Bank Indonesia to buy long-term SUN or SBSN in the primary market to buy Indonesia Deposit Insurance Corporation (LPS) securities Repo in the event of systemic and non-systemic bank solvency issues and provide short-term liquidity loans or short-term sharia financing to systemic and non-systemic banks"/>
    <s v="https://www.kemenkeu.go.id/publikasi/berita/antisipasi-dampak-covid-19-kewenangan-bi-dan-lps-diperluas/"/>
  </r>
  <r>
    <x v="8"/>
    <x v="58"/>
    <x v="0"/>
    <s v="Ministry of Finance"/>
    <x v="1"/>
    <s v="Expanded capabilities of Indonesia Deposit Insurance Corporation (LPS) to conduct early involvement in handling troubled banks with OJK, expansion of guaranteed deposit value, expansion of guaranteed entities, expansion of LPS funding sources with options and various flexibility. Resolution options can also be strategic"/>
    <s v="https://www.kemenkeu.go.id/publikasi/berita/antisipasi-dampak-covid-19-kewenangan-bi-dan-lps-diperluas/"/>
  </r>
  <r>
    <x v="8"/>
    <x v="58"/>
    <x v="0"/>
    <s v="Ministry of Finance"/>
    <x v="1"/>
    <s v="Allocated Rp75 trillion to the health sector, including additional BPJS subsidies to pay hospital bills, incentives for central and regional medical personnel in 132 referral hospitals. Reserves of Rp. 65.8 trillion for medical devices such as PPE, rapid tests, reagents, ventilators, health infrastructure including upgrading hospitals to be able to cover the escalation of COVID-19 including the construction of Galang Island Hospital and Wisma Atlet for quarantine. The Rp25 trillion delivered by the President included specialist incentives of Rp. 15 million per month, general practitioners Rp. 10 million, nurses Rp. 7.5 million, other health workers and hospital administration staff Rp. 5 million provided for 6 months, including death benefits of Rp. 300 million per person"/>
    <s v="https://www.kemenkeu.go.id/publikasi/berita/perppu-no1-tahun-2020-tentang-kebijakan-keuangan-negara-dan-stabilitas-sistem-keuangan-respons-luar-biasa-pemerintah-hadapi-situasi-covid-19/"/>
  </r>
  <r>
    <x v="8"/>
    <x v="58"/>
    <x v="0"/>
    <s v="Ministry of Finance"/>
    <x v="1"/>
    <s v="Increased social safety net by Rp101 trillion which will: increase PKH from 9.2 million recipient families to 10 million recipients and will be paid monthly until the end of the year starting April, expanded the recipients of the nine-basic necessities, which were previously 15.2 million, to 20 million recipients with the amount of Rp150 thousand to Rp200 thousand for 9 months, increased pre-employment card budget from IDR 10 trillion to IDR 20 trillion, providing free electricity usage for 3 months for 450 kVA and 900kVa subsidized 50% discount, added housing subsidies for low-income people (MBR) with 175 thousand additional housing units or Rp1.5 trillion in additional reserves, and added Rp. 30.8 trillion to other social reserves"/>
    <s v="https://www.kemenkeu.go.id/publikasi/berita/perppu-no1-tahun-2020-tentang-kebijakan-keuangan-negara-dan-stabilitas-sistem-keuangan-respons-luar-biasa-pemerintah-hadapi-situasi-covid-19/"/>
  </r>
  <r>
    <x v="8"/>
    <x v="58"/>
    <x v="0"/>
    <s v="Ministry of Finance"/>
    <x v="1"/>
    <s v="Industry stimulus of Rp. 70.1 trillion, which will be expanded to more than 19 sectors, delayed taxation and expansion of import duty exemptions. Then, the postponement of KUR principal and interest payments for 6 months incurred costs for financial institutions to Rp6.1 trillion"/>
    <s v="https://www.kemenkeu.go.id/publikasi/berita/perppu-no1-tahun-2020-tentang-kebijakan-keuangan-negara-dan-stabilitas-sistem-keuangan-respons-luar-biasa-pemerintah-hadapi-situasi-covid-19/"/>
  </r>
  <r>
    <x v="8"/>
    <x v="58"/>
    <x v="0"/>
    <s v="Ministry of Finance"/>
    <x v="7"/>
    <s v="Added additional Rp150 trillion for the national economic restructuring and recovery program to guarantee the financial sector so that they are able and willing to restructure so that bad loans do not result in a deadly credit flow that will worsen the economy"/>
    <s v="https://www.kemenkeu.go.id/publikasi/berita/perppu-no1-tahun-2020-tentang-kebijakan-keuangan-negara-dan-stabilitas-sistem-keuangan-respons-luar-biasa-pemerintah-hadapi-situasi-covid-19/"/>
  </r>
  <r>
    <x v="10"/>
    <x v="58"/>
    <x v="0"/>
    <s v="Executive Board of the International Monetary Fund"/>
    <x v="2"/>
    <s v="Approved immediate disbursement of the equivalent of SDR 17.213 million (about US$23.5 million) in three-year arrangement to Guinea under the Extended Credit Facility (ECF)"/>
    <s v="https://www.imf.org/en/News/Articles/2020/04/01/pr20127-guinea-imf-exec-board-completes-4-review-under-the-ecf"/>
  </r>
  <r>
    <x v="53"/>
    <x v="58"/>
    <x v="0"/>
    <s v="Bank of Italy"/>
    <x v="1"/>
    <s v="Added 34 million euros in new donations to combat the COVID-19 emergency. This is in addition to the 20.9 million euros already allocated over the past few days."/>
    <s v="https://www.bancaditalia.it/media/notizia/the-bank-of-italy-allocates-55-million-to-the-coronavirus-emergency/"/>
  </r>
  <r>
    <x v="13"/>
    <x v="58"/>
    <x v="0"/>
    <s v="Bangko Sentral Ng Pilipinas"/>
    <x v="0"/>
    <s v="Eased the Know Your Customer (KYC) requirement for the presentation of a valid identification document (ID) for customer onboarding and transactions during the period of enhanced community quarantine (ECQ) and until 30 June 2020"/>
    <s v="http://www.bsp.gov.ph/publications/media.asp?id=5342"/>
  </r>
  <r>
    <x v="13"/>
    <x v="58"/>
    <x v="0"/>
    <s v="Department of Finance"/>
    <x v="0"/>
    <s v="Directed all lenders to grant a 30-day grace period or extension for the payment of all loans, including credit card payments and pawnshop loans, falling due within the enhanced community quarantine (ECQ) period, without interest or any additional charges and fees for borrowers"/>
    <s v="https://www.dof.gov.ph/dof-releases-bayanihan-act-irr-on-30-day-extension-for-loan-payments/"/>
  </r>
  <r>
    <x v="38"/>
    <x v="58"/>
    <x v="1"/>
    <s v="Ministry of Law "/>
    <x v="0"/>
    <s v="Intends to introduce the COVID-19 (Temporary Measures) Bill in Parliament next week. The Bill seeks to offer temporary relief to businesses and individuals who are unable to fulfil their contractual obligations because of COVID-19"/>
    <s v="https://www.mlaw.gov.sg/news/press-releases/temporary-relief-for-inability-to-perform-contractual-obligations-due-to-coronavirus-disease-2019-covid-19-situation"/>
  </r>
  <r>
    <x v="28"/>
    <x v="58"/>
    <x v="0"/>
    <s v="Central Bank of Sri Lanka"/>
    <x v="2"/>
    <s v="Established a 6-month Re-financing Facility to implement the decisions taken by the Cabinet of Ministers on 20.03.2020 to introduce a wide range of concessions including a debt moratorium (capital and interest) and a working capital loan for COVID-19 hit businesses and individuals"/>
    <s v="https://www.cbsl.gov.lk/en/node/7667"/>
  </r>
  <r>
    <x v="29"/>
    <x v="58"/>
    <x v="0"/>
    <s v="Federal Reserve"/>
    <x v="0"/>
    <s v="Change supplementary leverage ratio rule to exclude U.S. Treasury securities and deposits at Federal Reserve Banks from the calculation of the rule for holding companies, and will be in effect until March 31, 2021"/>
    <s v="https://www.federalreserve.gov/newsevents/pressreleases/bcreg20200401a.htm"/>
  </r>
  <r>
    <x v="34"/>
    <x v="58"/>
    <x v="0"/>
    <s v="Vietnam Bank for Agriculture and Rural Development"/>
    <x v="2"/>
    <s v="Launched a VND 100,000 billion credit package to support customers affected by Covid 19 until 3 months after the Prime Minister announces the end of the Covid-19 epidemic"/>
    <s v="https://www.sbv.gov.vn/webcenter/portal/vi/menu/trangchu/ttsk/ttsk_chitiet?leftWidth=20%25&amp;showFooter=false&amp;showHeader=false&amp;dDocName=SBV408371&amp;rightWidth=0%25&amp;centerWidth=80%25&amp;_afrLoop=2097808111736539#%40%3F_afrLoop%3D2097808111736539%26centerWidth%3D80%2525%26dDocName%3DSBV408371%26leftWidth%3D20%2525%26rightWidth%3D0%2525%26showFooter%3Dfalse%26showHeader%3Dfalse%26_adf.ctrl-state%3D1v006xc79_174"/>
  </r>
  <r>
    <x v="0"/>
    <x v="59"/>
    <x v="0"/>
    <s v="Ministry of Economy"/>
    <x v="8"/>
    <s v="Created a Special Affectation Fund, which will transfer ARS 30 billion to the Argentine Guarantee Fund. The guarantees have the objective of facilitiating the repayment of loans for working capital--including the payment of wages, contributions and employer contributions, and coverage of deferred checks. Eligible parties include companies listed in the small and medium-sized enterprise registry (MiPyMES Registry)."/>
    <s v="https://www.argentina.gob.ar/coronavirus/medidas-gobierno"/>
  </r>
  <r>
    <x v="19"/>
    <x v="59"/>
    <x v="0"/>
    <s v="Asian Development Bank"/>
    <x v="2"/>
    <s v="Signed a $20 million private sector loan agreement with China Gas Holdings Ltd. (CGH) to support natural gas and liquefied petroleum gas (LPG) deliveries to households, hospitals, industry, and services crucial to the ongoing response to the novel coronavirus (COVID-19) and the post-pandemic recovery in Wuhan and other affected areas in Hubei province"/>
    <s v="https://www.adb.org/news/adb-supports-china-gas-ensure-uninterrupted-gas-supplies-combat-covid-19-hubei-province"/>
  </r>
  <r>
    <x v="2"/>
    <x v="59"/>
    <x v="0"/>
    <s v="Australian Prudential Regulation Authority"/>
    <x v="0"/>
    <s v="Postponed the implementation of Reporting Standard HRS 605.0 Private Health Insurance Reforms Data Collection (HRS 605.0) to allow private health insurers (PHIs) to focus their resources on handling the impacts of COVID-19"/>
    <s v="https://www.apra.gov.au/news-and-publications/apra-postpones-implementation-of-reporting-standard-on-private-health"/>
  </r>
  <r>
    <x v="2"/>
    <x v="59"/>
    <x v="0"/>
    <s v="Department of the Treasury"/>
    <x v="1"/>
    <s v="Established the JobKeeper Payment, where businesses impacted by the Coronavirus will be able to access a wage subsidy from the Government to continue paying their employees. Affected employers will be able to claim a fortnightly payment of $1,500 per eligible employee from 30 March 2020, for a maximum of 6 months."/>
    <s v="https://treasury.gov.au/sites/default/files/2020-03/Fact_sheet_Info_for_Employees_2.pdf"/>
  </r>
  <r>
    <x v="3"/>
    <x v="59"/>
    <x v="0"/>
    <s v="Ministry of Economy"/>
    <x v="0"/>
    <s v="Authorizing corporations, limited and cooperatives to carry out the ordinary general meetings or partners up to seven months after the end of the year "/>
    <s v="https://www.gov.br/economia/pt-br/assuntos/noticias/2020/marco/empresas-e-cooperativas-poderao-postergar-a-realizacao-de-assembleias"/>
  </r>
  <r>
    <x v="47"/>
    <x v="59"/>
    <x v="0"/>
    <s v="National Congress, Ministry of Labor and Social Welfare"/>
    <x v="1"/>
    <s v="Passed into law the Employment Protection project which seeks to protect the income and sources of employment of more than 4.7 million workers affected by the health emergency caused by Coronavirus or Covid 19. "/>
    <s v="https://www.mintrab.gob.cl/congreso-aprueba-proyecto-de-proteccion-al-empleo-que-beneficiara-a-mas-de-47-millones-de-trabajadores/"/>
  </r>
  <r>
    <x v="21"/>
    <x v="59"/>
    <x v="1"/>
    <s v="Ministry of Business and Growth"/>
    <x v="0"/>
    <s v="Drafted a bill to postpone the deadline for submitting companies' annual reports by three months--from May 31, 2020 to August 31, 2020--for nearly 200,000 Danish companies."/>
    <s v="https://em.dk/nyhedsarkiv/2020/marts/covid-19-regeringen-udskyder-fristen-for-virksomheders-aarsrapporter/"/>
  </r>
  <r>
    <x v="22"/>
    <x v="59"/>
    <x v="0"/>
    <s v="European Banking Authority"/>
    <x v="0"/>
    <s v="Recommended institutions be allowed up to one additional month to submit required data (with the exception of the data deemed priority by the competent or resolution authority, and data related to resolution planning); requested reporting framework 2.9 start with March 31, 2020 reference data; cancelled the QIS exercise based on June 2020 data."/>
    <s v="https://eba.europa.eu/sites/default/documents/files/document_library/News%20and%20Press/Press%20Room/Press%20Releases/2020/EBA%20provides%20additional%20clarity%20on%20measures%20to%20mitigate%20the%20impact%20of%20COVID-19%20on%20the%20EU%20banking%20sector/Statement%20on%20supervisory%20reporting%20and%20Pillar%203%20disclosures%20in%20light%20of%20COVID-19.pdf"/>
  </r>
  <r>
    <x v="22"/>
    <x v="59"/>
    <x v="0"/>
    <s v="European Commission"/>
    <x v="1"/>
    <s v="Added a new package of almost €240 million to the EU Regional Trust Fund in Response to the Syrian Crisis"/>
    <s v="https://ec.europa.eu/commission/presscorner/detail/en/ip_20_549"/>
  </r>
  <r>
    <x v="48"/>
    <x v="59"/>
    <x v="0"/>
    <s v="Ministry of Economic Affairs and Employment"/>
    <x v="1"/>
    <s v="Extended lay-off entitlements to those actively seeking work or receiving education. The extension was scheduled to last from April 1, 2020 to July 31, 2020. This only applies to those who began employment on or after March 16, 2020."/>
    <s v="https://tem.fi/artikkeli/-/asset_publisher/lakimuutos-laajentaa-lomautetun-oikeutta-tyottomyysetuuteen-seka-nopeuttaa-tyottomyysetuuden-hakemista-ja-saamista"/>
  </r>
  <r>
    <x v="49"/>
    <x v="59"/>
    <x v="0"/>
    <s v="French Ministry of the Economy and Finance"/>
    <x v="7"/>
    <s v="Increased the coverage of exporting companies' bond committments up to 90% (previously 80%). This applies to credit and mid-cap exporting companies. Other support measures included an expasion of credit reinsurance for exporting companies."/>
    <s v="https://www.economie.gouv.fr/plan-soutien-entreprises-francaises-exportatrices#"/>
  </r>
  <r>
    <x v="49"/>
    <x v="59"/>
    <x v="0"/>
    <s v="French Ministry of the Economy and Finance"/>
    <x v="1"/>
    <s v="Established a partial unemployment schemer where a company pays compensation equal to 70% of gross salary (around 84% of the net) to its employees (employees with minimum wage or less are 100% compensated). The company will be fully reimbursed by the State, for salaries up to 6,927 euros gross monthly, ie 4.5 times the minimum wage."/>
    <s v="https://www.economie.gouv.fr/coronavirus-soutien-entreprises"/>
  </r>
  <r>
    <x v="39"/>
    <x v="59"/>
    <x v="0"/>
    <s v="Bundesministerium der Finanzen"/>
    <x v="7"/>
    <s v="Extended credit guarantees for export transactions with short-term payment terms (up to 24 months)"/>
    <s v="https://www.bundesfinanzministerium.de/Content/DE/Pressemitteilungen/Finanzpolitik/2020/03/2020-03-30-PM-Exportkreditgarantien.html"/>
  </r>
  <r>
    <x v="8"/>
    <x v="59"/>
    <x v="0"/>
    <s v="Bank Indonesia"/>
    <x v="0"/>
    <s v="Relaxed mandatory reporting for commercial banks and all other parties required to report to Bank Indonesia, as well as exporters of non-natural resources that are yet to meet the regulations concerning foreign exchange proceeds from exports of non-natural resources"/>
    <s v="https://www.bi.go.id/en/ruang-media/siaran-pers/Pages/sp_222520.aspx"/>
  </r>
  <r>
    <x v="8"/>
    <x v="59"/>
    <x v="0"/>
    <s v="Bank Indonesia"/>
    <x v="0"/>
    <s v="Relaxation of provisions for foreign investors related to hedging and net foreign exchange positions"/>
    <s v="http://infopublik.id/kategori/nasional-ekonomi-bisnis/446150/stabilitas-moneter-dan-pasar-keuangan-terus-diperkuat"/>
  </r>
  <r>
    <x v="10"/>
    <x v="59"/>
    <x v="0"/>
    <s v="International Monetary Fund"/>
    <x v="2"/>
    <s v="Disbursed SDR104.92 million (US$143 million) to Honduras currently available under the International Monetary Fund (IMF) Stand-By Arrangement (SBA)/ Standby Credit Facility (SCF) arrangement approved in July 2019"/>
    <s v="https://www.imf.org/en/News/Articles/2020/03/31/pr20125-honduras-imf-disburses-us-143-million-to-honduras-to-fight-covid-19-pandemic"/>
  </r>
  <r>
    <x v="10"/>
    <x v="59"/>
    <x v="0"/>
    <s v="Executive Board of the International Monetary Fund"/>
    <x v="2"/>
    <s v="Approved a framework for a new round of bilateral borrowing by the IMF from January 1, 2021, to succeed the current bilateral borrowing agreements (BBAs) currently in place through end-December 2020 and will help maintain the IMF’s lending capacity of US$1 trillion"/>
    <s v="https://www.imf.org/en/News/Articles/2020/03/31/pr20123-imf-executive-board-approves-framework-for-new-bilateral-borrowing-agreements"/>
  </r>
  <r>
    <x v="32"/>
    <x v="59"/>
    <x v="0"/>
    <s v="Bank of Japan"/>
    <x v="0"/>
    <s v="Created the Amount of Cash Collateral for Lending of ETFs, which dictates the margin ratio to be used to calculate the amount of cash collateral the trustee shall accept as the trust property from counterparties in advance and is currently set at 108%"/>
    <s v="https://www.boj.or.jp/en/announcements/release_2020/rel200331f.pdf"/>
  </r>
  <r>
    <x v="32"/>
    <x v="59"/>
    <x v="0"/>
    <s v="Bank of Japan"/>
    <x v="9"/>
    <s v="Established bilateral local currency swap agreement with the Bank of Thailand, effective as of March 31, 2020 allowing for the exchange of local currencies between the two central banks of up to THB 240 billion or JPY 0.8 trillion. The effective period of the facility will be until March 30, 2023"/>
    <s v="https://www.boj.or.jp/en/announcements/release_2020/rel200331i.pdf"/>
  </r>
  <r>
    <x v="11"/>
    <x v="59"/>
    <x v="0"/>
    <s v="New Zealand Treasury"/>
    <x v="0"/>
    <s v="Decided (CAB-20-MIN-0138) to suspend the Regulatory Impact Analysis (RIA) requirements for regulatory proposals responding directly to Covid-19 that are submitted to Cabinet up until or on 31 August 2020."/>
    <s v="https://treasury.govt.nz/sites/default/files/2020-05/c19-4261150.pdf"/>
  </r>
  <r>
    <x v="67"/>
    <x v="59"/>
    <x v="0"/>
    <s v="Nordic Investment Bank"/>
    <x v="2"/>
    <s v="Issued its first, EUR 1 billion NIB Response Bond due April 2023. The proceeds of the bond will be used to finance projects that alleviate the social and economic consequences of the COVID-19 pandemic in NIB’s member countries"/>
    <s v="https://www.nib.int/who_we_are/news_and_media/news_press_releases/3476/nib_issues_inaugural_response_bond"/>
  </r>
  <r>
    <x v="36"/>
    <x v="59"/>
    <x v="0"/>
    <s v="Norges Bank"/>
    <x v="6"/>
    <s v="Scheduled dollarized F-loans with three-month maturities, to be offered to banks on April 2, 2020."/>
    <s v="https://www.norges-bank.no/en/news-events/news-publications/Press-releases/2020/2020-03-31-press-release-3/"/>
  </r>
  <r>
    <x v="36"/>
    <x v="59"/>
    <x v="0"/>
    <s v="Norges Bank"/>
    <x v="6"/>
    <s v="Extended the window of &quot;extraordinary&quot; NOK F-loans to the end of May 2020. The maturities of loans offered will change after April 17."/>
    <s v="https://www.norges-bank.no/en/news-events/news-publications/Press-releases/2020/2020-03-31-press-release-2/"/>
  </r>
  <r>
    <x v="27"/>
    <x v="59"/>
    <x v="0"/>
    <s v="Financial Services Commission"/>
    <x v="0"/>
    <s v="Constructed guidelines for the itself, the FSS, and all financial associations and federations regarding loan extension of principal payments and the deferment of interest payments to be implemented beginning on April 1 for the SMEs and small merchants hit by COVID 19"/>
    <s v="http://www.fsc.go.kr/downManager?bbsid=BBS0048&amp;no=151028"/>
  </r>
  <r>
    <x v="27"/>
    <x v="59"/>
    <x v="0"/>
    <s v="Financial Services Commission"/>
    <x v="2"/>
    <s v="As a part of the KRW 12 trillion financing support package for the small merchants hit by COVID 19, local banks will begin providing low rate loans in the amount of KRW3.5 trillion beginning on April 1, 2020 until the end of 2020"/>
    <s v="http://www.fsc.go.kr/downManager?bbsid=BBS0048&amp;no=151021"/>
  </r>
  <r>
    <x v="33"/>
    <x v="59"/>
    <x v="1"/>
    <s v="Ministry of Finance"/>
    <x v="0"/>
    <s v="Prepared amendments to legislation providing &quot;credit holidays&quot; to citizens, individual entrepreneurs, and small and medium-sized enterprises (SMEs) in mortgage and consumer loans. The &quot;credit holiday&quot; is a grace period of up to 6 months on the repayment of principal and interest on loans. Applications will be accepted until September 30, 2020."/>
    <s v="https://www.minfin.ru/ru/press-center/?id_4=37014-grazhdanam_ip_i_subektam_msp_budut_predostavleny_kreditnye_kanikuly_na_period_do_6_mesyatsev"/>
  </r>
  <r>
    <x v="38"/>
    <x v="59"/>
    <x v="0"/>
    <s v="Monetary Authority of Singapore"/>
    <x v="0"/>
    <s v="Individuals with residential property loans may apply to their respective bank or finance company to defer either (i) principal payment or (ii) both principal and interest payments up to 31 December 2020"/>
    <s v="https://www.mas.gov.sg/news/media-releases/2020/mas-and-financial-industry-to-support-individuals-and-smes-affected-by-the-covid-19-pandemic"/>
  </r>
  <r>
    <x v="38"/>
    <x v="59"/>
    <x v="0"/>
    <s v="Monetary Authority of Singapore"/>
    <x v="0"/>
    <s v="Individuals with unsecured credit facilities from banks or other credit card issuers may apply to their respective lender to convert their outstanding balances to term loans at a reduced rate of interest, capped at 8%"/>
    <s v="https://www.mas.gov.sg/news/media-releases/2020/mas-and-financial-industry-to-support-individuals-and-smes-affected-by-the-covid-19-pandemic"/>
  </r>
  <r>
    <x v="38"/>
    <x v="59"/>
    <x v="0"/>
    <s v="Monetary Authority of Singapore"/>
    <x v="0"/>
    <s v="Individuals with life and health insurance policies may apply to their insurer to defer premium payments for up to six months while maintaining insurance coverage during this period"/>
    <s v="https://www.mas.gov.sg/news/media-releases/2020/mas-and-financial-industry-to-support-individuals-and-smes-affected-by-the-covid-19-pandemic"/>
  </r>
  <r>
    <x v="38"/>
    <x v="59"/>
    <x v="0"/>
    <s v="Monetary Authority of Singapore"/>
    <x v="0"/>
    <s v="Individuals holding general insurance policies, such as for property and vehicles, may apply to their general insurance company for instalment payment plans while maintaining insurance protection"/>
    <s v="https://www.mas.gov.sg/news/media-releases/2020/mas-and-financial-industry-to-support-individuals-and-smes-affected-by-the-covid-19-pandemic"/>
  </r>
  <r>
    <x v="38"/>
    <x v="59"/>
    <x v="0"/>
    <s v="Monetary Authority of Singapore"/>
    <x v="0"/>
    <s v="SMEs may opt to defer principal payments on their secured term loans up to 31 December 2020, subject to banks’ and finance companies’ assessment of the quality of the SMEs’ security"/>
    <s v="https://www.mas.gov.sg/news/media-releases/2020/mas-and-financial-industry-to-support-individuals-and-smes-affected-by-the-covid-19-pandemic"/>
  </r>
  <r>
    <x v="38"/>
    <x v="59"/>
    <x v="0"/>
    <s v="Monetary Authority of Singapore"/>
    <x v="2"/>
    <s v="Banks and finance companies may apply for low-cost funding through a new MAS SGD Facility for loans granted under Enterprise Singapore’s SME Working Capital Loan scheme and Temporary Bridging Loan Programme"/>
    <s v="https://www.mas.gov.sg/news/media-releases/2020/mas-and-financial-industry-to-support-individuals-and-smes-affected-by-the-covid-19-pandemic"/>
  </r>
  <r>
    <x v="38"/>
    <x v="59"/>
    <x v="0"/>
    <s v="Monetary Authority of Singapore"/>
    <x v="0"/>
    <s v="Corporates, including SMEs, holding general insurance policies that protect their business and property risks may apply to their insurer for instalment payment plans"/>
    <s v="https://www.mas.gov.sg/news/media-releases/2020/mas-and-financial-industry-to-support-individuals-and-smes-affected-by-the-covid-19-pandemic"/>
  </r>
  <r>
    <x v="15"/>
    <x v="59"/>
    <x v="0"/>
    <s v="Banco de España"/>
    <x v="0"/>
    <s v="Held the countercyclical capital buffer at 0% for the second quarter of 2020."/>
    <s v="https://www.bde.es/f/webbde/GAP/Secciones/SalaPrensa/NotasInformativas/20/presbe2020_29en.pdf"/>
  </r>
  <r>
    <x v="15"/>
    <x v="59"/>
    <x v="0"/>
    <s v="Ministry of Finance"/>
    <x v="1"/>
    <s v="Issued a rent moratorium and offered microcredits to tenants to help repay rent over 10 years, extended existing mortgage moritorium, suspended social security payments (comapnies and freelancers can request deferral up to June 30, 2020), created consumer protection programs (benefits depend on the field of employment) and social aid (equal to 70% of employee's base salary) for employees with reduced working hours or whose contracts were terminated."/>
    <s v="https://www.lamoncloa.gob.es/consejodeministros/referencias/Paginas/2020/refc20200331.aspx"/>
  </r>
  <r>
    <x v="28"/>
    <x v="59"/>
    <x v="0"/>
    <s v="Central Bank of Sri Lanka"/>
    <x v="0"/>
    <s v="Reduction of maintenance of liquid asset requirement for time deposits, savings deposits and borrowings to ease liquidity stress faced by Licensed Finance Companies (LFCs) and Specialised Leasing Companies (SLCs) due to sudden withdrawal of cash by depositors and non-repayment of loan rentals"/>
    <s v="https://www.cbsl.gov.lk/en/node/7660"/>
  </r>
  <r>
    <x v="28"/>
    <x v="59"/>
    <x v="0"/>
    <s v="Central Bank of Sri Lanka"/>
    <x v="0"/>
    <s v="Extension of one year to comply with minimum core capital requirements for Licensed Finance Companies (LFCs) and Specialised Leasing Companies (SLCs), therefore the timeline of 01.01.2020 and 01.01.2021 already set for the enhancement of capital up to Rs 2bn and Rs 2.5 bn will be extended until 31.12.2020 and 31.12.2021"/>
    <s v="https://www.cbsl.gov.lk/en/node/7660"/>
  </r>
  <r>
    <x v="28"/>
    <x v="59"/>
    <x v="0"/>
    <s v="Central Bank of Sri Lanka"/>
    <x v="0"/>
    <s v="Defer the enhancements of minimum capital adequacy requirements due by Licensed Finance Companies (LFCs) and Specialised Leasing Companies (SLCs) on 01.07.2020 and 01.07.2021, for a further period of one year until 01.07.2021 and 01.07.2022"/>
    <s v="https://www.cbsl.gov.lk/en/node/7660"/>
  </r>
  <r>
    <x v="28"/>
    <x v="59"/>
    <x v="0"/>
    <s v="Central Bank of Sri Lanka"/>
    <x v="0"/>
    <s v="Relaxed deadlines on submission of statutory returns and accordingly all Licensed Finance Companies (LFCs) and Specialised Leasing Companies (SLCs) are informed to submit statutory returns to the Department of Supervision of Non-Bank Financial Institutions within two weeks of the commencement of normal business operations of such LFCs/SLCs"/>
    <s v="https://www.cbsl.gov.lk/en/node/7660"/>
  </r>
  <r>
    <x v="45"/>
    <x v="59"/>
    <x v="0"/>
    <s v="Sveriges Riksbank"/>
    <x v="6"/>
    <s v="Scheduled dollar loan-offerings worth $10 billion with 3-month maturities for auction on April 2, 2020."/>
    <s v="https://www.riksbank.se/sv/press-och-publicerat/nyheter-och-pressmeddelanden/pressmeddelanden/2020/riksbanken-erbjuder-ett-andra-lan-i-amerikanska-dollar-torsdagen-den-2-april/"/>
  </r>
  <r>
    <x v="56"/>
    <x v="59"/>
    <x v="0"/>
    <s v="Bank of Thailand"/>
    <x v="9"/>
    <s v="Established bilateral local currency swap agreement with the Bank of Japan, effective as of March 31, 2020 allowing for the exchange of local currencies between the two central banks of up to THB 240 billion or JPY 0.8 trillion. The effective period of the facility will be until March 30, 2023"/>
    <s v="https://www.bot.or.th/English/PressandSpeeches/Press/2020/Pages/n1963.aspx"/>
  </r>
  <r>
    <x v="46"/>
    <x v="59"/>
    <x v="0"/>
    <s v="Central Bank of the Republic of Turkey"/>
    <x v="10"/>
    <s v="Outright purchase operations under the Open Market Operations (OMO) portfolio, can be carried out in a front-loaded manner and these limits may be revised depending on the market conditions"/>
    <s v="https://www.tcmb.gov.tr/wps/wcm/connect/EN/TCMB+EN/Main+Menu/Announcements/Press+Releases/2020/ANO2020-21"/>
  </r>
  <r>
    <x v="46"/>
    <x v="59"/>
    <x v="0"/>
    <s v="Central Bank of the Republic of Turkey"/>
    <x v="10"/>
    <s v="Primary Dealers are temporarily allowed to sell the Government Domestic Debt Securities (GDDS) that they have bought from the Unemployment Insurance Fund to the Central Bank of the Republic of Turkey (CBRT) under the terms and limits set by the CBRT, or will be able to increase at certain ratios the liquidity facility offered under OMO in the scope of the Primary Dealership system"/>
    <s v="https://www.tcmb.gov.tr/wps/wcm/connect/EN/TCMB+EN/Main+Menu/Announcements/Press+Releases/2020/ANO2020-21"/>
  </r>
  <r>
    <x v="46"/>
    <x v="59"/>
    <x v="0"/>
    <s v="Central Bank of the Republic of Turkey"/>
    <x v="6"/>
    <s v="Changed the Turkish lira and foreign exchange operations conducted at the Central Bank of the Republic of Turkey (CBRT) to include asset-backed securities and mortgage-backed securities in the collateral pool"/>
    <s v="https://www.tcmb.gov.tr/wps/wcm/connect/EN/TCMB+EN/Main+Menu/Announcements/Press+Releases/2020/ANO2020-21"/>
  </r>
  <r>
    <x v="46"/>
    <x v="59"/>
    <x v="0"/>
    <s v="Central Bank of the Republic of Turkey"/>
    <x v="6"/>
    <s v="Limits for the targeted additional liquidity facilities offered to secure uninterrupted credit flow to the corporate sector will be increased and additional Turkish lira currency swap auctions with a maturity of six months will be held"/>
    <s v="https://www.tcmb.gov.tr/wps/wcm/connect/EN/TCMB+EN/Main+Menu/Announcements/Press+Releases/2020/ANO2020-21"/>
  </r>
  <r>
    <x v="46"/>
    <x v="59"/>
    <x v="0"/>
    <s v="Central Bank of the Republic of Turkey"/>
    <x v="1"/>
    <s v="Extended the Turkish lira-denominated rediscount credits for export and foreign exchange earning services"/>
    <s v="https://www.tcmb.gov.tr/wps/wcm/connect/EN/TCMB+EN/Main+Menu/Announcements/Press+Releases/2020/ANO2020-21"/>
  </r>
  <r>
    <x v="29"/>
    <x v="59"/>
    <x v="0"/>
    <s v="US Treasury Department"/>
    <x v="0"/>
    <s v="Delaying tax payment due dates for wine, beer, distilled spirits, tobacco products, firearms, and ammunition excise taxes, to provide flexibility for businesses that have been negatively affected by COVID-19"/>
    <s v="https://home.treasury.gov/news/press-releases/sm963"/>
  </r>
  <r>
    <x v="29"/>
    <x v="59"/>
    <x v="0"/>
    <s v="Federal Housing Finance Agency"/>
    <x v="0"/>
    <s v="Announced loan processing flexibilities from Fannie Mae and Freddie Mac (The Enterprises) designed to help their customers, including allowing desktop appraisals on new construction loans, allowing flexibility on demonstrating construction has been completed (alternative to the Completion Report), allowing flexibility for borrowers to provide documentation (rather than requiring an inspection) to allow renovation disbursements (draws), and expanding the use of power of attorney and remote online notarizations"/>
    <s v="https://www.fhfa.gov/Media/PublicAffairs/Pages/FHFA-Authorizes-Loan-Processing-Flexibilities-for-Fannie-and-Freddie.aspx"/>
  </r>
  <r>
    <x v="29"/>
    <x v="59"/>
    <x v="0"/>
    <s v="Commodity Futures Trading Commission"/>
    <x v="0"/>
    <s v="Granted temporary, targeted no-action relief to permit certain foreign affiliates of futures commission merchants (FCMs) that are exempt from registration with the Commission by CFTC Regulation 30.5 to accept orders from U.S. persons for execution on U.S. contract markets in the event an affiliated FCM’s U.S. personnel are unable to handle the order flow of U.S. customers due to their absence from normal business sites"/>
    <s v="https://www.cftc.gov/PressRoom/PressReleases/8142-20"/>
  </r>
  <r>
    <x v="29"/>
    <x v="59"/>
    <x v="0"/>
    <s v="Federal Reserve"/>
    <x v="0"/>
    <s v="Announced that it will delay by six months the effective date for its revised control framework"/>
    <s v="https://www.federalreserve.gov/newsevents/pressreleases/bcreg20200331a.htm"/>
  </r>
  <r>
    <x v="29"/>
    <x v="59"/>
    <x v="0"/>
    <s v="Federal Reserve"/>
    <x v="6"/>
    <s v="Established the FIMA Repo Facility, which will allow FIMA account holders, which consist of central banks and other international monetary authorities with accounts at the Federal Reserve Bank of New York, to enter into repurchase agreements with the Federal Reserve"/>
    <s v="https://www.federalreserve.gov/newsevents/pressreleases/monetary20200331a.htm"/>
  </r>
  <r>
    <x v="19"/>
    <x v="60"/>
    <x v="0"/>
    <s v="Asian Development Bank"/>
    <x v="1"/>
    <s v="Approved $2 million grant from the Asia Pacific Disaster Response Fund to support the Government of Pakistan’s efforts to combat the coronavirus (COVID-19) pandemic in the country"/>
    <s v="https://www.adb.org/news/adb-approves-2-million-grant-pakistans-fight-against-covid-19"/>
  </r>
  <r>
    <x v="2"/>
    <x v="60"/>
    <x v="0"/>
    <s v="Australian Prudential Regulation Authority"/>
    <x v="0"/>
    <s v="Will allow authorised deposit-taking institutions (ADIs) to include the benefit of the Initial Allowance from the Term Funding Facility (TFF) in the calculation of the Liquidity Coverage Ratio, Minimum Liquidity Holdings Ratio and Net Stable Funding Ratio from 31 March 2020, to the extent they have the necessary unencumbered collateral to access the facility"/>
    <s v="https://www.apra.gov.au/news-and-publications/apra-advises-regulatory-approach-to-rba-term-funding-facility"/>
  </r>
  <r>
    <x v="2"/>
    <x v="60"/>
    <x v="0"/>
    <s v="Australian Prudential Regulation Authority"/>
    <x v="0"/>
    <s v="Deferring its scheduled implementation of the Basel III reforms in Australia by one year"/>
    <s v="https://www.apra.gov.au/news-and-publications/apra-announces-deferral-of-capital-reform-implementation"/>
  </r>
  <r>
    <x v="57"/>
    <x v="60"/>
    <x v="0"/>
    <s v="Belgian Debt Agency"/>
    <x v="1"/>
    <s v="Issue a new syndicated EURO benchmark bond maturing October 22nd, 2027 (OLO 91) in the near future"/>
    <s v="https://news.belgium.be/en/new-olo-2027-0"/>
  </r>
  <r>
    <x v="57"/>
    <x v="60"/>
    <x v="0"/>
    <s v="Belgian Debt Agency"/>
    <x v="1"/>
    <s v="Increases the number of OLO auctions by also organizing auctions on the penultimate Monday of May, August and October"/>
    <s v="https://news.belgium.be/en/additional-funding-2020"/>
  </r>
  <r>
    <x v="57"/>
    <x v="60"/>
    <x v="0"/>
    <s v="Belgian Debt Agency"/>
    <x v="10"/>
    <s v="Stops buying back OLOs maturing in 2022"/>
    <s v="https://news.belgium.be/en/additional-funding-2020"/>
  </r>
  <r>
    <x v="57"/>
    <x v="60"/>
    <x v="0"/>
    <s v="Belgian Debt Agency"/>
    <x v="1"/>
    <s v="Increase the targeted issuance in the Treasury Certificate auctions, and it will issue the medium-term Treasury Certificate line in those auctions"/>
    <s v="https://news.belgium.be/en/additional-funding-2020"/>
  </r>
  <r>
    <x v="3"/>
    <x v="60"/>
    <x v="0"/>
    <s v="Banco Central Do Brasil"/>
    <x v="2"/>
    <s v="Announced a BRL 40 billion emergency credit line in order to support the payroll costs of micro, small and medium-sized enterprises' (SME). The financing will be released in two tranches of BRL 20 billion, small and medium-sized companies (SME) — will have access, for two months, to an emergency payroll financing line"/>
    <s v="https://www.bcb.gov.br/en/pressdetail/2324/nota_x000a__x000a_https://www.gov.br/economia/pt-br/assuntos/noticias/2020/marco/governo-anuncia-r-40-bilhoes-em-linha-de-credito-para-garantir-empregos"/>
  </r>
  <r>
    <x v="4"/>
    <x v="60"/>
    <x v="0"/>
    <s v="Department of Finance"/>
    <x v="1"/>
    <s v="Waiving ground lease rents from March 2020 through to December 2020 for the 21 airport authorities that pay rent to the federal government"/>
    <s v="https://www.canada.ca/en/department-finance/news/2020/03/government-announces-support-for-air-transportation-sector-during-covid-19-pandemic.html"/>
  </r>
  <r>
    <x v="5"/>
    <x v="60"/>
    <x v="0"/>
    <s v="People's Bank of China"/>
    <x v="3"/>
    <s v="Lower 7-day Reverse Repo Interest Rate by 20bps to 2.20% from 2.40% via 50 bil­lion yuan in seven-day re­verse repo op­er­a­tions"/>
    <s v="http://www.pbc.gov.cn/en/3688110/3688181/3998498/index.html"/>
  </r>
  <r>
    <x v="6"/>
    <x v="60"/>
    <x v="0"/>
    <s v="Ministerio de Hacienda y Crédito Público del Gobierno de Colombia"/>
    <x v="1"/>
    <s v="Allowed members of the private unemployment funds to partially withdraw their unemployment, when they are affected temporary income, without the employment relationship with the employer having ceased"/>
    <s v="https://www.minhacienda.gov.co/webcenter/portal/SaladePrensa/pages_DetalleNoticia?documentId=WCC_CLUSTER-127393"/>
  </r>
  <r>
    <x v="6"/>
    <x v="60"/>
    <x v="0"/>
    <s v="Ministerio de Hacienda y Crédito Público del Gobierno de Colombia"/>
    <x v="0"/>
    <s v="Will maintain the margin between points of purchase and sale for the fulfillment of the requirement of obligatory listing, of the Market Makers at 80 basic points until next April 17"/>
    <s v="https://www.minhacienda.gov.co/webcenter/portal/SaladePrensa/pages_DetalleNoticia?documentId=WCC_CLUSTER-127400"/>
  </r>
  <r>
    <x v="21"/>
    <x v="60"/>
    <x v="0"/>
    <s v="Ministry of Finance, Ministry of Business and Growth, Business Authority"/>
    <x v="1"/>
    <s v="Increased the maximum level of the pay compensation scheme to DKK 30,000 per month for salaried and non-salaried employees (previously, the maxima were DKK 23,000 and DKK 26,000, respectively). The program began on March 9, 2020, and was scheduled to end on June 9, 2020."/>
    <s v="https://www.fm.dk/nyheder/pressemeddelelser/2020/03/regeringen-og-arbejdsmarkedets-parter-styrker-trepartsaftalen-om-midlertidig-loenkompensation"/>
  </r>
  <r>
    <x v="22"/>
    <x v="60"/>
    <x v="0"/>
    <s v="European Securities and Markets Authority"/>
    <x v="0"/>
    <s v="Extending the deadline for applications to its Securities and Markets Stakeholder Group, announced on 14 February, to 9 April"/>
    <s v="https://www.esma.europa.eu/press-news/esma-news/esma-extends-deadline-stakeholder-group-applications"/>
  </r>
  <r>
    <x v="22"/>
    <x v="60"/>
    <x v="0"/>
    <s v="European Council"/>
    <x v="0"/>
    <s v="Suspend until 24 October 2020 the airport slot requirements which oblige airlines to use at least 80% of their take-off and landing slots in order to keep them the following year"/>
    <s v="https://www.consilium.europa.eu/en/press/press-releases/2020/03/30/covid-19-eu-adopts-slot-waiver-to-help-airlines/"/>
  </r>
  <r>
    <x v="51"/>
    <x v="60"/>
    <x v="0"/>
    <s v="Ministry of Finance"/>
    <x v="1"/>
    <s v="Extraordinary financial support of 800 euros is being extended to many more employees"/>
    <s v="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r>
  <r>
    <x v="51"/>
    <x v="60"/>
    <x v="0"/>
    <s v="Ministry of Finance"/>
    <x v="2"/>
    <s v="Established the repayable advance financial scheme which offers EUR 1 billion in financing to small and medium-sized enterprises (SMEs)"/>
    <s v="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r>
  <r>
    <x v="51"/>
    <x v="60"/>
    <x v="0"/>
    <s v="Ministry of Finance"/>
    <x v="4"/>
    <s v="Banks and loan managers, in close collaboration with the relevant Ministers of Finance and Development and Investment, will facilitate the payment of tranches of crisis loans to households and businesses affected by the crisis"/>
    <s v="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r>
  <r>
    <x v="51"/>
    <x v="60"/>
    <x v="0"/>
    <s v="Ministry of Finance"/>
    <x v="1"/>
    <s v="Provided with EUR 150 million for direct support for sectors of the primary sector affected by the coronavirus crisis"/>
    <s v="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r>
  <r>
    <x v="23"/>
    <x v="60"/>
    <x v="0"/>
    <s v="Magyar Nemzeti Bank"/>
    <x v="0"/>
    <s v="Did not change the countercyclical capital buffer rate applicable to domestic exposures at 0%"/>
    <s v="https://www.mnb.hu/sajtoszoba/sajtokozlemenyek/2020-evi-sajtokozlemenyek/az-mnb-a-koronavirus-jarvany-miatt-varhato-hatasokra-tekintettel-hosszabb-tavon-0-szazalekon-tarthatja-az-anticiklikus-tokepufferratat"/>
  </r>
  <r>
    <x v="43"/>
    <x v="60"/>
    <x v="0"/>
    <s v="Reserve Bank of India"/>
    <x v="6"/>
    <s v="Conducting another TLTRO for ₹ 25,000 crore on April 03, 2020"/>
    <s v="https://www.rbi.org.in/Scripts/BS_PressReleaseDisplay.aspx?prid=49598"/>
  </r>
  <r>
    <x v="43"/>
    <x v="60"/>
    <x v="0"/>
    <s v="Reserve Bank of India"/>
    <x v="6"/>
    <s v="Temporarily extending the window timings of Fixed Rate Reverse Repo and MSF operations to provide eligible market participants with greater flexibility in their liquidity management"/>
    <s v="https://www.rbi.org.in/Scripts/BS_PressReleaseDisplay.aspx?prid=49599"/>
  </r>
  <r>
    <x v="43"/>
    <x v="60"/>
    <x v="0"/>
    <s v="Reserve Bank of India"/>
    <x v="0"/>
    <s v="Limit for Foreign Portfolio Investors (FPI) investment in corporate bonds is increased to 15% of outstanding stock for FY 2020-21"/>
    <s v="https://www.rbi.org.in/Scripts/NotificationUser.aspx?Id=11848&amp;Mode=0"/>
  </r>
  <r>
    <x v="43"/>
    <x v="60"/>
    <x v="0"/>
    <s v="Reserve Bank of India"/>
    <x v="0"/>
    <s v="Introduces a separate channel, called the ‘Fully Accessible Route’ (FAR), to enable non-residents to invest in specified Government of India dated securities, without being subject to any investment ceilings. This scheme shall operate along with the two existing routes, viz., the Medium Term Framework (MTF) and the Voluntary Retention Route (VRR)"/>
    <s v="https://www.rbi.org.in/Scripts/NotificationUser.aspx?Id=11849&amp;Mode=0"/>
  </r>
  <r>
    <x v="9"/>
    <x v="60"/>
    <x v="0"/>
    <s v="Inter-American Development Bank"/>
    <x v="2"/>
    <s v="Issued a new $2 billion 5-year sustainable development bond (SDB) global benchmark to assist countries requesting support for the COVID-19 pandemic and its consequences"/>
    <s v="https://www.iadb.org/en/news/idb-launches-2-billion-0875-5-year-fixed-rate-sdb-global-benchmark"/>
  </r>
  <r>
    <x v="58"/>
    <x v="60"/>
    <x v="0"/>
    <s v="Office of the Revenue Commissioners"/>
    <x v="1"/>
    <s v="Temporary COVID-19 Wage Subsidy is a scheme which allow employers tha have lost 25% of revenues to pay their employees during the current pandemic. Employers will be refunded up to 70 percent of an employee's wages - up to a level of €410."/>
    <s v="https://www.gov.ie/en/service/578596-covid-19-wage-subsidy/"/>
  </r>
  <r>
    <x v="31"/>
    <x v="60"/>
    <x v="0"/>
    <s v="Government of Israel"/>
    <x v="1"/>
    <s v="Total:NIS 80 Billion. 10 billion for the healthcare system and nearly 8 billion will be spent to speed up the recovery."/>
    <s v="https://www.timesofisrael.com/government-reportedly-close-to-deal-on-nis-80-billion-bailout-package/"/>
  </r>
  <r>
    <x v="31"/>
    <x v="60"/>
    <x v="0"/>
    <s v="Government of Israel"/>
    <x v="1"/>
    <s v="Total: NIS 80 billion. NIS 5 billion ($1.4 billion) fund to help small business and NIS 6 billion ($1.7 billion) for large businesses. 40 billion shekels earmarked to assist businesses with tax breaks, loans and other services, including low-interest loans; compensation; the cancellation of municipal tax; deferrals of VAT, social security payments and utility bills; and tax rebates"/>
    <s v="https://www.jpost.com/israel-news/politics-and-diplomacy/how-does-israels-nis-80b-stimulus-package-compare-to-global-efforts-623091"/>
  </r>
  <r>
    <x v="31"/>
    <x v="60"/>
    <x v="0"/>
    <s v="Government of Israel"/>
    <x v="1"/>
    <s v="Total: NIS 80 Billion. NIS 10 billion promised to boost welfare services for those who have lost their jobs or are on unpaid leave and to assist the private sector 20-billion-shekel social safety net, including stipends for those who lost income,"/>
    <s v="https://www.nytimes.com/reuters/2020/03/30/world/middleeast/30reuters-health-coronavirus-israel-economy.html"/>
  </r>
  <r>
    <x v="59"/>
    <x v="60"/>
    <x v="0"/>
    <s v="Banco de Mexico"/>
    <x v="6"/>
    <s v="Will conduct auctions for the U.S. dollar funds supplying operations for an amount of up to 5 billion dollars and will have a maturity of 84 days"/>
    <s v="https://www.banxico.org.mx/publicaciones-y-prensa/anuncios-de-la-comision-de-cambios/%7B13179DA8-2AC4-39B1-2F5B-02C7C7103A1B%7D.pdf"/>
  </r>
  <r>
    <x v="11"/>
    <x v="60"/>
    <x v="0"/>
    <s v="Reserve Bank of New Zealand"/>
    <x v="10"/>
    <s v="Open Market Operation for Corporate and Asset-Backed securities weekly (each Tuesday). During the OMO, only corporate and Asset-Backed eligible securities will be acceptable as collateral on a two name basis"/>
    <s v="https://www.rbnz.govt.nz/markets-and-payments/domestic-markets/domestic-markets-media-releases/reserve-bank-announces-corporate-omo-and-nzgb-2021-bond-repurchase"/>
  </r>
  <r>
    <x v="11"/>
    <x v="60"/>
    <x v="0"/>
    <s v="Reserve Bank of New Zealand"/>
    <x v="10"/>
    <s v="Will purchase NZ government bonds maturing 15 May 2021 for liquidity management purposes and to support market functioning. RBNZ will hold said securities to maturity. This is not the RBNZ LSAP Program."/>
    <s v="https://www.rbnz.govt.nz/markets-and-payments/domestic-markets/domestic-markets-media-releases/reserve-bank-announces-corporate-omo-and-nzgb-2021-bond-repurchase"/>
  </r>
  <r>
    <x v="26"/>
    <x v="60"/>
    <x v="0"/>
    <s v="Central Bank of Nigeria"/>
    <x v="0"/>
    <s v="Suspending the clearing of check instruments in the Nigerian Clearing System starting from March 31, 2020"/>
    <s v="https://www.cbn.gov.ng/Out/2020/CCD/checkclrnsuspension.pdf"/>
  </r>
  <r>
    <x v="67"/>
    <x v="60"/>
    <x v="1"/>
    <s v="Nordic Investment Bank"/>
    <x v="2"/>
    <s v="Will start to issue NIB Response Bonds to finance eligible projects that aim to alleviate the social and economic consequences caused by the COVID-19 coronavirus pandemic in the Bank's Nordic-Baltic member countries"/>
    <s v="https://www.nib.int/who_we_are/news_and_media/news_press_releases/3475/covid-19_nib_to_start_issuing_nib_response_bonds"/>
  </r>
  <r>
    <x v="12"/>
    <x v="60"/>
    <x v="0"/>
    <s v="The Superintendency of Banking, Insurance and Private Pension Fund Administrators (SBS)"/>
    <x v="0"/>
    <s v="Temporary increase (up to 10 business days) in the individual limit of investment per counterparty in the case of financial institutions. The proportion of the fund applied to eligible investments issued or backed by the financial institution was increased from 7% to 9.5%. If the institution is a financial institution that has a risk rating of “A”, the limit is increased from 10% to 12.5%. If the institution loses its A rating, it has to send a letter to the SBS with a recovery plan for approval."/>
    <s v="https://www.sbs.gob.pe/Portals/0/jer/COVID19/OM_11233.pdf"/>
  </r>
  <r>
    <x v="12"/>
    <x v="60"/>
    <x v="0"/>
    <s v="The Superintendency of Banking, Insurance and Private Pension Fund Administrators (SBS)"/>
    <x v="0"/>
    <s v="Temporary increase (up to 10 business days) in &quot;the limit corresponding to the sum of the eligible investments in deposits in current accounts in the same financial institution, applied to the support of its technical obligations&quot; from 5% to 10%"/>
    <s v="https://www.sbs.gob.pe/Portals/0/jer/COVID19/OM_11233.pdf"/>
  </r>
  <r>
    <x v="12"/>
    <x v="60"/>
    <x v="0"/>
    <s v="The Superintendency of Banking, Insurance and Private Pension Fund Administrators (SBS)"/>
    <x v="0"/>
    <s v="Temporary suspension of accounting rules for writing down the impairment of financial instruments."/>
    <s v="https://www.sbs.gob.pe/Portals/0/jer/COVID19/OM_11233.pdf"/>
  </r>
  <r>
    <x v="12"/>
    <x v="60"/>
    <x v="0"/>
    <s v="The Superintendency of Banking, Insurance and Private Pension Fund Administrators (SBS)"/>
    <x v="0"/>
    <s v="Temporary exception of restrictions for accounting reclassifications and sales of instruments classified as matured"/>
    <s v="https://www.sbs.gob.pe/Portals/0/jer/COVID19/OM_11233.pdf"/>
  </r>
  <r>
    <x v="12"/>
    <x v="60"/>
    <x v="0"/>
    <s v="The Superintendency of Banking, Insurance and Private Pension Fund Administrators (SBS)"/>
    <x v="0"/>
    <s v="Temporary suspension of the accounting update of the valuation of investments in real estate valued under the discounted cash flow (CDF) methodology. Does not apply to investments in real estate that a company sells or transfers (in whole or in part) during the term of this measure."/>
    <s v="https://www.sbs.gob.pe/Portals/0/jer/COVID19/OM_11233.pdf"/>
  </r>
  <r>
    <x v="27"/>
    <x v="60"/>
    <x v="0"/>
    <s v="Financial Services Commission"/>
    <x v="0"/>
    <s v="Lowered the peer to peer lending cap through supervisory guidance from the previously set amount of KRW 50 million to KRW30 million per year and for real estate investment products, the P2P lending cap will be lowered to KRW10 million from KRW30 million."/>
    <s v="http://www.fsc.go.kr/downManager?bbsid=BBS0048&amp;no=151002"/>
  </r>
  <r>
    <x v="27"/>
    <x v="60"/>
    <x v="0"/>
    <s v="Bank of Korea"/>
    <x v="6"/>
    <s v="Established a weekly repo facility that will provide an unlimited amount of liquidity at set interest rates based on market demand for three months starting in April"/>
    <s v="https://www.bok.or.kr/eng/bbs/E0000634/view.do?nttId=10057338&amp;menuNo=400069&amp;pageIndex=1"/>
  </r>
  <r>
    <x v="27"/>
    <x v="60"/>
    <x v="0"/>
    <s v="Bank of Korea"/>
    <x v="0"/>
    <s v="Expanded the range of institutions and securities eligible for repo transactions"/>
    <s v="https://www.bok.or.kr/eng/bbs/E0000634/view.do?nttId=10057338&amp;menuNo=400069&amp;pageIndex=1"/>
  </r>
  <r>
    <x v="27"/>
    <x v="60"/>
    <x v="0"/>
    <s v="Financial Services Commission"/>
    <x v="0"/>
    <s v="Decided to adopt the credit risk framework of Basel III beginning in late June this year, more than one year and a half prior to the Basel Committee on Banking Supervision s recommendation of adoption by 2022"/>
    <s v="http://www.fsc.go.kr/downManager?bbsid=BBS0048&amp;no=150892"/>
  </r>
  <r>
    <x v="27"/>
    <x v="60"/>
    <x v="0"/>
    <s v="Ministry of Economy and Finance"/>
    <x v="1"/>
    <s v="Korean households in the bottom 70 percent income bracket will receive the government’s emergency relief payments of up to 1.0 million won"/>
    <s v="http://english.moef.go.kr/pc/selectTbPressCenterDtl.do?boardCd=N0001&amp;seq=4869"/>
  </r>
  <r>
    <x v="27"/>
    <x v="60"/>
    <x v="0"/>
    <s v="Ministry of Economy and Finance"/>
    <x v="1"/>
    <s v="Government will expand the social security contribution reliefs as it will offer 3 month payment deferrals and 30 percent contribution cuts"/>
    <s v="http://english.moef.go.kr/pc/selectTbPressCenterDtl.do?boardCd=N0001&amp;seq=4869"/>
  </r>
  <r>
    <x v="38"/>
    <x v="60"/>
    <x v="0"/>
    <s v="Monetary Authority of Singapore"/>
    <x v="3"/>
    <s v="Will adopt a zero percent per annum rate of appreciation of the policy band starting at the prevailing level of the S$NEER. There will be no change to the width of the policy band"/>
    <s v="https://www.mas.gov.sg/news/monetary-policy-statements/2020/mas-monetary-policy-statement-30mar20"/>
  </r>
  <r>
    <x v="28"/>
    <x v="60"/>
    <x v="0"/>
    <s v="Central Bank of Sri Lanka"/>
    <x v="0"/>
    <s v="Allow Domestic Systemically Important Banks (D-SIBs) and non D-SIBs to draw-down their Capital Conservation Buffers by 100 bps  and 50 bps"/>
    <s v="https://www.cbsl.gov.lk/en/news/central_bank_of_sri_lanka_implements_extraordinary_regulatory_measures_to_facilitate_banks_to_support_covid_19_affected_businesses_and_individuals"/>
  </r>
  <r>
    <x v="28"/>
    <x v="60"/>
    <x v="0"/>
    <s v="Central Bank of Sri Lanka"/>
    <x v="0"/>
    <s v="Withdraw the requirement to classify all credit facilities extended to a borrower as non-performing when the aggregate amount of all outstanding non-performing loans granted to such borrower exceed 30% of total credit facilities"/>
    <s v="https://www.cbsl.gov.lk/en/news/central_bank_of_sri_lanka_implements_extraordinary_regulatory_measures_to_facilitate_banks_to_support_covid_19_affected_businesses_and_individuals"/>
  </r>
  <r>
    <x v="28"/>
    <x v="60"/>
    <x v="0"/>
    <s v="Central Bank of Sri Lanka"/>
    <x v="0"/>
    <s v="Allow banks to recover loans in Rupees, as the last resort, in circumstances where recovery of loans in foreign currency is remote"/>
    <s v="https://www.cbsl.gov.lk/en/news/central_bank_of_sri_lanka_implements_extraordinary_regulatory_measures_to_facilitate_banks_to_support_covid_19_affected_businesses_and_individuals"/>
  </r>
  <r>
    <x v="28"/>
    <x v="60"/>
    <x v="0"/>
    <s v="Central Bank of Sri Lanka"/>
    <x v="0"/>
    <s v="Permit banks to give an extension of 60 days, to borrowers who are not entitled to any other concessions, to settle loans and advances which are becoming past due during March 2020 and not to consider such facilities as past due until the end of this 60 day period"/>
    <s v="https://www.cbsl.gov.lk/en/news/central_bank_of_sri_lanka_implements_extraordinary_regulatory_measures_to_facilitate_banks_to_support_covid_19_affected_businesses_and_individuals"/>
  </r>
  <r>
    <x v="28"/>
    <x v="60"/>
    <x v="0"/>
    <s v="Central Bank of Sri Lanka"/>
    <x v="0"/>
    <s v="Allow banks to consider all changes made to payment terms and loan contracts from 16.03.2020 to 30.06.2020, due to challenges faced by customers amidst the COVID-19 outbreak as ‘modifications’ instead of ‘restructuring’ for the purpose of classification of loans &amp; advances and computing impairment"/>
    <s v="https://www.cbsl.gov.lk/en/news/central_bank_of_sri_lanka_implements_extraordinary_regulatory_measures_to_facilitate_banks_to_support_covid_19_affected_businesses_and_individuals"/>
  </r>
  <r>
    <x v="28"/>
    <x v="60"/>
    <x v="0"/>
    <s v="Central Bank of Sri Lanka"/>
    <x v="0"/>
    <s v="Defer the requirement to enhance capital by banks which are yet to meet the requirement by end 2020, till end 2022"/>
    <s v="https://www.cbsl.gov.lk/en/news/central_bank_of_sri_lanka_implements_extraordinary_regulatory_measures_to_facilitate_banks_to_support_covid_19_affected_businesses_and_individuals"/>
  </r>
  <r>
    <x v="28"/>
    <x v="60"/>
    <x v="0"/>
    <s v="Central Bank of Sri Lanka"/>
    <x v="0"/>
    <s v="Reset the timelines for addressing supervisory concerns, if necessary, by prioritizing on the severity/importance of the concerns raised. Banks which are required to meet timelines to address supervisory concerns/findings during the period up to 30 May 2020, are granted a further period of 3 months for addressing such supervisory concerns"/>
    <s v="https://www.cbsl.gov.lk/en/news/central_bank_of_sri_lanka_implements_extraordinary_regulatory_measures_to_facilitate_banks_to_support_covid_19_affected_businesses_and_individuals"/>
  </r>
  <r>
    <x v="28"/>
    <x v="60"/>
    <x v="0"/>
    <s v="Central Bank of Sri Lanka"/>
    <x v="0"/>
    <s v="Extend the deadline for submission of statutory returns to the Bank Supervision Department by two weeks and the publication of quarterly financial statements by one month, until further notice"/>
    <s v="https://www.cbsl.gov.lk/en/news/central_bank_of_sri_lanka_implements_extraordinary_regulatory_measures_to_facilitate_banks_to_support_covid_19_affected_businesses_and_individuals"/>
  </r>
  <r>
    <x v="41"/>
    <x v="60"/>
    <x v="0"/>
    <s v="Bank of England"/>
    <x v="0"/>
    <s v="Provided to banks the approach to VAR exposure value for the internal models method counterparty credit risk in light of the Covid-19 outbreak"/>
    <s v="https://www.bankofengland.co.uk/prudential-regulation/publication/2020/exposure-value-for-internal-models-method-counterparty-credit-risk"/>
  </r>
  <r>
    <x v="41"/>
    <x v="60"/>
    <x v="0"/>
    <s v="Bank of England"/>
    <x v="0"/>
    <s v="To mitigate the possibility of procyclical market risk capital requirements through the automatic application of a higher VAR multiplier firms will be allowed – on a temporary basis – to offset increases due to new exceptions through a commensurate reduction in risks-not-in-VAR (RNIV) capital requirements"/>
    <s v="https://www.bankofengland.co.uk/prudential-regulation/publication/2020/var-back-testing-exceptions-temporary-approach"/>
  </r>
  <r>
    <x v="41"/>
    <x v="60"/>
    <x v="0"/>
    <s v="Bank of England"/>
    <x v="6"/>
    <s v="Announcing that it will continue to offer the Contingent Term Repo Facility (CTRF) on a weekly basis through April 30, 2020"/>
    <s v="https://www.bankofengland.co.uk/markets/market-notices/2020/extension-of-the-contingent-term-repo-facility"/>
  </r>
  <r>
    <x v="60"/>
    <x v="61"/>
    <x v="0"/>
    <s v="Central Bank of Egypt"/>
    <x v="0"/>
    <s v="Setting a daily maximum limit for withdrawals and cash deposits in bank branches and ATMs"/>
    <s v="https://www.cbe.org.eg/en/Pages/HighlightsPages/Circular%20dated%2029%20March%202020%20regarding%20setting%20maximum%20limits%20for%20cash%20deposits%20&amp;%20withdrawals%20within%20the%20precautionary%20measures%20to%20counter%20the%20effects%20of%20COVID-19%20virus.aspx"/>
  </r>
  <r>
    <x v="51"/>
    <x v="61"/>
    <x v="0"/>
    <s v="Ministry of Finance"/>
    <x v="0"/>
    <s v="Allowing citizens over the age of 70 or with a disability rate of 80% or more until Friday 10 April 2020 to pay their tax liabilities, which expire on 31/3/2020"/>
    <s v="https://www.minfin.gr/web/guest/deltia-typou/-/asset_publisher/4kjvD0lBldee/content/dynatoteta-kataboles-phorologikon-opheilon-mechri-tis-10-apriliou-gia-sympolites-mas-ano-ton-70-eton-e-me-pososto-anaperias-80-kai-ano?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r>
  <r>
    <x v="43"/>
    <x v="61"/>
    <x v="0"/>
    <s v="Ministry of Home Affairs"/>
    <x v="0"/>
    <s v="Advice to state governments/Union Territory government that all employers way the same wages as normal to their workers (without any delay) while their businesses are closed during the 21 day lockdown"/>
    <s v="https://www.rbi.org.in/Scripts/BS_PressReleaseDisplay.aspx?prid=49581"/>
  </r>
  <r>
    <x v="43"/>
    <x v="61"/>
    <x v="0"/>
    <s v="Ministry of Home Affairs"/>
    <x v="0"/>
    <s v="Advice to state governments/Union Territory government that all landlords of workers must not demand rent from said workers for a month. If a landlord evicts (formally or informally) students or workers, they will be prosecuted."/>
    <s v="https://twitter.com/PIBHomeAffairs/status/1244271991525269504/photo/1"/>
  </r>
  <r>
    <x v="8"/>
    <x v="61"/>
    <x v="0"/>
    <s v="Ministry of Cooperatives and Small and Medium Enterprises"/>
    <x v="1"/>
    <s v="special loan scheme to cooperatives that experience liquidity problems due to internal relaxation policies or due to issuing new policies to help members whose business is disrupted by the Covid-19 virus disaster; cooperative tax exemption on related objects; preventing unilateral policies issued by local governments that harm the credibility and sustainability of cooperatives"/>
    <s v="http://infopublik.id/kategori/nasional-ekonomi-bisnis/445721/kemenkop-ukm-dorong-skema-program-bantu-koperasi"/>
  </r>
  <r>
    <x v="31"/>
    <x v="61"/>
    <x v="0"/>
    <s v="Bank of Israel"/>
    <x v="0"/>
    <s v="Instructed the banks’ boards of directors to re-examine their dividend and share buyback policies at this time"/>
    <s v="https://www.boi.org.il/en/NewsAndPublications/PressReleases/Pages/29-3-2020a12.aspx"/>
  </r>
  <r>
    <x v="31"/>
    <x v="61"/>
    <x v="0"/>
    <s v="Bank of Israel"/>
    <x v="0"/>
    <s v="Announced a reduction of one percentage point in the regulatory capital requirement, so that the minimum Common Equity Tier 1 ratio[1] will be 9 percent at the large banks (compared with 10 percent currently) and 8 percent at the midsized and small banks (compared with 9 percent currently)"/>
    <s v="https://www.boi.org.il/en/NewsAndPublications/PressReleases/Pages/29-3-2020a12.aspx"/>
  </r>
  <r>
    <x v="31"/>
    <x v="61"/>
    <x v="0"/>
    <s v="Israeli Ministry of Finance"/>
    <x v="4"/>
    <s v="Extending business relief under the State Guarantee Loan Fund - will bear interest costs for the first year and in addition, the application approval process will be shortened and a loan will be available within 7 business days"/>
    <s v="https://www.gov.il/he/departments/news/press_29032020"/>
  </r>
  <r>
    <x v="31"/>
    <x v="61"/>
    <x v="0"/>
    <s v="Enforcement and Collection Authority"/>
    <x v="0"/>
    <s v="Declared a special emergency limiting enforcement measures and debt collection"/>
    <s v="https://www.gov.il/he/departments/news/coronavirus-update-12032020"/>
  </r>
  <r>
    <x v="53"/>
    <x v="61"/>
    <x v="0"/>
    <s v="Italian Ministry of Economy and Finance"/>
    <x v="4"/>
    <s v="Operations of the Guarantee Fund for SMEs, managed by Mcc, were strengthened and expanded, increasing the resources and the scope of intervention and making the procedures for obtaining the guarantee faster and simpler"/>
    <s v="http://www.mef.gov.it/ufficio-stampa/comunicati/2020/Moratoria-su-mutui-e-potenziamento-Fondo-Pmi-al-via-task-Force-fra-Mef-Banca-dItalia-Abi-e-Mcc/"/>
  </r>
  <r>
    <x v="53"/>
    <x v="61"/>
    <x v="0"/>
    <s v="Italian Ministry of Economy and Finance"/>
    <x v="0"/>
    <s v="A moratorium was adopted until 30 September for loans for micro enterprises, SMEs, professionals and sole proprietorships"/>
    <s v="http://www.mef.gov.it/ufficio-stampa/comunicati/2020/Moratoria-su-mutui-e-potenziamento-Fondo-Pmi-al-via-task-Force-fra-Mef-Banca-dItalia-Abi-e-Mcc/"/>
  </r>
  <r>
    <x v="36"/>
    <x v="61"/>
    <x v="0"/>
    <s v="Norwegian Government"/>
    <x v="10"/>
    <s v="Established the mandate for the management of Government Bond Fund"/>
    <s v="https://www.regjeringen.no/en/aktuelt/mandate-established-for-management-of-government-bond-fund/id2695345/"/>
  </r>
  <r>
    <x v="27"/>
    <x v="61"/>
    <x v="0"/>
    <s v="Bank of Korea"/>
    <x v="6"/>
    <s v="Announced details of US dollar loan facility auctions through swap line"/>
    <s v="https://www.bok.or.kr/eng/bbs/E0000634/view.do?nttId=10057276&amp;menuNo=400069&amp;pageIndex=1"/>
  </r>
  <r>
    <x v="61"/>
    <x v="61"/>
    <x v="0"/>
    <s v="Saudi Arabian Monetary Authority"/>
    <x v="0"/>
    <s v="Requested that banks continue supporting and financing the private sector by taking precautionary measures that are in the interest of both the customer, the bank, and the economy, whether by adjusting or restructuring the current funds without any additional costs or fees to mitigate the impacts and enable them to continue to practice their activities and adopt and implement their clients ’plans from the private sector to maintain "/>
    <s v="http://www.sama.gov.sa/ar-sa/News/Pages/news-536.aspx"/>
  </r>
  <r>
    <x v="61"/>
    <x v="61"/>
    <x v="0"/>
    <s v="Saudi Arabian Monetary Authority"/>
    <x v="0"/>
    <s v="Requested that banks consider employment levels of the establishments affected by the spread of the Corona virus, by providing funding needs and providing the necessary support to individual clients who have lost their jobs in the private sector and exempting all customers from fees for conducting operations through electronic channels, and from low fees "/>
    <s v="http://www.sama.gov.sa/ar-sa/News/Pages/news-536.aspx"/>
  </r>
  <r>
    <x v="61"/>
    <x v="61"/>
    <x v="0"/>
    <s v="Saudi Arabian Monetary Authority"/>
    <x v="0"/>
    <s v="Requested that banks amend fee structures for 6 months for minimum balances and any fees imposed on refinancing operations or termination of existing agreements (whether financing or by deposits), in addition to reviewing the reassessment of interest rates and other fees on credit cards, whether for existing customers or new customers"/>
    <s v="http://www.sama.gov.sa/ar-sa/News/Pages/news-536.aspx"/>
  </r>
  <r>
    <x v="2"/>
    <x v="62"/>
    <x v="0"/>
    <s v="Department of the Treasury"/>
    <x v="1"/>
    <s v="Providing additional support to help maintain the regional air network as part of the Government’s response to the COVID-19 crisis with a $198 million Regional Air Network Assistance Package"/>
    <s v="https://minister.infrastructure.gov.au/mccormack/media-release/additional-new-support-critical-regional-aviation-services-through-covid-19"/>
  </r>
  <r>
    <x v="20"/>
    <x v="62"/>
    <x v="0"/>
    <s v="Ministry of Finance"/>
    <x v="1"/>
    <s v="Increased the Corona Short-term work program from EUR 400 million to EUR 1 billion"/>
    <s v="https://www.bmf.gv.at/presse/pressemeldungen/2020/maerz/kurzarbeit-mittel-erhoeht.html"/>
  </r>
  <r>
    <x v="51"/>
    <x v="62"/>
    <x v="0"/>
    <s v="Ministry of Finance"/>
    <x v="0"/>
    <s v="Extension of deadlines for various tax and administrative filings, including capital raising and stamp duty filings and residence tax"/>
    <s v="https://www.minfin.gr/web/guest/-/d-t-parataseis-prothesmion-ypoboles-deloseon?inheritRedirect=true&amp;redirect=%2F"/>
  </r>
  <r>
    <x v="43"/>
    <x v="62"/>
    <x v="0"/>
    <s v="Indian Government"/>
    <x v="1"/>
    <s v="Established a public charitable trust under the name of ‘Prime Minister’s Citizen Assistance and Relief in Emergency Situations Fund’ (PM CARES Fund)’  to receive donations to support the government in the wake of this emergency"/>
    <s v="https://pib.gov.in/PressReleseDetailm.aspx?PRID=1608851"/>
  </r>
  <r>
    <x v="53"/>
    <x v="62"/>
    <x v="0"/>
    <s v="Italian Ministry of Economy and Finance"/>
    <x v="0"/>
    <s v="Operations of the Gasparrini fund which allows holders of a mortgage contract for the purchase of the first home who are in situations of temporary difficulty foreseen by the regulation can benefit from the suspension of the payment of the installments of up to 18 months have been extended: employees in layoffs for a period of at least 30 days and self-employed workers who have suffered a drop in turnover of over 33% can now also"/>
    <s v="http://www.mef.gov.it/ufficio-stampa/comunicati/2020/Il-ministro-Gualtieri-ha-firmato-il-decreto-per-lestensione-delloperativita-del-Fondo-Solidarieta-per-i-mutui-sulla-prima-casa/"/>
  </r>
  <r>
    <x v="13"/>
    <x v="62"/>
    <x v="0"/>
    <s v="Department of Finance"/>
    <x v="1"/>
    <s v="US$150-million financing from the ADB under the ongoing Social Protection Support Project will also provide additional support for the Philippines’ Pantawid Pamilya Pilipino Program (4Ps),"/>
    <s v="https://www.dof.gov.ph/adb-lauds-gives-support-to-phl-efforts-to-combat-covid-19-pandemic/"/>
  </r>
  <r>
    <x v="13"/>
    <x v="62"/>
    <x v="0"/>
    <s v="Department of Finance"/>
    <x v="1"/>
    <s v="ADB also committed to accelerate the approval of a US$1.0-billion quick budget support loan through the proposed new COVID-19 Pandemic Response Option under the Counter Cyclical Support Facility"/>
    <s v="https://www.dof.gov.ph/adb-lauds-gives-support-to-phl-efforts-to-combat-covid-19-pandemic/"/>
  </r>
  <r>
    <x v="13"/>
    <x v="62"/>
    <x v="0"/>
    <s v="Department of Finance"/>
    <x v="1"/>
    <s v="emergency grant of US$5 million for the Philippines to leverage private-sector donations for a food distribution program that will be implemented as early as next week to benefit Luzon’s poorest households."/>
    <s v="https://www.dof.gov.ph/adb-lauds-gives-support-to-phl-efforts-to-combat-covid-19-pandemic/"/>
  </r>
  <r>
    <x v="46"/>
    <x v="62"/>
    <x v="0"/>
    <s v="Central Bank of the Republic of Turkey"/>
    <x v="0"/>
    <s v="Cap on credit card interest rates:_x000a_1.25% for the Turkish lira. 1.00% for foreign exchange transactions._x000a__x000a_Maximum interest rate for overdue balances on credit cards:  1.55% for the Turkish lira. 1.30% for foreign exchange transactions._x000a__x000a_CBRT will no longer announce maximum credit card interest rates quarterly. These rates will be in effect indefinitely."/>
    <s v="https://www.tcmb.gov.tr/wps/wcm/connect/TR/TCMB+TR/Main+Menu/Duyurular/Basin/2020/DUY2020-20"/>
  </r>
  <r>
    <x v="0"/>
    <x v="63"/>
    <x v="0"/>
    <s v="Ministry of Labor, Employment, and Social Security"/>
    <x v="0"/>
    <s v="Extended the maturities of unemployment benefits under Laws No. 24013 and 25371. Maturities between February 1, 2020 and April 30, 2020 were extended to May 31, 2020."/>
    <s v="https://www.argentina.gob.ar/noticias/se-prorrogan-hasta-el-31-de-mayo-los-vencimientos-de-las-prestaciones-por-desempleo"/>
  </r>
  <r>
    <x v="0"/>
    <x v="63"/>
    <x v="0"/>
    <s v="Ministry of Economy"/>
    <x v="0"/>
    <s v="Extended maturities for debt issued under the Debt Regulatization Regime of Law No. 27,541 to small and medium-sized enterprises (SMEs) and micro-SMEs until June 30, 2020."/>
    <s v="https://www.argentina.gob.ar/coronavirus/medidas-gobierno"/>
  </r>
  <r>
    <x v="20"/>
    <x v="63"/>
    <x v="0"/>
    <s v="Ministry of Finance"/>
    <x v="1"/>
    <s v="As part of the EUR 4 billion for emergency aid, a Corona Short-term work program of EUR 400 million was earmarked in which citizens can apply for assistance"/>
    <s v="https://www.bmf.gv.at/presse/pressemeldungen/2020/maerz/bluemel-haertefallfonds.html"/>
  </r>
  <r>
    <x v="20"/>
    <x v="63"/>
    <x v="0"/>
    <s v="Ministry of Finance"/>
    <x v="1"/>
    <s v="As part of the EUR 4 billion for emergency aid, a hardship fund of EUR 1 billion was earmarked in which SMEs can apply for first assistance in the form of cash in two phases"/>
    <s v="https://www.bmf.gv.at/presse/pressemeldungen/2020/maerz/bluemel-haertefallfonds.html"/>
  </r>
  <r>
    <x v="20"/>
    <x v="63"/>
    <x v="0"/>
    <s v="Ministry of Finance"/>
    <x v="2"/>
    <s v="The EUR 15 billion emergency aid for hard-hit sectors was further specified as a grant loan agreement, which allows companies to apply for a cheap loan. Necessary operating costs, such as energy, insurance or rent, can be deducted 75 percent from loan repayments"/>
    <s v="https://www.bmf.gv.at/presse/pressemeldungen/2020/maerz/bluemel-haertefallfonds.html"/>
  </r>
  <r>
    <x v="68"/>
    <x v="63"/>
    <x v="0"/>
    <s v="Group of Central Bank Governors and Heads of Supervision (GHOS)"/>
    <x v="0"/>
    <s v="Implementation date of the Basel III standards finalised in December 2017 has been deferred by one year to 1 January 2023."/>
    <s v="https://www.bis.org/press/p200327.htm"/>
  </r>
  <r>
    <x v="68"/>
    <x v="63"/>
    <x v="0"/>
    <s v="Group of Central Bank Governors and Heads of Supervision (GHOS)"/>
    <x v="0"/>
    <s v="Implementation date of the revised market risk framework finalised in January 2019 has been deferred by one year to 1 January 2023"/>
    <s v="https://www.bis.org/press/p200327.htm"/>
  </r>
  <r>
    <x v="68"/>
    <x v="63"/>
    <x v="0"/>
    <s v="Group of Central Bank Governors and Heads of Supervision (GHOS)"/>
    <x v="0"/>
    <s v="Implementation date of the revised Pillar 3 disclosure requirements finalised in December 2018 has been deferred by one year to 1 January 2023"/>
    <s v="https://www.bis.org/press/p200327.htm"/>
  </r>
  <r>
    <x v="3"/>
    <x v="63"/>
    <x v="0"/>
    <s v="Banco Central Do Brasil"/>
    <x v="0"/>
    <s v="Banks are exempt from making additional provisions for performing loans that are refinanced during the next six months"/>
    <s v="https://www.bcb.gov.br/en/pressdetail/2322/nota"/>
  </r>
  <r>
    <x v="3"/>
    <x v="63"/>
    <x v="0"/>
    <s v="Banco Central Do Brasil"/>
    <x v="0"/>
    <s v="Reduced the rate of the Capital Conservation Buffer from 2.5% to 1.25% of RWA through March 2021"/>
    <s v="https://www.bcb.gov.br/en/pressdetail/2322/nota"/>
  </r>
  <r>
    <x v="3"/>
    <x v="63"/>
    <x v="0"/>
    <s v="Banco Central Do Brasil"/>
    <x v="0"/>
    <s v="Reduced the reserve requirement ratio on time deposits and increased the amount of reserve requirements that is considered as High Quality Liquid Assets (HQLA) in the Liquidity Coverage Ratio (LCR) "/>
    <s v="https://www.bcb.gov.br/en/pressdetail/2322/nota"/>
  </r>
  <r>
    <x v="3"/>
    <x v="63"/>
    <x v="0"/>
    <s v="Banco Central Do Brasil"/>
    <x v="0"/>
    <s v="Authorized Direct Credit Societies (SCD) to issue credit cards"/>
    <s v="https://www.bcb.gov.br/en/pressdetail/2323/nota"/>
  </r>
  <r>
    <x v="3"/>
    <x v="63"/>
    <x v="0"/>
    <s v="Banco Central Do Brasil"/>
    <x v="0"/>
    <s v="Further expanded Direct Credit Society (SCD) and the Peer-to-Peer Loan Company (SEP) fundraising scope"/>
    <s v="https://www.bcb.gov.br/en/pressdetail/2323/nota"/>
  </r>
  <r>
    <x v="3"/>
    <x v="63"/>
    <x v="0"/>
    <s v="Banco Central Do Brasil"/>
    <x v="0"/>
    <s v="Credit fintechs' corporate control may now be conducted indirectly by &quot;private equity funds&quot;, through a legal person resident in Brazil, whose specific corporate purpose is to hold financial institutions' shares"/>
    <s v="https://www.bcb.gov.br/en/pressdetail/2323/nota"/>
  </r>
  <r>
    <x v="3"/>
    <x v="63"/>
    <x v="0"/>
    <s v="Ministry of Economy"/>
    <x v="2"/>
    <s v="Will provide, through Caixa Econômica Federal, a R $ 5 billion financing line for Santas Casas - which are non-profit entities - from all over the country at a rate of 10% per year."/>
    <s v="https://www.gov.br/economia/pt-br/assuntos/noticias/2020/marco/governo-anuncia-r-40-bilhoes-em-linha-de-credito-para-garantir-empregos"/>
  </r>
  <r>
    <x v="3"/>
    <x v="63"/>
    <x v="0"/>
    <s v="Brazil's National Bank of Economic and Social Development"/>
    <x v="2"/>
    <s v="Granted a credit line from BNDES resources for healthcare companies, in the amount of up to R $ 2 billion. The interest applied will be 10% per year"/>
    <s v="https://www.gov.br/economia/pt-br/assuntos/noticias/2020/marco/governo-anuncia-r-40-bilhoes-em-linha-de-credito-para-garantir-empregos"/>
  </r>
  <r>
    <x v="4"/>
    <x v="63"/>
    <x v="0"/>
    <s v="Bank of Canada"/>
    <x v="3"/>
    <s v="Lowered its target for the overnight rate by 50 basis points to ¼ percent"/>
    <s v="https://www.bankofcanada.ca/2020/03/press-release-2020-03-27/"/>
  </r>
  <r>
    <x v="4"/>
    <x v="63"/>
    <x v="0"/>
    <s v="Bank of Canada"/>
    <x v="12"/>
    <s v="Creation of the  Commercial Paper Purchase Program (CPPP), which will conduct primary and secondary market purchases of CP, including asset-backed CP, issued by Canadian firms, municipalities and provincial agencies with an outstanding CP program"/>
    <s v="https://www.bankofcanada.ca/2020/03/bank-of-canada-to-introduce-a-commercial-paper-purchase-program/"/>
  </r>
  <r>
    <x v="4"/>
    <x v="63"/>
    <x v="0"/>
    <s v="Bank of Canada"/>
    <x v="6"/>
    <s v="Launching a program to purchase Government of Canada securities in the secondary market"/>
    <s v="https://www.bankofcanada.ca/2020/03/operational-details-for-the-secondary-market-purchases-of-government-of-canada-securities/"/>
  </r>
  <r>
    <x v="47"/>
    <x v="63"/>
    <x v="0"/>
    <s v="Central Bank of Chile"/>
    <x v="0"/>
    <s v="Temporarily suspend compliance with the requirements for the mismatch of terms established in numeral 8.2 of Chapter III.B.2.1 of the Compendium of Financial Norms (CNF) of the BCCh, both 30 days from once the basic capital, and 90 days of twice the basic capital"/>
    <s v="https://www.bcentral.cl/en/content/-/details/banco-central-establece-las-normas-sobre-el-financiamiento-especial-para-las-empresas-bancarias"/>
  </r>
  <r>
    <x v="47"/>
    <x v="63"/>
    <x v="0"/>
    <s v="Central Bank of Chile"/>
    <x v="0"/>
    <s v="Decided not to modify the regulatory limit applicable to the liquidity coverage ratio (LCR), as reported on March 23"/>
    <s v="https://www.bcentral.cl/en/content/-/details/banco-central-establece-las-normas-sobre-el-financiamiento-especial-para-las-empresas-bancarias"/>
  </r>
  <r>
    <x v="6"/>
    <x v="63"/>
    <x v="0"/>
    <s v="Ministerio de Hacienda y Crédito Público del Gobierno de Colombia"/>
    <x v="2"/>
    <s v="Injection of enough capital into the National Guarantee Fund to underwrite 70 billion pesos of new loans. _x000a_-20 billion pesos worth of loans to MSMEs_x000a_-the government will guarantee 50% of each loan"/>
    <s v="https://id.presidencia.gov.co/Paginas/prensa/2020/Con-capitalizacion-del-Fondo-Nacional-de-Garantias-Gobierno-ofrecera-70-billones-en-creditos-para-apoyar-a-distintos-200327.aspx"/>
  </r>
  <r>
    <x v="6"/>
    <x v="63"/>
    <x v="0"/>
    <s v="Banco de la República"/>
    <x v="6"/>
    <s v="Granted access to severance funds through their administrators at auctions for purchases of private securities and at auctions for repos with private securities"/>
    <s v="https://www.banrep.gov.co/es/jdbr-adopto-medidas-adicionales-materia-liquidez-y-manera-unanime-recorto-medio-punto-porcentual-su"/>
  </r>
  <r>
    <x v="6"/>
    <x v="63"/>
    <x v="0"/>
    <s v="Banco de la República"/>
    <x v="6"/>
    <s v="Granted access to the National Savings Fund to participate in repos auctions with public and private titles"/>
    <s v="https://www.banrep.gov.co/es/jdbr-adopto-medidas-adicionales-materia-liquidez-y-manera-unanime-recorto-medio-punto-porcentual-su"/>
  </r>
  <r>
    <x v="6"/>
    <x v="63"/>
    <x v="0"/>
    <s v="Banco de la República"/>
    <x v="6"/>
    <s v="Called for new auctions for the sale of dollars in the future for USD $ 1 billion and swaps for USD $ 400 million"/>
    <s v="https://www.banrep.gov.co/es/jdbr-adopto-medidas-adicionales-materia-liquidez-y-manera-unanime-recorto-medio-punto-porcentual-su"/>
  </r>
  <r>
    <x v="6"/>
    <x v="63"/>
    <x v="0"/>
    <s v="Banco de la República"/>
    <x v="3"/>
    <s v="Reduce the interest rate by half a percentage point to 3.75%"/>
    <s v="https://www.banrep.gov.co/es/jdbr-adopto-medidas-adicionales-materia-liquidez-y-manera-unanime-recorto-medio-punto-porcentual-su"/>
  </r>
  <r>
    <x v="21"/>
    <x v="63"/>
    <x v="0"/>
    <s v="Ministry of Business and Growth"/>
    <x v="1"/>
    <s v="Compensation scheme for self-employed persons with and without a CVR number now covers people with a turnover or income of at least DKK 10,000 monthly on average compared to before DKK 15,000"/>
    <s v="https://em.dk/nyhedsarkiv/2020/marts/covid-19-regeringen-saenker-graensen-for-hjaelp-til-corona-ramte-selvstaendige-freelancere-og-kunstnere/"/>
  </r>
  <r>
    <x v="60"/>
    <x v="63"/>
    <x v="0"/>
    <s v="Egyptian Tax Authority"/>
    <x v="0"/>
    <s v="Taxpayers can pay their dues in cash or by cheque for income tax and value-added tax (VAT) at its branches nationwide and will be exempted from administrative fees"/>
    <s v="https://www.egypttoday.com/Article/3/83072/ETA-to-receive-payments-in-cash-or-by-cheque-nationwide"/>
  </r>
  <r>
    <x v="35"/>
    <x v="63"/>
    <x v="0"/>
    <s v="Foundation KredEx"/>
    <x v="4"/>
    <s v="Planned to issue working capital loans, investment loans, and loan guarantees to entrepreneurs and small and medium-sized enterprises (SMEs). Waited to issue the loans until after the government's supplementary budget allocated the necessary capital."/>
    <s v="https://www.kredex.ee/et/uudised/kredex-alustab-koostoos-pankadega-esimeste-kriisimeetmete-pakkumist"/>
  </r>
  <r>
    <x v="22"/>
    <x v="63"/>
    <x v="0"/>
    <s v="European Central Bank"/>
    <x v="0"/>
    <s v="Asked banks to not pay dividends at least until 1 October 2020 and refrain from share buy-backs aimed at remunerating shareholders"/>
    <s v="https://www.bankingsupervision.europa.eu/press/pr/date/2020/html/ssm.pr200327~d4d8f81a53.en.html"/>
  </r>
  <r>
    <x v="22"/>
    <x v="63"/>
    <x v="0"/>
    <s v="European Securities and Markets Authority"/>
    <x v="0"/>
    <s v="Issued statement that recommends National Competent Authorities (NCAs) to apply forbearance powers towards issuers who need to delay publication of financial reports (annual reports, half-yearly financial reports) beyond the statutory deadline"/>
    <s v="https://www.esma.europa.eu/press-news/esma-news/esma-issues-guidance-financial-reporting-deadlines-in-light-covid-19"/>
  </r>
  <r>
    <x v="22"/>
    <x v="63"/>
    <x v="1"/>
    <s v="European Commission"/>
    <x v="0"/>
    <s v="Sent to Member States for consultation a draft proposal to extend the State aid Temporary Framework adopted on 19 March 2020 to support the economy in the context of the coronavirus outbreak"/>
    <s v="https://ec.europa.eu/commission/presscorner/detail/en/statement_20_551"/>
  </r>
  <r>
    <x v="22"/>
    <x v="63"/>
    <x v="0"/>
    <s v="European Commission"/>
    <x v="0"/>
    <s v="Decided to temporarily remove all countries from the list of marketable risk countries under the Short-term export-credit insurance Communication, making public short-term export credit insurance more widely available in light of the current crisis linked to the coronavirus outbreak"/>
    <s v="https://ec.europa.eu/commission/presscorner/detail/en/ip_20_542"/>
  </r>
  <r>
    <x v="22"/>
    <x v="63"/>
    <x v="0"/>
    <s v="European Commission"/>
    <x v="1"/>
    <s v="Increase the total budget of the first ever rescEU stockpile of medical equipment (ventilators, protective masks and essential medical gear) to €80 million"/>
    <s v="https://ec.europa.eu/commission/presscorner/detail/en/ip_20_535"/>
  </r>
  <r>
    <x v="22"/>
    <x v="63"/>
    <x v="0"/>
    <s v="European Commission"/>
    <x v="1"/>
    <s v="Added €3.6 million for the the European Centre for Disease Prevention and Control to enhance the capacity to identify, assess and communicate threats to human health from communicable diseases, and in particular to increase the expert capacity in the light of the coronavirus crisis"/>
    <s v="etable risk"/>
  </r>
  <r>
    <x v="48"/>
    <x v="63"/>
    <x v="1"/>
    <s v="Ministry of Finance"/>
    <x v="2"/>
    <s v="Nordic and Baltic finance ministers have asked the Nordic Investment Bank (NIB) to take swift action to alleviate the consequences of the corona crisis"/>
    <s v="https://vm.fi/sv/artikel/-/asset_publisher/ministereiden-julkilausuma-pohjoismaiden-investointipankin-rahoituksesta"/>
  </r>
  <r>
    <x v="48"/>
    <x v="63"/>
    <x v="0"/>
    <s v="Ministry of Economic Affairs and Employment"/>
    <x v="1"/>
    <s v="EUR 100 million allocation to municipalities to support sole proprietors impacted by COVID-19_x000a_-Conditions: &quot;profitable business activity before the corona disruption&quot;_x000a_- Program term: six months"/>
    <s v="https://tem.fi/artikkeli/-/asset_publisher/yksinyrittajat-voivat-hakea-tukea-kunnilta-koronavirustilanteessa"/>
  </r>
  <r>
    <x v="51"/>
    <x v="63"/>
    <x v="0"/>
    <s v="Ministry of Finance"/>
    <x v="0"/>
    <s v="Suspend checks on affected businesses (including those that will join the affected DBs in April) by 75 days"/>
    <s v="https://www.minfin.gr/web/guest/-/d-t-antimetopise-tou-zetematos-ton-metachronologemenon-epitagon-kai-dieurynse-ton-metron-sterixes-kai-se-epicheireseis-pou-echoun-kad-deutereuousas-dr?inheritRedirect=true&amp;redirect=%2Fweb%2Fguest%2Fanakoinoseis"/>
  </r>
  <r>
    <x v="51"/>
    <x v="63"/>
    <x v="1"/>
    <s v="Ministry of Finance"/>
    <x v="1"/>
    <s v="Applied to the European Commission for the grant of exemption from the corresponding duties and VAT on goods deemed necessary to combat the coronavirus (COVID-19)"/>
    <s v="https://www.minfin.gr/web/guest/-/d-t-ypobole-aitematos-sten-europaike-epitrope-gia-ten-apallage-apo-dasmous-kai-ph-p-a-ton-eidon-pou-eisagontai-gia-ten-antimetopise-tes-pandemias-tou-?inheritRedirect=true&amp;redirect=%2Fweb%2Fguest%2Fanakoinoseis"/>
  </r>
  <r>
    <x v="7"/>
    <x v="63"/>
    <x v="0"/>
    <s v="Securities and Futures Commission"/>
    <x v="0"/>
    <s v="In a circular to managers, trustees and custodians of SFC-authorized funds, the SFC reiterated their obligations to properly manage the liquidity of funds and ensure fair treatment of investors in light of the current market situation and a separate circular reminded intermediaries of their obligation to ensure suitability when they make a solicitation or recommendation"/>
    <s v="https://www.sfc.hk/edistributionWeb/gateway/EN/news-and-announcements/news/doc?refNo=20PR25"/>
  </r>
  <r>
    <x v="52"/>
    <x v="63"/>
    <x v="0"/>
    <s v="Central Bank of Iceland"/>
    <x v="6"/>
    <s v="Decided to reduce significantly its offerings of one-month term deposits"/>
    <s v="https://www.cb.is/publications/news/news/2020/03/27/Central-Bank-to-reduce-one-month-term-deposit-supply/"/>
  </r>
  <r>
    <x v="43"/>
    <x v="63"/>
    <x v="0"/>
    <s v="Reserve Bank of India"/>
    <x v="3"/>
    <s v="Reduce the policy repo rate under the liquidity adjustment facility (LAF) by 75 bps to 4.40% from 5.15% and the marginal standing facility (MSF) rate and the Bank Rate stand reduced to 4.65% from 5.40%"/>
    <s v="https://www.rbi.org.in/Scripts/BS_PressReleaseDisplay.aspx?prid=49581"/>
  </r>
  <r>
    <x v="43"/>
    <x v="63"/>
    <x v="0"/>
    <s v="Reserve Bank of India"/>
    <x v="6"/>
    <s v="Introduction of Targeted Long Term Repos Operations (TLTROs), with the first tranche to be conducted today"/>
    <s v="https://www.rbi.org.in/Scripts/BS_PressReleaseDisplay.aspx?prid=49582"/>
  </r>
  <r>
    <x v="43"/>
    <x v="63"/>
    <x v="0"/>
    <s v="Reserve Bank of India"/>
    <x v="0"/>
    <s v="Reduce the cash reserve ratio (CRR) of all banks by 100 bps to 3.0% of net demand and time liabilities (NDTL) with effect from the reporting fortnight beginning March 28, 2020"/>
    <s v="https://www.rbi.org.in/Scripts/BS_PressReleaseDisplay.aspx?prid=49582"/>
  </r>
  <r>
    <x v="43"/>
    <x v="63"/>
    <x v="0"/>
    <s v="Reserve Bank of India"/>
    <x v="0"/>
    <s v="Increase the limit of 2% to 3% with immediate effect for borrowing under the marginal standing facility (MSF)"/>
    <s v="https://www.rbi.org.in/Scripts/BS_PressReleaseDisplay.aspx?prid=49582"/>
  </r>
  <r>
    <x v="43"/>
    <x v="63"/>
    <x v="0"/>
    <s v="Reserve Bank of India"/>
    <x v="0"/>
    <s v="Banks can use the marginalstanding facility to dip up to 2 per cent into the Statutory Liquidity Ratio (SLR)"/>
    <s v="https://www.rbi.org.in/Scripts/BS_PressReleaseDisplay.aspx?prid=49582"/>
  </r>
  <r>
    <x v="43"/>
    <x v="63"/>
    <x v="0"/>
    <s v="Reserve Bank of India"/>
    <x v="3"/>
    <s v="Widened the existing policy rate corridor from 50 bps to 65 bps. Under the new corridor, the reverse repo rate under the liquidity adjustment facility (LAF) would be 40bps lower than the policy repo rate. The marginal standing facility (MSF) rate would continue to be 25 bps above the policy repo rate."/>
    <s v="https://www.rbi.org.in/Scripts/BS_PressReleaseDisplay.aspx?prid=49582"/>
  </r>
  <r>
    <x v="43"/>
    <x v="63"/>
    <x v="0"/>
    <s v="Reserve Bank of India"/>
    <x v="0"/>
    <s v="All commercial banks (including regional rural banks, small finance banks and local area banks), co-operative banks, all-India Financial Institutions, and NBFCs (including housing finance companies and micro-finance institutions) (“lending institutions”) are being permitted to allow a moratorium of three months on payment of instalments in respect of all term loans outstanding as on March 1, 2020"/>
    <s v="https://www.rbi.org.in/Scripts/BS_PressReleaseDisplay.aspx?prid=49582"/>
  </r>
  <r>
    <x v="43"/>
    <x v="63"/>
    <x v="0"/>
    <s v="Reserve Bank of India"/>
    <x v="0"/>
    <s v="In respect of working capital facilities sanctioned in the form of cash credit/overdraft, lending institutions are being permitted to allow a deferment of three months on payment of interest in respect of all such facilities outstanding as on March 1, 2020"/>
    <s v="https://www.rbi.org.in/Scripts/BS_PressReleaseDisplay.aspx?prid=49582"/>
  </r>
  <r>
    <x v="43"/>
    <x v="63"/>
    <x v="0"/>
    <s v="Reserve Bank of India"/>
    <x v="0"/>
    <s v="In respect of working capital facilities sanctioned in the form of cash credit/overdraft, lending institutions may recalculate drawing power by reducing margins and/or by reassessing the working capital cycle for the borrowers"/>
    <s v="https://www.rbi.org.in/Scripts/BS_PressReleaseDisplay.aspx?prid=49582"/>
  </r>
  <r>
    <x v="43"/>
    <x v="63"/>
    <x v="0"/>
    <s v="Reserve Bank of India"/>
    <x v="0"/>
    <s v="Defer the implementation of Net Stable Funding Ratio (NSFR) by six months from April 1, 2020 to October 1, 2020"/>
    <s v="https://www.rbi.org.in/Scripts/NotificationUser.aspx?Id=11836&amp;Mode=0"/>
  </r>
  <r>
    <x v="43"/>
    <x v="63"/>
    <x v="0"/>
    <s v="Reserve Bank of India"/>
    <x v="0"/>
    <s v="Decided to further defer the implementation of the last tranche of 0.625 per cent of the Capital Conservation Buffer (CCB) from March 31, 2020 to September 30, 2020"/>
    <s v="https://www.rbi.org.in/Scripts/NotificationUser.aspx?Id=11837&amp;Mode=0"/>
  </r>
  <r>
    <x v="43"/>
    <x v="63"/>
    <x v="0"/>
    <s v="Reserve Bank of India"/>
    <x v="0"/>
    <s v="Permitting banks to deal in offshore non-deliverable rupee derivative markets"/>
    <s v="https://www.rbi.org.in/Scripts/NotificationUser.aspx?Id=11843&amp;Mode=0"/>
  </r>
  <r>
    <x v="43"/>
    <x v="63"/>
    <x v="0"/>
    <s v="Reserve Bank of India"/>
    <x v="0"/>
    <s v="Moratorium/deferment/recalculation of the ‘drawing power’ is being provided specifically to enable the borrowers to tide over economic fallout from COVID-19, the same will not be treated as concession or change in terms and conditions of loan agreements due to financial difficulty of the borrower and should not result in an asset classification downgrade"/>
    <s v="https://www.rbi.org.in/Scripts/NotificationUser.aspx?Id=11835&amp;Mode=0"/>
  </r>
  <r>
    <x v="43"/>
    <x v="63"/>
    <x v="0"/>
    <s v="Reserve Bank of India"/>
    <x v="0"/>
    <s v="Asset classification of term loans which are granted relief as per paragraph 2 shall be determined on the basis of revised due dates and the revised repayment schedule. Working capital facilities where relief is provided, the SMA and the out of order status shall be evaluated considering the application of accumulated interest immediately after the completion of the deferment period as well as the revised terms"/>
    <s v="https://www.rbi.org.in/Scripts/NotificationUser.aspx?Id=11835&amp;Mode=0"/>
  </r>
  <r>
    <x v="43"/>
    <x v="63"/>
    <x v="0"/>
    <s v="Reserve Bank of India"/>
    <x v="0"/>
    <s v="Rescheduling of payments, including interest, will not qualify as a default for the purposes of supervisory reporting and reporting to Credit Information Companies (CICs) by the lending institutions"/>
    <s v="https://www.rbi.org.in/Scripts/NotificationUser.aspx?Id=11835&amp;Mode=0"/>
  </r>
  <r>
    <x v="10"/>
    <x v="63"/>
    <x v="0"/>
    <s v="Catastrophe Containment and Relief Trust (CCRT)"/>
    <x v="1"/>
    <s v="Approved changes to the CCRT that expand the qualification criteria to allow all member countries with per capita income below the World Bank’s operational threshold for concessional support to qualify for debt service relief for up to two years. This would apply when a life-threatening global pandemic is inflicting severe economic disruption across the Fund’s membership and is creating balance of payments needs on such a scale to warrant a concerted international effort to support the poorest and most vulnerable countries"/>
    <s v="https://www.imf.org/en/News/Articles/2020/03/27/pr20116-imf-enhances-debt-relief-trust-to-enable-support-for-eligible-lic-in-wake-of-covid-19"/>
  </r>
  <r>
    <x v="10"/>
    <x v="63"/>
    <x v="0"/>
    <s v="Catastrophe Containment and Relief Trust (CCRT)"/>
    <x v="1"/>
    <s v="Launched a fund-raising exercise that would enable the Trust to provide about $1 billion for the current pandemic"/>
    <s v="https://www.imf.org/en/News/Articles/2020/03/27/pr20116-imf-enhances-debt-relief-trust-to-enable-support-for-eligible-lic-in-wake-of-covid-19"/>
  </r>
  <r>
    <x v="58"/>
    <x v="63"/>
    <x v="0"/>
    <s v="Central Bank of Ireland"/>
    <x v="0"/>
    <s v="Written to the Chairs and CEOs of both life and general insurance firms requiring them to take account of the challenging situation in which many of their customers find themselves and to put forward consumer-focused solutions for insurance payment breaks, policy rebates and claims in light of the emergency."/>
    <s v="https://centralbank.ie/news/article/press-release-dear-ceo-letter-inusrance-covid19-27-march2020"/>
  </r>
  <r>
    <x v="31"/>
    <x v="63"/>
    <x v="0"/>
    <s v="Israeli Ministry of Finance"/>
    <x v="1"/>
    <s v="Reduce the amount of time required to work in order to recieve unemployment benefits so that anyone who worked six months out of the last year and a half would be eligible"/>
    <s v="https://www.gov.il/he/departments/news/press_27032020"/>
  </r>
  <r>
    <x v="53"/>
    <x v="63"/>
    <x v="0"/>
    <s v="Bank of Italy"/>
    <x v="0"/>
    <s v="The Countercyclical Capital Buffer (CCyB) rate_x000a_ for the second quarter of 2020 has been set at zero per cent"/>
    <s v="https://www.bancaditalia.it/media/comunicati/documenti/2020-01/en_cs_27032020_CCyB-2020Q2.pdf?language_id=1"/>
  </r>
  <r>
    <x v="53"/>
    <x v="63"/>
    <x v="0"/>
    <s v="Bank of Italy"/>
    <x v="0"/>
    <s v="all banks and banking groups under Bank of Italy supervision: will not pay out any dividends, including the distribution of reserves, and will not take_x000a_ on any irrevocable commitments regarding the payment of dividends for the financial_x000a_ years 2019 and 2020; and will refrain from carrying out share buy-backs aimed at remunerating shareholders."/>
    <s v="https://www.bancaditalia.it/media/comunicati/documenti/2020-01/cs-dividend-policy-reccomendation.pdf?language_id=1"/>
  </r>
  <r>
    <x v="64"/>
    <x v="63"/>
    <x v="0"/>
    <s v="Bank Negara Malaysia"/>
    <x v="2"/>
    <s v="Increase in the allocation of the Special Relief Facility (SRF), from RM2 billion to RM5 billion and lowered maximum financing rate from 3.75% to 3.50%"/>
    <s v="https://www.bnm.gov.my/index.php?ch=en_press&amp;pg=en_press&amp;ac=5022&amp;lang=en"/>
  </r>
  <r>
    <x v="64"/>
    <x v="63"/>
    <x v="0"/>
    <s v="Bank Negara Malaysia"/>
    <x v="2"/>
    <s v="Increase in the allocation of the All Economic Sectors (AES) Facility, from RM5.8 billion to RM6.8 billion and lowered maximum financing rate from 8% to 7%"/>
    <s v="https://www.bnm.gov.my/index.php?ch=en_press&amp;pg=en_press&amp;ac=5022&amp;lang=en"/>
  </r>
  <r>
    <x v="64"/>
    <x v="63"/>
    <x v="0"/>
    <s v="Bank Negara Malaysia"/>
    <x v="2"/>
    <s v="Creation of iTEKAD programme, a social finance programme aimed at helping build entrepreneurship capability among B40 micro-entrepreneurs will be introduced by participating Islamic banks in collaboration with some State Islamic Religious Councils (SIRCs) and implementation partners"/>
    <s v="https://www.bnm.gov.my/index.php?ch=en_press&amp;pg=en_press&amp;ac=5022&amp;lang=en"/>
  </r>
  <r>
    <x v="64"/>
    <x v="63"/>
    <x v="0"/>
    <s v="Bank Negara Malaysia"/>
    <x v="0"/>
    <s v="Life insurers and family takaful operators will allow affected policyholders and takaful participants an option to defer the regular premium/contribution payments due under life insurance policies and family takaful certificates for three months without affecting the policy coverage"/>
    <s v="https://www.bnm.gov.my/index.php?ch=en_press&amp;pg=en_press&amp;ac=5022&amp;lang=en"/>
  </r>
  <r>
    <x v="64"/>
    <x v="63"/>
    <x v="0"/>
    <s v="Bank Negara Malaysia"/>
    <x v="0"/>
    <s v="Life insurers and family takaful operators will also provide assistance in the form of extended policy reinstatement, options to meet premium/contribution payments, and waiving fees/charges to the affected policyholders and takaful participants until 31 December 2020"/>
    <s v="https://www.bnm.gov.my/index.php?ch=en_press&amp;pg=en_press&amp;ac=5022&amp;lang=en"/>
  </r>
  <r>
    <x v="64"/>
    <x v="63"/>
    <x v="0"/>
    <s v="Bank Negara Malaysia"/>
    <x v="0"/>
    <s v="General insurers and general takaful operators will facilitate requests for flexibilities by affected policyholders and takaful participants to meet their premiums/contributions due during this period to ensure continued risk protection for their properties and businesses"/>
    <s v="https://www.bnm.gov.my/index.php?ch=en_press&amp;pg=en_press&amp;ac=5022&amp;lang=en"/>
  </r>
  <r>
    <x v="64"/>
    <x v="63"/>
    <x v="0"/>
    <s v="Bank Negara Malaysia"/>
    <x v="0"/>
    <s v="All insurers and takaful operators will expedite and facilitate claims processes related to COVID-19"/>
    <s v="https://www.bnm.gov.my/index.php?ch=en_press&amp;pg=en_press&amp;ac=5022&amp;lang=en"/>
  </r>
  <r>
    <x v="64"/>
    <x v="63"/>
    <x v="0"/>
    <s v="Bank Negara Malaysia"/>
    <x v="0"/>
    <s v="Reducing the interest rate (IRCC) and profit rate (PRCC) stress factor caps applied under the Risk-Based Capital Framework for Insurers and Risk-Based Capital Framework for Takaful Operators (Frameworks)"/>
    <s v="https://www.bnm.gov.my/index.php?ch=en_press&amp;pg=en_press&amp;ac=5022&amp;lang=en"/>
  </r>
  <r>
    <x v="64"/>
    <x v="63"/>
    <x v="0"/>
    <s v="Malaysian National Government"/>
    <x v="1"/>
    <s v="Second stimulus plan (approx. RM 228 billion) in a month, with the following provisions:_x000a_ 1) One-off cash assistance to households and individuals in April and May. Students and civil servants will also receive cash assistance._x000a_ 2) Rental payment exemptions for certain groups of citizens, with costs borne by the govt._x000a_ 3) Further discounts of electricity bills based on usage._x000a_ 4) RM1 billion for food security purposes. _x000a_ 5) Establishment of a Wage Subsidy Program, which will provide RM600 per month for 3 months to every employee _x000a_ 6) Broad measures to ease cash flow constraints for businesses, such as deferrals of income tax payments and restructuring employer contributions."/>
    <s v="https://www.pmo.gov.my/2020/03/speech-text-prihatin-esp/"/>
  </r>
  <r>
    <x v="67"/>
    <x v="63"/>
    <x v="0"/>
    <s v="Nordic Investment Bank"/>
    <x v="2"/>
    <s v="NIB and the Republic of Estonia have signed a 15-year loan agreement of EUR 750 million to help finance the measures taken to curb the immediate impact of the coronavirus "/>
    <s v="https://www.nib.int/who_we_are/news_and_media/news_press_releases/3469/nib_provides_covid-19_mitigation_loan_to_republic_of_estonia"/>
  </r>
  <r>
    <x v="36"/>
    <x v="63"/>
    <x v="1"/>
    <s v="Norwegian Government"/>
    <x v="1"/>
    <s v="Employer-paid days are reduced from 15 to 2 days for temporary lay-offs, from 10 to 3 days for care-related leave and for corona-related sick leave the employer-paid days are reduced from 16 to 3 days"/>
    <s v="https://www.regjeringen.no/en/aktuelt/economic-measures-in-norway-in-response-to-covid-192/id2695355/"/>
  </r>
  <r>
    <x v="36"/>
    <x v="63"/>
    <x v="1"/>
    <s v="Norwegian Government"/>
    <x v="1"/>
    <s v="Broad scheme for cash support to otherwise sustainable businesses that are severely affected by measures to contain the pandemic. Companies may be compensated for a part of their fixed expenditures, like rent, debt servicing and insurance. Businesses that have been instructed by government decisions to close down will get the highest compensation"/>
    <s v="https://www.regjeringen.no/en/aktuelt/economic-measures-in-norway-in-response-to-covid-192/id2695355/"/>
  </r>
  <r>
    <x v="36"/>
    <x v="63"/>
    <x v="1"/>
    <s v="Norwegian Government"/>
    <x v="0"/>
    <s v="Companies that make a loss can re-allocate up to NOK 30 million of the tax loss against surplus from 2018 and 2019"/>
    <s v="https://www.regjeringen.no/en/aktuelt/economic-measures-in-norway-in-response-to-covid-192/id2695355/"/>
  </r>
  <r>
    <x v="36"/>
    <x v="63"/>
    <x v="1"/>
    <s v="Norwegian Government"/>
    <x v="0"/>
    <s v="Deadlines for payment of value added tax, employer tax and payment of advance tax for self-employed and companies are postponed."/>
    <s v="https://www.regjeringen.no/en/aktuelt/economic-measures-in-norway-in-response-to-covid-192/id2695355/"/>
  </r>
  <r>
    <x v="36"/>
    <x v="63"/>
    <x v="1"/>
    <s v="Norwegian Government"/>
    <x v="0"/>
    <s v="The low VAT rate, which includes passenger transport, accommodation and parts of the cultural sector, is reduced from 12 to 8 per cent."/>
    <s v="https://www.regjeringen.no/en/aktuelt/economic-measures-in-norway-in-response-to-covid-192/id2695355/"/>
  </r>
  <r>
    <x v="36"/>
    <x v="63"/>
    <x v="1"/>
    <s v="Norwegian Government"/>
    <x v="0"/>
    <s v="Suspension of the tax on air passengers, for flights in the period from 1 January until 31 October 2020 and payments of aviation charges."/>
    <s v="https://www.regjeringen.no/en/aktuelt/economic-measures-in-norway-in-response-to-covid-192/id2695355/"/>
  </r>
  <r>
    <x v="36"/>
    <x v="63"/>
    <x v="1"/>
    <s v="Norwegian Government"/>
    <x v="1"/>
    <s v="Increased funding for Innovation Norway and the Research Council by a total of around NOK 3.8 billion, and NOK 1 billion increased investment capital in Investinor."/>
    <s v="https://www.regjeringen.no/en/aktuelt/economic-measures-in-norway-in-response-to-covid-192/id2695355/"/>
  </r>
  <r>
    <x v="36"/>
    <x v="63"/>
    <x v="1"/>
    <s v="Norwegian Government"/>
    <x v="2"/>
    <s v="Increase borrowing limit in Innovation Norway’s loans scheme by NOK 1.6 billion."/>
    <s v="https://www.regjeringen.no/en/aktuelt/economic-measures-in-norway-in-response-to-covid-192/id2695355/"/>
  </r>
  <r>
    <x v="36"/>
    <x v="63"/>
    <x v="1"/>
    <s v="Norwegian Government"/>
    <x v="1"/>
    <s v="Increase funding for business-oriented research and development by NOK 250 million."/>
    <s v="https://www.regjeringen.no/en/aktuelt/economic-measures-in-norway-in-response-to-covid-192/id2695355/"/>
  </r>
  <r>
    <x v="36"/>
    <x v="63"/>
    <x v="1"/>
    <s v="Norwegian Government"/>
    <x v="1"/>
    <s v="Unemployment benefit are granted from the first day and the daily allowance increased. Temporary laid off persons are guaranteed 100 per cent compensation until a salary of 599 148 NOK for the first 20 days. The schemes for temporary laid off and unemployed are adjusted to include more people. The entitlement period are proposed extended to 30 June."/>
    <s v="https://www.regjeringen.no/en/aktuelt/economic-measures-in-norway-in-response-to-covid-192/id2695355/"/>
  </r>
  <r>
    <x v="36"/>
    <x v="63"/>
    <x v="1"/>
    <s v="Norwegian Government"/>
    <x v="1"/>
    <s v="A temporary scheme to secure self-employed and freelancers who are not included in the unemployment benefit scheme and to give self-employed and freelancers sickness benefit from day four."/>
    <s v="https://www.regjeringen.no/en/aktuelt/economic-measures-in-norway-in-response-to-covid-192/id2695355/"/>
  </r>
  <r>
    <x v="36"/>
    <x v="63"/>
    <x v="1"/>
    <s v="Norwegian Government"/>
    <x v="1"/>
    <s v="To establish a temporary benefit scheme based on social assistance rates for persons outside the EU / EEA area staying in Svalbard"/>
    <s v="https://www.regjeringen.no/en/aktuelt/economic-measures-in-norway-in-response-to-covid-192/id2695355/"/>
  </r>
  <r>
    <x v="36"/>
    <x v="63"/>
    <x v="1"/>
    <s v="Norwegian Government"/>
    <x v="1"/>
    <s v="A compensation scheme of NOK 900 million for culture, sport and voluntary sectors."/>
    <s v="https://www.regjeringen.no/en/aktuelt/economic-measures-in-norway-in-response-to-covid-192/id2695355/"/>
  </r>
  <r>
    <x v="13"/>
    <x v="63"/>
    <x v="0"/>
    <s v="Bangko Sentral Ng Pilipinas"/>
    <x v="0"/>
    <s v="Approved operational relief measures for FX transactions in line with the declaration of “community quarantine” by the Office of the President (OP) amidst the spread of coronavirus disease 2019 (COVID-19)"/>
    <s v="http://www.bsp.gov.ph/publications/media.asp?id=5338"/>
  </r>
  <r>
    <x v="44"/>
    <x v="63"/>
    <x v="0"/>
    <s v="National Bank of Romania"/>
    <x v="0"/>
    <s v="To postpone the deadline for collecting the annual contributions to the bank resolution fund for 2020 by 3 months, with the possibility of extension to up to 6 months;"/>
    <s v="https://www.bnr.ro/page.aspx?prid=17677"/>
  </r>
  <r>
    <x v="44"/>
    <x v="63"/>
    <x v="0"/>
    <s v="National Bank of Romania"/>
    <x v="0"/>
    <s v="To delay the reporting deadlines of some information on resolution planning, in line with the approach communicated by the European Banking Authority;"/>
    <s v="https://www.bnr.ro/page.aspx?prid=17677"/>
  </r>
  <r>
    <x v="44"/>
    <x v="63"/>
    <x v="0"/>
    <s v="National Bank of Romania"/>
    <x v="0"/>
    <s v="To correlate the terms and conditions on the minimum requirements for own funds and eligible liabilities (MREL) with the decisions adopted by the Supervisory Committee in the meeting of 20 March 2020"/>
    <s v="https://www.bnr.ro/page.aspx?prid=17677"/>
  </r>
  <r>
    <x v="33"/>
    <x v="63"/>
    <x v="0"/>
    <s v="Bank of Russia"/>
    <x v="2"/>
    <s v="Refined the parameters of the new Bank of Russia SME lending support facility"/>
    <s v="https://cbr.ru/eng/press/pr/?file=27032020_204520eng2020-03-27T20_45_02.htm"/>
  </r>
  <r>
    <x v="33"/>
    <x v="63"/>
    <x v="0"/>
    <s v="Bank of Russia"/>
    <x v="0"/>
    <s v="Recommends that credit institutions, microfinance organisations, and credit consumer cooperatives promptly consider and approve applications from borrowers for debt restructuring due to an income reduction from 1 March 2020, which objectively makes it difficult for such borrowers to fulfil their loan obligations. In addition, creditors are recommended not to charge any increased interest, fines or penalties on borrowers in such cases"/>
    <s v="https://cbr.ru/eng/press/pr/?file=27032020_203415eng2020-03-27T20_33_29.htm"/>
  </r>
  <r>
    <x v="33"/>
    <x v="63"/>
    <x v="0"/>
    <s v="Bank of Russia"/>
    <x v="0"/>
    <s v="Allows credit institutions and microfinance organizations not to classify loans  impacted by the outbreak as restructured ones for loss provisioning purposes until 30 September 2020, if the duration of overdue debt under the said loans did not exceed 30 days as of 1 March 2020"/>
    <s v="https://cbr.ru/eng/press/pr/?file=27032020_203415eng2020-03-27T20_33_29.htm"/>
  </r>
  <r>
    <x v="33"/>
    <x v="63"/>
    <x v="0"/>
    <s v="Bank of Russia"/>
    <x v="0"/>
    <s v="Wll devise proposals on amending the Federal Law ‘On Credit Histories’ aimed at preventing the deterioration of borrowers’ credit histories and individual credit ratings due to debt restructuring because of the coronavirus spread during the period from 1 March 2020 through 30 September 2020;"/>
    <s v="https://cbr.ru/eng/press/pr/?file=27032020_203415eng2020-03-27T20_33_29.htm"/>
  </r>
  <r>
    <x v="33"/>
    <x v="63"/>
    <x v="0"/>
    <s v="Bank of Russia"/>
    <x v="0"/>
    <s v="Before the introduction of relevant amendments to the Federal Law ‘On Credit Histories’, will recommend credit history bureaus not to record debt restructuring cases under such loans when forming citizens’ individual credit ratings"/>
    <s v="https://cbr.ru/eng/press/pr/?file=27032020_203415eng2020-03-27T20_33_29.htm"/>
  </r>
  <r>
    <x v="33"/>
    <x v="63"/>
    <x v="0"/>
    <s v="Bank of Russia"/>
    <x v="0"/>
    <s v="Expanded the earlier approved package of measures aimed at supporting lending to SMEs, transport and tourism sectors (including hotel business) to the following industries: public catering, arts, sports and leisure, as well as entertainment services, conference and exhibition organizing, educational services, lease-out of own or rented non-residential buildings and premises (exhibition halls, shopping and entertainment sites, non-food retail trade), non-food retail trade, and dentistry"/>
    <s v="https://cbr.ru/eng/press/pr/?file=27032020_203415eng2020-03-27T20_33_29.htm"/>
  </r>
  <r>
    <x v="33"/>
    <x v="63"/>
    <x v="0"/>
    <s v="Bank of Russia"/>
    <x v="0"/>
    <s v="Recommends that credit institutions promptly consider borrowers’ applications for debt restructuring, implying a change of the credit currency from a foreign currency to Russian rubles, during the period until 30 September 2020"/>
    <s v="https://cbr.ru/eng/press/pr/?file=27032020_203415eng2020-03-27T20_33_29.htm"/>
  </r>
  <r>
    <x v="33"/>
    <x v="63"/>
    <x v="0"/>
    <s v="Bank of Russia"/>
    <x v="0"/>
    <s v="Allows creditors not to downgrade their assessments of the debt servicing quality under such restructured loans regarding foreign currency and (or) of borrowers’ financial standing, performed as of 1 March 2020"/>
    <s v="https://cbr.ru/eng/press/pr/?file=27032020_203415eng2020-03-27T20_33_29.htm"/>
  </r>
  <r>
    <x v="33"/>
    <x v="63"/>
    <x v="0"/>
    <s v="Bank of Russia"/>
    <x v="0"/>
    <s v="Limit the maximum size of acquiring fees on online purchases and set their size below 1% for the period from 15 April through 30 September 2020 (at present, the acquiring fee averages 1.2–2.2% depending on the type of cards or the category of goods)."/>
    <s v="https://cbr.ru/eng/press/pr/?file=27032020_203415eng2020-03-27T20_33_29.htm"/>
  </r>
  <r>
    <x v="33"/>
    <x v="63"/>
    <x v="0"/>
    <s v="Bank of Russia"/>
    <x v="6"/>
    <s v="Has raised the maximum aggregate limit under irrevocable credit lines for systemically important credit institutions from 1.5 to 5 trillion rubles for the period from 1 April 2020 through 31 March 2021"/>
    <s v="https://cbr.ru/eng/press/pr/?file=27032020_203415eng2020-03-27T20_33_29.htm"/>
  </r>
  <r>
    <x v="33"/>
    <x v="63"/>
    <x v="0"/>
    <s v="Bank of Russia"/>
    <x v="0"/>
    <s v="For systemically important credit institutions, until 30 September 2020, a reduction in the actual value of the N26 (N27) liquidity coverage ratio shall not be deemed to be a violation of the N26 (N27) ratio, if this was caused by a shortage of highly liquid assets or other alternative instruments due to limited possibilities to extend or raise borrowings for more than 30 calendar days"/>
    <s v="https://cbr.ru/eng/press/pr/?file=27032020_203415eng2020-03-27T20_33_29.htm"/>
  </r>
  <r>
    <x v="14"/>
    <x v="63"/>
    <x v="0"/>
    <s v="South African Reserve Bank"/>
    <x v="0"/>
    <s v="Amended minimum liquidity coverage ratio to 80%"/>
    <s v="https://www.resbank.co.za/Lists/News%20and%20Publications/Attachments/9816/Proposed%20Directive%20on%20temporary%20measures%20to%20aid%20compliance%20with%20the%20LCR.pdf"/>
  </r>
  <r>
    <x v="14"/>
    <x v="63"/>
    <x v="0"/>
    <s v="South African Reserve Bank"/>
    <x v="0"/>
    <s v="Implementing measures to provide suitable temporary relief on the minimum capital requirements for banks relating to credit risk"/>
    <s v="https://www.resbank.co.za/Lists/News%20and%20Publications/Attachments/9815/Proposed%20Directive%20on%20Matters%20related%20to%20treatment%20of%20restructured%20credit%20exposures.pdf"/>
  </r>
  <r>
    <x v="14"/>
    <x v="63"/>
    <x v="0"/>
    <s v="South African Reserve Bank"/>
    <x v="0"/>
    <s v="Pillar 2A minimum capital requirement as set out in regulation 38(8)(e)(ii) of the Regulations is with immediate effect temporarily reduced to zero"/>
    <s v="https://www.resbank.co.za/Lists/News%20and%20Publications/Attachments/9814/Proposed%20Directive%20on%20Matters%20related%20to%20capital%20relief%20in%20light%20of%20COVID19.pdf"/>
  </r>
  <r>
    <x v="14"/>
    <x v="63"/>
    <x v="0"/>
    <s v="South African Reserve Bank"/>
    <x v="0"/>
    <s v="Allowing banks to utilise their capital conservation buffer, as prescribed in Regulation 38(8)(e)(iv)(D) of the Regulations"/>
    <s v="https://www.resbank.co.za/Lists/News%20and%20Publications/Attachments/9814/Proposed%20Directive%20on%20Matters%20related%20to%20capital%20relief%20in%20light%20of%20COVID19.pdf"/>
  </r>
  <r>
    <x v="45"/>
    <x v="63"/>
    <x v="0"/>
    <s v="Sveriges Riksbank"/>
    <x v="10"/>
    <s v="Decided that,  aspart of the bond programme adopted by the Executive Board on 16 March, on a total of five occasions between 30 March and 30 April, the Riksbank will purchase both nominal Swedish government bonds for a nominal amount totalling SEK 5 billion, and covered bonds issued in Swedish krona by Swedish institutions for a nominal amount of SEK 50 billion."/>
    <s v="https://www.riksbank.se/en-gb/press-and-published/notices-and-press-releases/press-releases/2020/riksbank-continues-purchases-of-government-and-mortgage-bonds/"/>
  </r>
  <r>
    <x v="55"/>
    <x v="63"/>
    <x v="0"/>
    <s v="Federal Department of Finance; Swiss National Bank"/>
    <x v="0"/>
    <s v="Countercyclical capital buffer deactivated"/>
    <s v="https://www.efd.admin.ch/efd/en/home/dokumentation/nsb-news_list.msg-id-78604.html"/>
  </r>
  <r>
    <x v="56"/>
    <x v="63"/>
    <x v="0"/>
    <s v="Department of Employment"/>
    <x v="2"/>
    <s v="Soft loan programme for individual working at home. 5.2 million baht worth of loans to informal workers who register with the department. 3% interest rate. Loan size: 50,000 baht to 300,000 baht per person. Term:five years"/>
    <s v="https://www.bangkokpost.com/thailand/general/1887200/ovec-set-to-train-100k-jobless"/>
  </r>
  <r>
    <x v="56"/>
    <x v="63"/>
    <x v="0"/>
    <s v="Department of Employment"/>
    <x v="1"/>
    <s v="Informal workers and formal employees who have &quot;recently subscribed to the social security fund&quot; and are thus not yet allowed to collect unemployment) covered by the Social Security Fund will receive a 5,000 baht handout._x000a__x000a_Payment of handout comes via &quot; direct transfers or through electronic wallets&quot;_x000a__x000a_"/>
    <s v="https://www.bangkokpost.com/thailand/general/1887200/ovec-set-to-train-100k-jobless_x000a__x000a_https://www.bangkokpost.com/thailand/general/1885640/cash-handouts-for-informal-workers"/>
  </r>
  <r>
    <x v="41"/>
    <x v="63"/>
    <x v="0"/>
    <s v="HM Treasury"/>
    <x v="1"/>
    <s v="Updated the Coronavirus Job Retention Scheme to cover employer National Insurance and pension contributions of furloughed workers – on top of 80% of salary and those furloughed can volunteer for the NHS without risking their pay"/>
    <s v="https://www.gov.uk/government/news/further-details-of-coronavirus-job-retention-scheme-announced"/>
  </r>
  <r>
    <x v="29"/>
    <x v="63"/>
    <x v="0"/>
    <s v="Federal Reserve"/>
    <x v="0"/>
    <s v="Allowing early adoption of a new methodology on how certain banking organizations are required to measure counterparty credit risk derivatives contracts"/>
    <s v="https://www.federalreserve.gov/newsevents/pressreleases/bcreg20200327a.htm"/>
  </r>
  <r>
    <x v="29"/>
    <x v="63"/>
    <x v="0"/>
    <s v="Federal Reserve"/>
    <x v="0"/>
    <s v="Providing an optional extension of the regulatory capital transition for the new credit loss accounting standard"/>
    <s v="https://www.federalreserve.gov/newsevents/pressreleases/bcreg20200327a.htm"/>
  </r>
  <r>
    <x v="29"/>
    <x v="63"/>
    <x v="0"/>
    <s v="Securities and Exchange Commission"/>
    <x v="0"/>
    <s v="Temporary final rule that provides relief from the notarization requirement from March 26, 2020 through July 1, 2020, subject to certain condition"/>
    <s v="https://www.sec.gov/news/press-release/2020-74"/>
  </r>
  <r>
    <x v="29"/>
    <x v="63"/>
    <x v="0"/>
    <s v="Securities and Exchange Commission"/>
    <x v="0"/>
    <s v="To address potential compliance issues for Regulation A and Regulation Crowdfunding issuers, the Commission adopted temporary final rules that extend the filing deadlines for specified reports and forms that companies must file pursuant to those regulations"/>
    <s v="https://www.sec.gov/news/press-release/2020-74"/>
  </r>
  <r>
    <x v="29"/>
    <x v="63"/>
    <x v="0"/>
    <s v="Securities and Exchange Commission"/>
    <x v="0"/>
    <s v="To address potential compliance issues municipal advisors may have in timely submitting annual update filings (Form MA-A), the Commission issued a temporary conditional exemptive order  that provides, subject to certain conditions, affected municipal advisors with an additional 45 days to file annual updates to Form MA that would have otherwise been due between March 26, 2020 and June 30, 2020"/>
    <s v="https://www.sec.gov/news/press-release/2020-74"/>
  </r>
  <r>
    <x v="29"/>
    <x v="63"/>
    <x v="0"/>
    <s v="US Treasury Department"/>
    <x v="1"/>
    <s v="Individual - Direct Payments_x000a_-$250 billion in means-tested direct payments to individuals and families_x000a_-For individuals with incomes up to $75,000, the Act provides a $1,200 payment, phasing out at a rate of 5 percent for every $100 in income above $75,000. The payment is thus phased out entirely for an individual making $99,000. Married couples with combined incomes up to $150,000 would receive $2,400, subject to the same phaseout as that applying to individuals. Thus, for married couples making $198,000, the payment would be phased out. The provision also provides an additional $500 per child, though also subject to phaseout. Eligibility and benefit levels would be based on 2018 income tax filings."/>
    <s v="https://www.congress.gov/116/bills/hr748/BILLS-116hr748enr.pdf"/>
  </r>
  <r>
    <x v="29"/>
    <x v="63"/>
    <x v="0"/>
    <s v="Small Business Administration"/>
    <x v="2"/>
    <s v="$349 billion for small businesses impacted by the pandemic in the form of loans and some of those loans could be forgiven"/>
    <s v="https://www.congress.gov/116/bills/hr748/BILLS-116hr748enr.pdf"/>
  </r>
  <r>
    <x v="29"/>
    <x v="63"/>
    <x v="0"/>
    <s v="Small Business Administration"/>
    <x v="1"/>
    <s v="$10 billion for SBA emergency grants of up to $10,000 to provide immediate relief for small business operating costs"/>
    <s v="https://www.congress.gov/116/bills/hr748/BILLS-116hr748enr.pdf"/>
  </r>
  <r>
    <x v="29"/>
    <x v="63"/>
    <x v="0"/>
    <s v="Small Business Administration"/>
    <x v="1"/>
    <s v="$17 billion for SBA to cover 6 months of payments for small businesses with existing SBA loans"/>
    <s v="https://www.congress.gov/116/bills/hr748/BILLS-116hr748enr.pdf"/>
  </r>
  <r>
    <x v="29"/>
    <x v="63"/>
    <x v="0"/>
    <s v="US Treasury Department"/>
    <x v="2"/>
    <s v="$500 billion in loans, loan guarantees, and other investments to businesses, states and municipalies_x000a_Includes:_x000a__x000a_• $25B for passanger air carriers_x000a_• $4B for cargo air carriers _x000a_• $17B for national security businesses_x000a_"/>
    <s v="https://www.congress.gov/116/bills/hr748/BILLS-116hr748enr.pdf"/>
  </r>
  <r>
    <x v="29"/>
    <x v="63"/>
    <x v="0"/>
    <s v="US Treasury Department"/>
    <x v="1"/>
    <s v="$32 billion in financial assistance to airlines for employee wages, salaries, and benefits_x000a_-Includes:_x000a__x000a_• $25B for passanger air carriers_x000a_• $4B for cargo air carriers_x000a_• $3B for avaiation contractors"/>
    <s v="https://www.congress.gov/116/bills/hr748/BILLS-116hr748enr.pdf"/>
  </r>
  <r>
    <x v="29"/>
    <x v="63"/>
    <x v="0"/>
    <s v="US Treasury Department"/>
    <x v="1"/>
    <s v="$30 billion worth of emergency education funding grants"/>
    <s v="https://www.congress.gov/116/bills/hr748/BILLS-116hr748enr.pdf"/>
  </r>
  <r>
    <x v="29"/>
    <x v="63"/>
    <x v="0"/>
    <s v="US Treasury Department"/>
    <x v="1"/>
    <s v="$3.079 billion in grant funding to support economic development, invest in basic science and provide resources for Federal, state and local law enforcement and prisons to respond to this public health crisis "/>
    <s v="https://www.congress.gov/116/bills/hr748/BILLS-116hr748enr.pdf"/>
  </r>
  <r>
    <x v="29"/>
    <x v="63"/>
    <x v="0"/>
    <s v="US Treasury Department"/>
    <x v="1"/>
    <s v="$2 bilion allocation to the federal government that includes $1.82 billion for Financial Services and General Government agencies to provide resources to support small businesses, protect our elections, provide the IRS with funds to carry out their new responsibilities, and provide oversight of federal spending during this global crisis. "/>
    <s v="https://www.congress.gov/116/bills/hr748/BILLS-116hr748enr.pdf"/>
  </r>
  <r>
    <x v="29"/>
    <x v="63"/>
    <x v="0"/>
    <s v="Department of Transportation"/>
    <x v="1"/>
    <s v="$25 billion grant for emergency transit funding"/>
    <s v="https://www.congress.gov/116/bills/hr748/BILLS-116hr748enr.pdf"/>
  </r>
  <r>
    <x v="29"/>
    <x v="63"/>
    <x v="0"/>
    <s v="Department of Agriculture "/>
    <x v="1"/>
    <s v="$48.78 billion for Department of Agriculture agencies and the Food and Drug Administration to continue to respond to the coronavirus pandemic. "/>
    <s v="https://www.congress.gov/116/bills/hr748/BILLS-116hr748enr.pdf"/>
  </r>
  <r>
    <x v="29"/>
    <x v="63"/>
    <x v="0"/>
    <s v="US Treasury Department"/>
    <x v="1"/>
    <s v="$150 billion grant for state, tribal,  and local governments to address spending shortages related to the coronavirus pandemic. Coronavirus relief fund"/>
    <s v="https://www.congress.gov/116/bills/hr748/BILLS-116hr748enr.pdf"/>
  </r>
  <r>
    <x v="29"/>
    <x v="63"/>
    <x v="0"/>
    <s v="US Treasury Department"/>
    <x v="1"/>
    <s v="$30 billion for the Disaster Relief Fund to provide financial assistance to state, local, tribal, and territorial governments, as well as private nonprofits providing critical and essential services"/>
    <s v="https://www.congress.gov/116/bills/hr748/BILLS-116hr748enr.pdf"/>
  </r>
  <r>
    <x v="29"/>
    <x v="63"/>
    <x v="0"/>
    <s v="Department of the Interior"/>
    <x v="1"/>
    <s v="$10 billion grant for Indian Health Services, and other tribal programs"/>
    <s v="https://www.congress.gov/116/bills/hr748/BILLS-116hr748enr.pdf"/>
  </r>
  <r>
    <x v="29"/>
    <x v="63"/>
    <x v="0"/>
    <s v="US Treasury Department"/>
    <x v="1"/>
    <s v="$250 billion in expanded unemployment beneifts.4 months of more unemployment insurance instead of 3 months._x000a_extended unemployment insurance program that will extend benefits to laid-off workers that will allow for four months of full pay rather than the usual three months for most. It will also raise the maximum unemployment insurance benefit by $600. It will apply to traditional workers for small and large businesses as well as those who are self-employed and workers in the gig economy. "/>
    <s v="https://www.congress.gov/116/bills/hr748/BILLS-116hr748enr.pdf"/>
  </r>
  <r>
    <x v="30"/>
    <x v="63"/>
    <x v="0"/>
    <s v="World Bank Group"/>
    <x v="1"/>
    <s v="Delivered US$5.1 million in immediate funding to support Samoa’s response to the global COVID-19 (coronavirus) pandemic"/>
    <s v="https://www.worldbank.org/en/news/press-release/2020/03/27/world-bank-provides-us5-1m-for-samoa-covid-19-response"/>
  </r>
  <r>
    <x v="0"/>
    <x v="64"/>
    <x v="0"/>
    <s v="Central Bank of Argentina"/>
    <x v="1"/>
    <s v="Suspended fees and commissions for ATM operations (deposits, withdrawals, inquiries, etc.) through June 30, 2020. There were no limits on amount or the number of withdrawals--with th eexception of security reasons."/>
    <s v="https://www.bcra.gob.ar/Noticias/Coronavirus-BCRA-cajeros-automaticos.asp"/>
  </r>
  <r>
    <x v="0"/>
    <x v="64"/>
    <x v="0"/>
    <s v="Central Bank of Argentina"/>
    <x v="0"/>
    <s v="Provided new incentives for financial entitites to increase their loans to micro, small, and medium-sized enterprises (MiPyMEs) for the payment of salaries, as long as those entities are payment agents of the company that requests it."/>
    <s v="https://www.bcra.gob.ar/Noticias/Coronavirus-BCRA-creditos-mipymes.asp"/>
  </r>
  <r>
    <x v="0"/>
    <x v="64"/>
    <x v="0"/>
    <s v="Ministry of the Interior"/>
    <x v="1"/>
    <s v="Authorized ARS 6 billion to Argentine provinces to strengthen municipal health systems and finances. Transfers were scheduled for the first week of April 2020. These funds came through the Contributions from the National Treasury (ATN)."/>
    <s v="https://www.argentina.gob.ar/noticias/el-gobierno-nacional-habilito-6000-millones-las-provincias-para-empezar-afrontar-la"/>
  </r>
  <r>
    <x v="19"/>
    <x v="64"/>
    <x v="0"/>
    <s v="Asian Development Bank"/>
    <x v="1"/>
    <s v="Approved a $1 million grant to support the Mongolian government’s fight against the novel coronavirus (COVID-19) pandemic"/>
    <s v="https://www.adb.org/news/adb-1-million-grant-boost-mongolias-fight-against-covid-19"/>
  </r>
  <r>
    <x v="2"/>
    <x v="64"/>
    <x v="0"/>
    <s v="Reserve Bank of Australia"/>
    <x v="0"/>
    <s v="Putting on hold the Review of Retail Payments Regulation that was announced on 29 November 2019"/>
    <s v="https://www.rba.gov.au/media-releases/2020/mr-20-10.html"/>
  </r>
  <r>
    <x v="57"/>
    <x v="64"/>
    <x v="0"/>
    <s v="National Bank of Belgium"/>
    <x v="0"/>
    <s v="The payment of premiums for pensions, death, disability and hospitalization within the framework of group insurance (contracted by employers) for unemployed persons temporary is postponed to September 30, 2020"/>
    <s v="https://www.nbb.be/fr/articles/le-secteur-de-lassurance-sefforce-lui-aussi-de-lutter-contre-lincidence-socio-economique-de"/>
  </r>
  <r>
    <x v="57"/>
    <x v="64"/>
    <x v="0"/>
    <s v="National Bank of Belgium"/>
    <x v="0"/>
    <s v="Interest payments and principal repayments of mortgage loans contracted with insurance companies, as well as the payment of outstanding premium insurance premiums linked to mortgage loans, are suspended until September 30, 2020, for as far as the insured can demonstrate that he was facing financial difficulties due to the COVID-19 crisis"/>
    <s v="https://www.nbb.be/fr/articles/le-secteur-de-lassurance-sefforce-lui-aussi-de-lutter-contre-lincidence-socio-economique-de"/>
  </r>
  <r>
    <x v="57"/>
    <x v="64"/>
    <x v="0"/>
    <s v="National Bank of Belgium"/>
    <x v="0"/>
    <s v="Companies which are forced to interrupt their activities in accordance with the authorities' request may obtain a deferral of payment for certain insurance coverages (accidents at work, civil liability, etc.), in consultation with their insurer, for all premiums maturing between March 30 and September 30, 2020"/>
    <s v="https://www.nbb.be/fr/articles/le-secteur-de-lassurance-sefforce-lui-aussi-de-lutter-contre-lincidence-socio-economique-de"/>
  </r>
  <r>
    <x v="57"/>
    <x v="64"/>
    <x v="0"/>
    <s v="National Bank of Belgium"/>
    <x v="0"/>
    <s v="For loans granted to companies, insurers will also align themselves with the conditions already defined for the banking sector, namely a postponement of the repayment of credits (interest payments and capital repayments) until September 30, 2020"/>
    <s v="https://www.nbb.be/fr/articles/le-secteur-de-lassurance-sefforce-lui-aussi-de-lutter-contre-lincidence-socio-economique-de"/>
  </r>
  <r>
    <x v="3"/>
    <x v="64"/>
    <x v="0"/>
    <s v="Banco Central Do Brasil"/>
    <x v="0"/>
    <s v="Minimum reserve requirement ratio on time deposits was reduced from 25% to 17%"/>
    <s v="https://www.bcb.gov.br/en/pressdetail/2321/nota"/>
  </r>
  <r>
    <x v="3"/>
    <x v="64"/>
    <x v="0"/>
    <s v="Banco Central Do Brasil"/>
    <x v="8"/>
    <s v="Introduced a New Term Deposit with Special Guarantees (NDPGE) as an alternative fund-raising tool for all financial institutions associated with the Credit Guarantee Fund (FGC)"/>
    <s v="https://www.bcb.gov.br/en/pressdetail/2321/nota"/>
  </r>
  <r>
    <x v="3"/>
    <x v="64"/>
    <x v="0"/>
    <s v="Banco Central Do Brasil"/>
    <x v="0"/>
    <s v="Adjustment in the regulation of Agribusiness Credit Bills (LCAs)"/>
    <s v="https://www.bcb.gov.br/en/pressdetail/2321/nota"/>
  </r>
  <r>
    <x v="3"/>
    <x v="64"/>
    <x v="0"/>
    <s v="Banco Central Do Brasil"/>
    <x v="6"/>
    <s v="Will grant loans backed by debentures to financial institutions through the Temporary Liquidity Line in domestic currency"/>
    <s v="https://www.bcb.gov.br/en/pressdetail/2321/nota"/>
  </r>
  <r>
    <x v="3"/>
    <x v="64"/>
    <x v="0"/>
    <s v="Banco Central Do Brasil"/>
    <x v="0"/>
    <s v="Raised the upper limit of the repurchase of Financial Letters of their own issuance— from 5% to 20%"/>
    <s v="https://www.bcb.gov.br/en/pressdetail/2321/nota"/>
  </r>
  <r>
    <x v="3"/>
    <x v="64"/>
    <x v="0"/>
    <s v="Banco Central Do Brasil"/>
    <x v="0"/>
    <s v="The tax effects arising from the overhedge of equity investments held abroad will not be deducted from equity temporarily"/>
    <s v="https://www.bcb.gov.br/en/pressdetail/2321/nota"/>
  </r>
  <r>
    <x v="3"/>
    <x v="64"/>
    <x v="0"/>
    <s v="Banco Central Do Brasil"/>
    <x v="6"/>
    <s v="Will conduct repurchase operations — with up to one-year term — backed by federal government securities"/>
    <s v="https://www.bcb.gov.br/en/pressdetail/2321/nota"/>
  </r>
  <r>
    <x v="3"/>
    <x v="64"/>
    <x v="0"/>
    <s v="Banco Central Do Brasil"/>
    <x v="3"/>
    <s v="Reduce the spread of liquidity leveling operations from +65 bps to +10 bps"/>
    <s v="https://www.bcb.gov.br/en/pressdetail/2321/nota"/>
  </r>
  <r>
    <x v="3"/>
    <x v="64"/>
    <x v="0"/>
    <s v="Ministry of Economy"/>
    <x v="1"/>
    <s v="Approved the zeroing of the Import Tax rate for 61 more pharmaceutical and medical-hospital products used in the fight against Covid-19"/>
    <s v="https://www.gov.br/economia/pt-br/assuntos/noticias/2020/marco/camex-zera-imposto-de-importacao-de-mais-61-produtos-para-combate-ao-coronavirus"/>
  </r>
  <r>
    <x v="21"/>
    <x v="64"/>
    <x v="0"/>
    <s v="Ministry of Finance"/>
    <x v="0"/>
    <s v="Construction cap will be lifted for municipalities and regions in 2020, which will exempt municipalities and regions from the agreed civil ceiling between the government, KL and the Danish Regions."/>
    <s v="https://www.fm.dk/nyheder/pressemeddelelser/2020/03/regeringen-indgaar-aftaler-med-kl-og-danske-regioner-om-dansk-oekonomi"/>
  </r>
  <r>
    <x v="21"/>
    <x v="64"/>
    <x v="0"/>
    <s v="Ministry of Finance"/>
    <x v="0"/>
    <s v="The Government, KL and the Danish Regions agree on public procurement measures that include: shall help to solve liquidity problems at suppliers to the public sector"/>
    <s v="https://www.fm.dk/nyheder/pressemeddelelser/2020/03/regeringen-indgaar-aftaler-med-kl-og-danske-regioner-om-dansk-oekonomi"/>
  </r>
  <r>
    <x v="21"/>
    <x v="64"/>
    <x v="0"/>
    <s v="Ministry of Finance"/>
    <x v="0"/>
    <s v="Municipalities and regions advance payments in relation to normal payment deadlines"/>
    <s v="https://www.fm.dk/nyheder/pressemeddelelser/2020/03/regeringen-indgaar-aftaler-med-kl-og-danske-regioner-om-dansk-oekonomi"/>
  </r>
  <r>
    <x v="21"/>
    <x v="64"/>
    <x v="0"/>
    <s v="Ministry of Finance"/>
    <x v="0"/>
    <s v="The government, Denmark and Danish Regions agreed to allow that to and including 31 October 2020 can be dispensed from a number of funding rules which are relevant for procurement in the public sector"/>
    <s v="https://www.fm.dk/nyheder/pressemeddelelser/2020/03/regeringen-indgaar-aftaler-med-kl-og-danske-regioner-om-dansk-oekonomi"/>
  </r>
  <r>
    <x v="21"/>
    <x v="64"/>
    <x v="0"/>
    <s v="Ministry of Finance"/>
    <x v="0"/>
    <s v="The government and KL agree that the municipalities have the opportunity to postpone companies 'payment of the second installment cover tax in 2020 to 2021"/>
    <s v="https://www.fm.dk/nyheder/pressemeddelelser/2020/03/regeringen-indgaar-aftaler-med-kl-og-danske-regioner-om-dansk-oekonomi"/>
  </r>
  <r>
    <x v="22"/>
    <x v="64"/>
    <x v="0"/>
    <s v="European Central Bank"/>
    <x v="10"/>
    <s v="Removed purchase limits and lowered maturity minimums from PEPP"/>
    <s v="https://eur-lex.europa.eu/legal-content/EN/TXT/HTML/?uri=CELEX:32020D0440&amp;from=EN#d1e177-1-1"/>
  </r>
  <r>
    <x v="22"/>
    <x v="64"/>
    <x v="0"/>
    <s v="European Securities and Markets Authority"/>
    <x v="0"/>
    <s v="Revised its 19 March Statement on Securities Finance Transactions Regulation (SFTR), clarifying that SFTs concluded between 13 April 2020 and 13 July 2020 and SFTs subject to backloading under SFTR also fall within those issues in respect of which competent authorities are not expected to prioritise in their supervisory actions towards counterparties"/>
    <s v="https://www.esma.europa.eu/press-news/esma-news/esma-clarifies-position-sftr-backloading"/>
  </r>
  <r>
    <x v="48"/>
    <x v="64"/>
    <x v="0"/>
    <s v="Ministry of Economic Affairs and Employment"/>
    <x v="1"/>
    <s v="Employers are required to notify the TE Office of dismissals of ten employees or more on financial or production-related grounds"/>
    <s v="https://tem.fi/en/article/-/asset_publisher/tyonantajalle-velvollisuus-ilmoittaa-vahintaan-kymmenen-tyontekijan-irtisanomisesta-te-toimistolle"/>
  </r>
  <r>
    <x v="48"/>
    <x v="64"/>
    <x v="0"/>
    <s v="Ministry of Economic Affairs and Employment"/>
    <x v="0"/>
    <s v="Notice period preceding employee temporary lay-offs is shortened from 14 days to five days and the duration of co-operation negotiations regarding temporary lay-offs will be shortened from the current six weeks or 14 days to five days"/>
    <s v="https://tem.fi/en/article/-/asset_publisher/koronaviruksen-vuoksi-lomautusten-ilmoitusaikaa-ja-yhteistoimintaneuvotteluiden-kestoaikaa-lyhennetaan"/>
  </r>
  <r>
    <x v="48"/>
    <x v="64"/>
    <x v="0"/>
    <s v="Ministry of Economic Affairs and Employment"/>
    <x v="1"/>
    <s v="Those laid off temporarily would be entitled to unemployment benefit even if they were engaged in business activities or studies"/>
    <s v="https://tem.fi/en/article/-/asset_publisher/koronaviruksen-vuoksi-lomautusten-ilmoitusaikaa-ja-yhteistoimintaneuvotteluiden-kestoaikaa-lyhennetaan"/>
  </r>
  <r>
    <x v="48"/>
    <x v="64"/>
    <x v="0"/>
    <s v="Ministry of Economic Affairs and Employment"/>
    <x v="1"/>
    <s v="Provided funding of EUR 300 million to the centres for economic development, transport and the environment to support small enterprises with grants that have suffered from market and production disturbances caused by the coronavirus outbreak across the country. The centres will provide financing for companies that employ 1–5 people across all sectors, with the exception of agriculture, fisheries and forestry and the processing of agricultural product"/>
    <s v="https://tem.fi/en/article/-/asset_publisher/valtion-rahoitusta-yrityksille-koronavirustilanteessa-vahvistetaan-yritystukiin-miljardi-euroa"/>
  </r>
  <r>
    <x v="48"/>
    <x v="64"/>
    <x v="0"/>
    <s v="Ministry of Economic Affairs and Employment"/>
    <x v="1"/>
    <s v="Provided funding of EUR 700 million to Business Finland to launch two new financial services owing to the coronavirus outbreak. They are intended for SMEs in Finland that employ 6–250 people and for midcaps that may employ more than 250 people but have an annual turnover of less than EUR 300 million"/>
    <s v="https://tem.fi/en/article/-/asset_publisher/valtion-rahoitusta-yrityksille-koronavirustilanteessa-vahvistetaan-yritystukiin-miljardi-euroa"/>
  </r>
  <r>
    <x v="51"/>
    <x v="64"/>
    <x v="0"/>
    <s v="Bank of Greece"/>
    <x v="1"/>
    <s v="Allocated € 5.000.000, as the Bank's contribution to the work of the National Public health Agency (PHEA), which coordinates actions to addressing the pandemic"/>
    <s v="https://www.bankofgreece.gr/enimerosi/grafeio-typoy/anazhthsh-enhmerwsewn/enhmerwseis?announcement=6e734e3f-f22e-478d-92a6-6111904d7c32"/>
  </r>
  <r>
    <x v="43"/>
    <x v="64"/>
    <x v="0"/>
    <s v="Indian Government"/>
    <x v="1"/>
    <s v="$23 B stimulus package - 5 kg of rice per person, free cooking gas for seniors, $13.31 for seniors, $6.65 per month for 200 million poor women for 3 months. $66k of healthcare costs for each healthcare worker"/>
    <s v="https://www.reuters.com/article/us-health-coronavirus-india-stimulus/india-outlines-22-6-billion-economic-stimulus-to-help-poor-hit-by-lockdown-idUSKBN21D0YK"/>
  </r>
  <r>
    <x v="43"/>
    <x v="64"/>
    <x v="0"/>
    <s v="Reserve Bank of India"/>
    <x v="6"/>
    <s v="Advanced the variable rate term repo auction of ₹ 25,000 crores from March 30, 2020 to March 26, 2020 and enhanced the amount of the auction scheduled for March 26, 2020, i.e., today to ₹ 50,000 crores from ₹ 25,000 crores"/>
    <s v="https://www.rbi.org.in/Scripts/BS_PressReleaseDisplay.aspx?prid=49571"/>
  </r>
  <r>
    <x v="43"/>
    <x v="64"/>
    <x v="0"/>
    <s v="Reserve Bank of India"/>
    <x v="6"/>
    <s v="Will conduct a Variable Rate Reverse Repo auction on March 27, 2020"/>
    <s v="https://www.rbi.org.in/Scripts/BS_PressReleaseDisplay.aspx?prid=49577"/>
  </r>
  <r>
    <x v="9"/>
    <x v="64"/>
    <x v="0"/>
    <s v="Inter-American Development Bank"/>
    <x v="2"/>
    <s v="Making up to $12 billion available to countries for the purpose of responding to the health crisis and its consequences"/>
    <s v="https://www.iadb.org/en/news/idb-group-announces-priority-support-areas-countries-affected-covid-19"/>
  </r>
  <r>
    <x v="10"/>
    <x v="64"/>
    <x v="0"/>
    <s v="Executive Board of the International Monetary Fund"/>
    <x v="2"/>
    <s v="Approved a purchase of the Kyrgyz Republic under the Rapid Financing Instrument (RFI) equivalent to SDR 59.2 million (US$ 80.6 million at today’s US$/SDR exchange rate, 33 percent of quota) and a disbursement under the Rapid Credit Facility (RCF) equivalent to SDR 29.6 million (US$ 40.3 million at today’s US$/SDR exchange rate, 17 percent of quota)"/>
    <s v="https://www.imf.org/en/News/Articles/2020/03/26/pr20115-kyrgyz-republic-imf-executive-board-approves-disbursement-to-address-covid-19-pandemic"/>
  </r>
  <r>
    <x v="10"/>
    <x v="64"/>
    <x v="0"/>
    <s v="Executive Board of the International Monetary Fund"/>
    <x v="2"/>
    <s v="Approved a 48-month arrangement under the Extended Fund Facility (EFF) with Jordan for an amount equivalent to SDR 926.37 million (about US$ 1.3 billion or 270 percent of Jordan’s quota) to support the country’s economic and financial reform program"/>
    <s v="https://www.imf.org/en/News/Articles/2020/03/25/pr20107-jordan-imf-executive-board-approves-us-1-3-bn-extended-arrangement-under-the-eff"/>
  </r>
  <r>
    <x v="10"/>
    <x v="64"/>
    <x v="0"/>
    <s v="Executive Board of the International Monetary Fund"/>
    <x v="2"/>
    <s v="Approved three-year arrangements under the Extended Credit Facility (ECF) and the Extended Fund Facility (EFF) for Somalia in the amount of SDR 292.4 million (about US$395.5 million or around 179 percent of quota)"/>
    <s v="https://www.imf.org/en/News/Articles/2020/03/25/pr20105-somalia-imf-executive-board-approves-3-year-ecf-and-eff-arrangements"/>
  </r>
  <r>
    <x v="10"/>
    <x v="64"/>
    <x v="0"/>
    <s v="Executive Board of the International Monetary Fund"/>
    <x v="4"/>
    <s v="Determined that Somalia has taken the necessary steps to begin receiving debt relief under the enhanced Heavily Indebted Poor Countries (HIPC) Initiative"/>
    <s v="https://www.imf.org/en/News/Articles/2020/03/25/pr20104-somalia-somalia-to-receive-debt-relief-under-the-enhanced-hipc-initiative"/>
  </r>
  <r>
    <x v="31"/>
    <x v="64"/>
    <x v="0"/>
    <s v="Bank of Israel"/>
    <x v="0"/>
    <s v="Increase the deposit amount for an individual check via the mobile device banking application to NIS 50,000"/>
    <s v="https://www.boi.org.il/en/NewsAndPublications/PressReleases/Pages/26-3-20.aspx"/>
  </r>
  <r>
    <x v="11"/>
    <x v="64"/>
    <x v="0"/>
    <s v="Financial Markets Authority"/>
    <x v="0"/>
    <s v="Delayed the start date for the new financial advice regime from June 29, 2020 to early next year, 2021. This means that the transitional licensing application window will also be extended until then"/>
    <s v="https://www.fma.govt.nz/news-and-resources/covid-19/implementation-of-new-zealands-new-financial-advice-regime-has-been-delayed-until-early-2021/"/>
  </r>
  <r>
    <x v="36"/>
    <x v="64"/>
    <x v="0"/>
    <s v="Norwegian Government"/>
    <x v="1"/>
    <s v="Contribute NOK 13.4 million for the procurement of urgently needed equipment in Malawi"/>
    <s v="https://www.regjeringen.no/en/aktuelt/respons_covid19/id2695183/"/>
  </r>
  <r>
    <x v="36"/>
    <x v="64"/>
    <x v="0"/>
    <s v="Ministry of Finance"/>
    <x v="0"/>
    <s v="Increase in mortgage regulation that allows a certain amount of a lender’s approved loans to deviate from the requirements in the regulation from 10% of the volume of a lender’s approved loans outside Oslo and 8% for mortgages in Oslo to 20%"/>
    <s v="https://www.regjeringen.no/en/aktuelt/temporary-changes-in-the-mortgage-regulation/id2694589/"/>
  </r>
  <r>
    <x v="36"/>
    <x v="64"/>
    <x v="0"/>
    <s v="Norges Bank"/>
    <x v="3"/>
    <s v="Extraordinary liquidity assistance from Norges Bank leads to reduced interbank lending, which means that Nowa (a transaction-based overnight interest rate based on unsecured loans between banks that report daily transaction data to Norges Bank) may be calculated using the contingency method due to reduced lending activity"/>
    <s v="https://www.norges-bank.no/en/news-events/news-publications/News-items/2020/2020-03-26-nowa/"/>
  </r>
  <r>
    <x v="12"/>
    <x v="64"/>
    <x v="0"/>
    <s v="Banco Central de Reserva del Peru"/>
    <x v="0"/>
    <s v="Soles reserve requirement reduced from 5% to 4%"/>
    <s v="https://www.bcrp.gob.pe/docs/Transparencia/Notas-Informativas/2020/nota-informativa-2020-03-26.pdf"/>
  </r>
  <r>
    <x v="12"/>
    <x v="64"/>
    <x v="0"/>
    <s v="Banco Central de Reserva del Peru"/>
    <x v="0"/>
    <s v="Decreased minimum current account requirement in soles from 1.0 to 0.75% of the institution's total obligations subject to reserve requirements"/>
    <s v="https://www.bcrp.gob.pe/docs/Transparencia/Notas-Informativas/2020/nota-informativa-2020-03-26.pdf"/>
  </r>
  <r>
    <x v="12"/>
    <x v="64"/>
    <x v="0"/>
    <s v="Banco Central de Reserva del Peru"/>
    <x v="0"/>
    <s v="Reserve requirements for foreign currency instruments with terms of two or less years decreased from 50% to 9%"/>
    <s v="https://www.bcrp.gob.pe/docs/Transparencia/Notas-Informativas/2020/nota-informativa-2020-03-26.pdf"/>
  </r>
  <r>
    <x v="12"/>
    <x v="64"/>
    <x v="0"/>
    <s v="Banco Central de Reserva del Peru"/>
    <x v="0"/>
    <s v="Additional reserve requirements on foreign currency denominated credits suspended for the rest of 2020."/>
    <s v="https://www.bcrp.gob.pe/docs/Transparencia/Notas-Informativas/2020/nota-informativa-2020-03-26.pdf"/>
  </r>
  <r>
    <x v="12"/>
    <x v="64"/>
    <x v="0"/>
    <s v="Banco Central de Reserva del Peru"/>
    <x v="1"/>
    <s v="Bank announces it will inject 30 billion soles into banks for loans to_x000a_mainly smaller companies to help cover their working capital._x000a_ Loans to be guaranteed by the Ministry of Finance and Economy. Liquidity provided by the central bank. Terms are to be three years."/>
    <s v="https://www.bcrp.gob.pe/docs/Transparencia/Notas-Informativas/2020/nota-informativa-2020-03-26.pdf_x000a__x000a_https://fas.org/sgp/crs/row/R46270.pdf"/>
  </r>
  <r>
    <x v="13"/>
    <x v="64"/>
    <x v="0"/>
    <s v="Bangko Sentral Ng Pilipinas"/>
    <x v="0"/>
    <s v="Will remit P20 billion as advance dividend to the National Government (NG), this constitutes 87% of the estimated total dividends based on the BSP’s unaudited financial statements for the year 2020"/>
    <s v="http://www.bsp.gov.ph/publications/media.asp?id=5336"/>
  </r>
  <r>
    <x v="27"/>
    <x v="64"/>
    <x v="0"/>
    <s v="Bank of Korea"/>
    <x v="0"/>
    <s v="Forex futures trading limited to be raised by 25%: Up from 40% to 50% for local banks and from 200% to 250% of foreign bank branches in Korea"/>
    <s v="https://www.bok.or.kr/eng/bbs/E0000634/view.do?nttId=10057223&amp;menuNo=400069&amp;pageIndex=1"/>
  </r>
  <r>
    <x v="27"/>
    <x v="64"/>
    <x v="0"/>
    <s v="Bank of Korea"/>
    <x v="0"/>
    <s v="The levy on financial institutions’ non-deposit FX liabilities to be temporarily lifted for three months from April to June, as well as installment payment plans to be expanded for payments due this year"/>
    <s v="https://www.bok.or.kr/eng/bbs/E0000634/view.do?nttId=10057223&amp;menuNo=400069&amp;pageIndex=1"/>
  </r>
  <r>
    <x v="27"/>
    <x v="64"/>
    <x v="0"/>
    <s v="Bank of Korea"/>
    <x v="0"/>
    <s v="Low FX liquidity coverage ratio (LCR) of 70%, down from 80%, for a limited period until May"/>
    <s v="https://www.bok.or.kr/eng/bbs/E0000634/view.do?nttId=10057223&amp;menuNo=400069&amp;pageIndex=1"/>
  </r>
  <r>
    <x v="27"/>
    <x v="64"/>
    <x v="0"/>
    <s v="Financial Services Commission"/>
    <x v="0"/>
    <s v="Increase of KRW3 trillion for the young adult loan for rent payments from KRW1.1 trillion to KRW4 .1"/>
    <s v="http://www.fsc.go.kr/downManager?bbsid=BBS0048&amp;no=150788"/>
  </r>
  <r>
    <x v="38"/>
    <x v="64"/>
    <x v="0"/>
    <s v="Monetary Authority of Singapore"/>
    <x v="6"/>
    <s v="Will provide up to US$60 billion of funding to banks in Singapore through a new MAS USD Facility, first auction will be conducted this Friday, 27 March 2020; US$10 billion in 7-day funds will be offered, followed by two auctions on Monday, 30 March 2020, where US$12 billion in 7-day funds and US$8 billion in 84-day funds will be offered. After this, regular weekly auctions will be conducted every Monday"/>
    <s v="https://www.mas.gov.sg/news/media-releases/2020/mas-supports-usd-lending-through-a-new-us$60-billion-facility-for-banks"/>
  </r>
  <r>
    <x v="38"/>
    <x v="64"/>
    <x v="0"/>
    <s v="Inland Revenue Authority of Singapore"/>
    <x v="0"/>
    <s v="Automatic three month deferment of Corporate Income Tax (CIT) Payments for companies that had them due in April, May, and June 2020."/>
    <s v="https://www.iras.gov.sg/irashome/News-and-Events/Singapore-Budget/Resilience-Budget---Support-Measures-for-Taxpayers/"/>
  </r>
  <r>
    <x v="38"/>
    <x v="64"/>
    <x v="0"/>
    <s v="Inland Revenue Authority of Singapore"/>
    <x v="0"/>
    <s v="Automatic three month deferment of GIRO Deductions and one-time tax payments for self-employed individuals/employees, which are usually due in May, June and July 2020. Similar lump-sum payment deferal in place for employees. Tax payment forbearance for the needy on a case-by-case basis."/>
    <s v="https://www.iras.gov.sg/irashome/News-and-Events/Singapore-Budget/Resilience-Budget---Support-Measures-for-Taxpayers/"/>
  </r>
  <r>
    <x v="38"/>
    <x v="64"/>
    <x v="0"/>
    <s v="Inland Revenue Authority of Singapore"/>
    <x v="0"/>
    <s v="One-year property-tax rebate for all non-residential properties. 100% rebate for badly impacted sectors. 30% rebate for others."/>
    <s v="https://www.iras.gov.sg/irashome/News-and-Events/Singapore-Budget/Resilience-Budget---Support-Measures-for-Taxpayers/"/>
  </r>
  <r>
    <x v="38"/>
    <x v="64"/>
    <x v="0"/>
    <s v="Inland Revenue Authority of Singapore"/>
    <x v="1"/>
    <s v="Existing Jobs Support Scheme (JSS), wage subsidy/grant expanded from 8% of gross monthly wages for local workers to a 25% grant. Increase in the subsidy is even larger for impacted sectors. Monthly cap raised to the median wage in Singapore, S$4,600 per employee. Duration extended from three to nine months. One tranche of payments will come in July 2020 and another in October 2020."/>
    <s v="https://www.iras.gov.sg/irashome/News-and-Events/Singapore-Budget/Resilience-Budget---Support-Measures-for-Taxpayers/_x000a__x000a_https://mothership.sg/2020/03/enhanced-jobs-support-scheme-resilience-budget/_x000a__x000a_https://www.iras.gov.sg/irashome/Schemes/Businesses/Jobs-Support-Scheme--JSS-/"/>
  </r>
  <r>
    <x v="14"/>
    <x v="64"/>
    <x v="0"/>
    <s v="South African Reserve Bank"/>
    <x v="0"/>
    <s v="Guidance Note issued in terms of section 6(5) of the Banks Act 94 of 1990 Matters relating to the application of International Financial Reporting Standard (IFRS) 9 in response to the Coronavirus pandemic (Covid-19)"/>
    <s v="https://www.resbank.co.za/Lists/News%20and%20Publications/Attachments/9811/Guidance%20note_Covid-19%20-%20IFRS%209.pdf"/>
  </r>
  <r>
    <x v="45"/>
    <x v="64"/>
    <x v="0"/>
    <s v="Finansinspektionen"/>
    <x v="0"/>
    <s v="Sending a letter to all banks and credit market companies under FI's supervision in the next few days that will urge the boards of directors to immediately modify their proposed dividends and the spring's annual general meetings to resolve not to pay any dividends"/>
    <s v="https://www.fi.se/en/published/press-releases/2020/fi-expects-banks-and-credit-market-companies-to-stop-dividend-payments/"/>
  </r>
  <r>
    <x v="45"/>
    <x v="64"/>
    <x v="0"/>
    <s v="Sveriges Riksbank"/>
    <x v="10"/>
    <s v="Initiate purchases of commercial paper issued in Swedish kronor by Swedish non-financial corporations as part of its extended government bond purchases"/>
    <s v="https://www.riksbank.se/en-gb/press-and-published/notices-and-press-releases/press-releases/2020/measures-to-further-improve-credit-supply-to-companies/"/>
  </r>
  <r>
    <x v="45"/>
    <x v="64"/>
    <x v="0"/>
    <s v="Sveriges Riksbank"/>
    <x v="2"/>
    <s v="Decided to give institutions that are under the supervision of Finansinspektionen but are not monetary policy counterparties the opportunity to participate in the previously decided programme for lending to companies via banks (monetary policy counterparties)"/>
    <s v="https://www.riksbank.se/en-gb/press-and-published/notices-and-press-releases/press-releases/2020/measures-to-further-improve-credit-supply-to-companies/"/>
  </r>
  <r>
    <x v="45"/>
    <x v="64"/>
    <x v="1"/>
    <s v="Ministry of Finance"/>
    <x v="0"/>
    <s v="Proposal for a temporary rebate for fixed rental costs in affected industries. Landlords who lower fixed rent for tenants during the period 1 April to 30 June in vulnerable sectors will be able to seek compensation for part of the reduction. Compensation maimum is 50 percent of the reduced fixed rent, but a maximum of 25 percent of the original fixed rent."/>
    <s v="https://www.regeringen.se/artiklar/2020/03/stod-for-sankta-hyror-i-utsatta-branscher/"/>
  </r>
  <r>
    <x v="45"/>
    <x v="64"/>
    <x v="0"/>
    <s v="Ministry of Finance"/>
    <x v="7"/>
    <s v="Government credit guarantees of up to SEK 5 billion for loans to airlines that on 1 January this year had a Swedish permit to operate commercial aviation and who have their main operations or headquarters in Sweden"/>
    <s v="https://www.riksdagen.se/en/news/2020/mar/19/extra-revised-budget-credit-guarantees-to-airlines-as-a-result-of-the-coronavirus/"/>
  </r>
  <r>
    <x v="45"/>
    <x v="64"/>
    <x v="0"/>
    <s v="Ministry of Finance"/>
    <x v="0"/>
    <s v="Businesses can have their Q1 tax payments repaid and then kept for up to a year (SEK300bn)"/>
    <s v="https://research.danskebank.com/research/#/Research/articlepreview/6bbaf621-3014-4bd4-87bd-3d2b75bbd479/EN"/>
  </r>
  <r>
    <x v="56"/>
    <x v="64"/>
    <x v="0"/>
    <s v="Metropolitan Electricity Authority ; Provincial Electric Authority"/>
    <x v="0"/>
    <s v="Enforcement of power cutoffs for non-payment of electric utiltiies suspended.Electric utility returns cash deposits to users."/>
    <s v="https://www.bangkokpost.com/thailand/general/1887200/ovec-set-to-train-100k-jobless"/>
  </r>
  <r>
    <x v="56"/>
    <x v="64"/>
    <x v="0"/>
    <s v="Bank of Thailand"/>
    <x v="0"/>
    <s v="Benefits of existing debt clinic participants: April to September 2020 loan holiday on principal and interest OR a 2% interest rate discount on project financing from the debt clinic."/>
    <s v="https://www.bot.or.th/Thai/FinancialInstitutions/COVID19/Pages/PRNews26March2020.aspx"/>
  </r>
  <r>
    <x v="63"/>
    <x v="64"/>
    <x v="0"/>
    <s v="Central Bank of the UAE"/>
    <x v="0"/>
    <s v="Directed banks to replenish ATMs with new banknotes of all denominations and to ensure its availability during the salaries payment cycle for this month"/>
    <s v="https://centralbank.ae/sites/default/files/2020-03/Press%20statement-%20CBUAE%20directs%20banks%20to%20replenish%20ATMs%20with%20new%20banknotes.pdf"/>
  </r>
  <r>
    <x v="41"/>
    <x v="64"/>
    <x v="0"/>
    <s v="Financial Conduct Authority"/>
    <x v="0"/>
    <s v="Will permit listed companies which need the extra time to complete their audited financial statements an additional 2 months in which publish them"/>
    <s v="https://www.fca.org.uk/news/statements/delaying-annual-company-accounts-coronavirus"/>
  </r>
  <r>
    <x v="41"/>
    <x v="64"/>
    <x v="0"/>
    <s v="Financial Reporting Council"/>
    <x v="0"/>
    <s v="Published guidance for companies preparing financial statements and a bulletin for auditors covering factors to be taken into account when carrying out audits during the current Covid-19 crisis"/>
    <s v="https://www.frc.org.uk/news/march-2020-(1)/frc-guidance-for-companies-and-auditors-during-cov"/>
  </r>
  <r>
    <x v="41"/>
    <x v="64"/>
    <x v="0"/>
    <s v="Prudential Regulatory Authority "/>
    <x v="0"/>
    <s v="Outlined approach that should be taken by banks, building societies and PRA-designated investment firms in assessing expected loss provisions under IFRS9 including consistent and robust IFRS 9 accounting and the regulatory definition of default, the treatment of borrowers who breach covenants due to Covid-19, and the regulatory capital treatment of IFRS 9"/>
    <s v="https://www.bankofengland.co.uk/-/media/boe/files/prudential-regulation/publication/2020/joint-statement-on-covid-19.pdf?la=en&amp;hash=28F9AC9E45681F3DC65B90B36B5C92075048955F"/>
  </r>
  <r>
    <x v="41"/>
    <x v="64"/>
    <x v="0"/>
    <s v="HM Treasury"/>
    <x v="1"/>
    <s v="Self-employment Income Support Scheme (SEISS)_x000a_-Support for the self-employed/partnerships who have their profits impacted by COVID-19_x000a_- Have to have filed a 2018-2019 tax return or a return for this year_x000a_- Have to &quot;have trading profits of less than £50,000 and more than half of your total income come from self-employment&quot;_x000a_- for now, only three months (may be extended)_x000a_- &quot;grant to self-employed individuals or partnerships, worth 80% of their profits up to a cap of £2,500 per month&quot;"/>
    <s v="https://www.businesssupport.gov.uk/self-employment-income-support-scheme/_x000a__x000a_https://www.bbc.com/news/business-52043896"/>
  </r>
  <r>
    <x v="29"/>
    <x v="64"/>
    <x v="0"/>
    <s v="Federal Reserve"/>
    <x v="0"/>
    <s v="Will not take action against a financial institution with $5 billion or less in total assets for submitting its March 31, 2020, Consolidated Financial Statements for Bank Holding Companies (FR Y-9C) or Financial Statements of U.S. Nonbank Subsidiaries of U.S. Bank Holding Companies (FR Y-11) after the official filing deadline, as long as the applicable report is submitted within 30 days of the official filing due date"/>
    <s v="https://www.federalreserve.gov/newsevents/pressreleases/bcreg20200326b.htm"/>
  </r>
  <r>
    <x v="29"/>
    <x v="64"/>
    <x v="0"/>
    <s v="Federal Reserve"/>
    <x v="0"/>
    <s v="Issued a joint statement encouraging banks, savings associations and credit unions to offer responsible small-dollar loans to consumers and small businesses in response to COVID-19"/>
    <s v="https://www.federalreserve.gov/newsevents/pressreleases/bcreg20200326a.htm"/>
  </r>
  <r>
    <x v="30"/>
    <x v="64"/>
    <x v="0"/>
    <s v="International Bank for Reconstruction and Development"/>
    <x v="2"/>
    <s v="Creation of the €45 million Economic Management and Competitiveness Development Policy Operation for Georgia"/>
    <s v="https://www.worldbank.org/en/news/loans-credits/2020/03/26/economic-management-and-competitiveness-development-policy-operation-for-georgia"/>
  </r>
  <r>
    <x v="19"/>
    <x v="65"/>
    <x v="0"/>
    <s v="Asian Development Bank"/>
    <x v="1"/>
    <s v="Approved a $500,000 grant from its Asia Pacific Disaster Response Fund to Maldives to help finance the government’s response to the novel coronavirus (COVID-19) outbreak in the country"/>
    <s v="https://www.adb.org/news/adb-provides-assistance-maldives-combat-covid-19"/>
  </r>
  <r>
    <x v="20"/>
    <x v="65"/>
    <x v="0"/>
    <s v="Ministry of Finance"/>
    <x v="1"/>
    <s v="For those areas that currently maintain the system and are particularly at risk, such as staff in supermarkets, bonus payments from companies in the sense of a “15. Monthly salary ”should be made completely tax free"/>
    <s v="https://www.bmf.gv.at/presse/pressemeldungen/2020/maerz/bonus-steuerfrei-stellen.html"/>
  </r>
  <r>
    <x v="4"/>
    <x v="65"/>
    <x v="0"/>
    <s v="Canada Revenue Agency"/>
    <x v="1"/>
    <s v="&quot;one-time special payment by early May through the Goods and Services Tax credit for low- and modest-income families.&quot; For details, see &quot;An Act respecting certain measures in response_x000a_to COVID-19”."/>
    <s v="https://www.canada.ca/en/revenue-agency/services/child-family-benefits/gsthstc-eligibility.html_x000a__x000a_https://www.canada.ca/en/department-finance/economic-response-plan/covid19-individuals.html#increased_goods_services_tax_credit"/>
  </r>
  <r>
    <x v="4"/>
    <x v="65"/>
    <x v="0"/>
    <s v="Canada Revenue Agency"/>
    <x v="0"/>
    <s v="Required minimal withdrawals from registered retirement_x000a_income funds decreased by 25% for 2020;"/>
    <s v="https://www.canada.ca/en/department-finance/economic-response-plan/covid19-individuals.html#increasing_canada_child_benefit"/>
  </r>
  <r>
    <x v="4"/>
    <x v="65"/>
    <x v="0"/>
    <s v="Department of Finance"/>
    <x v="1"/>
    <s v="Eligible small employers can receive a three-month temporary wage subsidy through the Canada Emergency Wage Subsidy (CEWS); up to 75 per cent wage subsidy"/>
    <s v="https://www.canada.ca/en/department-finance/economic-response-plan/covid19-businesses.html#wage_subsidies"/>
  </r>
  <r>
    <x v="4"/>
    <x v="65"/>
    <x v="0"/>
    <s v="Department of Finance"/>
    <x v="1"/>
    <s v="Canada Emergency Response Benefit (CERB)_x000a_- &quot;Income support payments to workers who_x000a_suffer a loss of income for reasons related&quot; to COVID-19_x000a_&quot;-taxable benefit of $2,000 a month for up to 4 months to support workers who lose their income as of result of the COVID-19 pandemic&quot;"/>
    <s v="https://www.canada.ca/en/department-finance/economic-response-plan/covid19-individuals.htm"/>
  </r>
  <r>
    <x v="4"/>
    <x v="65"/>
    <x v="0"/>
    <s v="Department of Finance"/>
    <x v="8"/>
    <s v="MOF now has the &quot;flexibility to increase the Canada Deposit Insurance Corporation’s deposit insurance limit beyond its current level of $100,000&quot;"/>
    <s v="https://www.canada.ca/en/department-finance/news/2020/03/the-covid-19-emergency-response-act-receives-royal-assent0.html"/>
  </r>
  <r>
    <x v="4"/>
    <x v="65"/>
    <x v="0"/>
    <s v="Canada Mortgage and Housing Corporation"/>
    <x v="1"/>
    <s v="&quot;Enhancing the Canada Mortgage and Housing Corporation’s (CMHC) access to capital, and increasing its insurance-in-force and guarantees-in-force legislative limits.&quot;_x000a_- 25 million capital injection_x000a_- MOF can, &quot;with the approval of the Governor in Council&quot; can pay the CMHC up to CAN$10,000,000,000 from the Consolidated Revenue Fund"/>
    <s v="https://www.canada.ca/en/department-finance/news/2020/03/the-covid-19-emergency-response-act-receives-royal-assent0.html"/>
  </r>
  <r>
    <x v="4"/>
    <x v="65"/>
    <x v="0"/>
    <s v="Canada Revenue Agency"/>
    <x v="1"/>
    <s v="&quot;temporarily boosting Canada Child Benefit payments, delivering almost $2 billion in extra support&quot;"/>
    <s v="https://www.canada.ca/en/department-finance/news/2020/03/the-covid-19-emergency-response-act-receives-royal-assent0.html"/>
  </r>
  <r>
    <x v="4"/>
    <x v="65"/>
    <x v="0"/>
    <s v="Department of Finance"/>
    <x v="0"/>
    <s v="&quot;6-month moratorium on the repayment of Canada Student Loans for all borrowers currently in repayment&quot;"/>
    <s v="https://www.canada.ca/en/department-finance/news/2020/03/the-covid-19-emergency-response-act-receives-royal-assent0.html"/>
  </r>
  <r>
    <x v="4"/>
    <x v="65"/>
    <x v="0"/>
    <s v="Department of Finance"/>
    <x v="0"/>
    <s v="&quot;Supports provinces and territories with a COVID-19 Response Fund that would provide one-time funding of $500 million through the Canada Health Transfer for their critical health care system needs and to support mitigation efforts as needed.&quot;"/>
    <s v="https://www.canada.ca/en/department-finance/news/2020/03/the-covid-19-emergency-response-act-receives-royal-assent0.html"/>
  </r>
  <r>
    <x v="4"/>
    <x v="65"/>
    <x v="0"/>
    <s v="Business Development Bank of Canada"/>
    <x v="1"/>
    <s v="Minister of Finance gets &quot;more flexibility to determine BDC’s capital limit, allowing it to provide further financial support to Canadian businesses when they need it&quot;"/>
    <s v="https://www.canada.ca/en/department-finance/news/2020/03/the-covid-19-emergency-response-act-receives-royal-assent0.html"/>
  </r>
  <r>
    <x v="4"/>
    <x v="65"/>
    <x v="0"/>
    <s v="Export Development Canada"/>
    <x v="1"/>
    <s v="Minister of Finance gets &quot;more flexibility in setting EDC’s capital and liability limits – as well as the Canada Account limit – and expanding EDC’s ability to engage in domestic financial transactions&quot;"/>
    <s v="https://www.canada.ca/en/department-finance/news/2020/03/the-covid-19-emergency-response-act-receives-royal-assent0.html"/>
  </r>
  <r>
    <x v="4"/>
    <x v="65"/>
    <x v="0"/>
    <s v="Farm Credit Canada"/>
    <x v="1"/>
    <s v="&quot;temporarily provide the Minister of Finance with the flexibility to set the limit on the amounts that may be paid by the Minister of Finance to FCC out of the Consolidated Revenue Fund&quot;"/>
    <s v="https://www.canada.ca/en/department-finance/news/2020/03/the-covid-19-emergency-response-act-receives-royal-assent0.html"/>
  </r>
  <r>
    <x v="47"/>
    <x v="65"/>
    <x v="0"/>
    <s v="Financial Market Commission"/>
    <x v="4"/>
    <s v="Published the rule that allows financial institutions to use surpluses of mortgage guarantees for housing as a safeguard for commercial loans for small and medium-sized enterprises (SMEs)"/>
    <s v="http://www.cmfchile.cl/portal/prensa/604/w3-article-28902.html"/>
  </r>
  <r>
    <x v="60"/>
    <x v="65"/>
    <x v="0"/>
    <s v="Central Bank of Egypt"/>
    <x v="2"/>
    <s v="Providing access to the industrial private sector initiative to companies working in the agricultural, agricultural production and manufacturing sectors, including export and packing stations"/>
    <s v="https://www.cbe.org.eg/en/Pages/HighlightsPages/Circular-dated-25-March-2020-regarding-including-the-agribusiness-companies-to-benefit-from-the-industrial-private-sector-i.aspx"/>
  </r>
  <r>
    <x v="35"/>
    <x v="65"/>
    <x v="0"/>
    <s v="Bank of Estonia"/>
    <x v="0"/>
    <s v="Reducing the systemic risk buffer for the commercial banks from 1% to 0%"/>
    <s v="https://www.eestipank.ee/en/press/eesti-pank-cutting-capital-buffer-requirements-banks-110-million-euros-25032020"/>
  </r>
  <r>
    <x v="22"/>
    <x v="65"/>
    <x v="1"/>
    <s v="Nine EU Countries"/>
    <x v="0"/>
    <s v="France, Italy and Spain and six other euro area governments have called for the issuance of joint European debt to finance the fight against coronavirus"/>
    <s v="https://www.ft.com/content/258308f6-6e94-11ea-89df-41bea055720b"/>
  </r>
  <r>
    <x v="22"/>
    <x v="65"/>
    <x v="0"/>
    <s v="European Securities and Markets Authority"/>
    <x v="0"/>
    <s v="Encouraging issuers develop their accounting policies to account for support measures in accordance with IAS 8 Accounting Policies, Changes in Accounting Estimates and Errors and IFRS 9 principles"/>
    <s v="https://www.esma.europa.eu/sites/default/files/library/esma32-63-951_statement_on_ifrs_9_implications_of_covid-19_related_support_measures.pdf"/>
  </r>
  <r>
    <x v="22"/>
    <x v="65"/>
    <x v="0"/>
    <s v="European Securities and Markets Authority"/>
    <x v="0"/>
    <s v="Notes that the measures taken in the context of the COVID-19 outbreak which permit, require or encourage suspension or delays in payments, should not be regarded as automatically having a one-to-one impact on the assessment of whether loans have suffered a Significant Increase in Credit Risk"/>
    <s v="https://www.esma.europa.eu/sites/default/files/library/esma32-63-951_statement_on_ifrs_9_implications_of_covid-19_related_support_measures.pdf"/>
  </r>
  <r>
    <x v="22"/>
    <x v="65"/>
    <x v="0"/>
    <s v="European Securities and Markets Authority"/>
    <x v="0"/>
    <s v="When calculating Expected Credit Loss Estimation issuers should assess the extent to which the high degree of uncertainty and any sudden changes in the short-term economic outlook are expected to result in impacts over the entire expected life of the financial instrument"/>
    <s v="https://www.esma.europa.eu/sites/default/files/library/esma32-63-951_statement_on_ifrs_9_implications_of_covid-19_related_support_measures.pdf"/>
  </r>
  <r>
    <x v="22"/>
    <x v="65"/>
    <x v="0"/>
    <s v="European Securities and Markets Authority"/>
    <x v="0"/>
    <s v="Notes that public guarantees on issuers exposures will not impact the Significant Increase in Credit Risk but can impact the Expected Credit Loss Estimation"/>
    <s v="https://www.esma.europa.eu/sites/default/files/library/esma32-63-951_statement_on_ifrs_9_implications_of_covid-19_related_support_measures.pdf"/>
  </r>
  <r>
    <x v="22"/>
    <x v="65"/>
    <x v="0"/>
    <s v="European Securities and Markets Authority"/>
    <x v="0"/>
    <s v="Stress the importance of providing all relevant disclosures related to the actual and potential impacts of COVID-19 in order to comply with the requirements of IFRS 7 Financial Instruments: Disclosures"/>
    <s v="https://www.esma.europa.eu/sites/default/files/library/esma32-63-951_statement_on_ifrs_9_implications_of_covid-19_related_support_measures.pdf"/>
  </r>
  <r>
    <x v="22"/>
    <x v="65"/>
    <x v="0"/>
    <s v="European Banking Authority"/>
    <x v="0"/>
    <s v="Clarified that generalised payment delays due to legislative initiatives and addressed to all borrowers do not lead to any automatic classification in default, forborne or unlikeness to pay"/>
    <s v="https://eba.europa.eu/eba-provides-clarity-banks-consumers-application-prudential-framework-light-covid-19-measures"/>
  </r>
  <r>
    <x v="22"/>
    <x v="65"/>
    <x v="0"/>
    <s v="European Banking Authority"/>
    <x v="0"/>
    <s v="Extended a number of activities including extend the deadlines of ongoing public consultations by two months, postpone all public hearings already scheduled to a later date and run them remotely via teleconference or similar means, extend the remittance date for funding plans data, and with the BCBS extend the remittance date for the Quantitative Impact Study (QIS) based on December 2019 data"/>
    <s v="https://eba.europa.eu/eba-provides-clarity-banks-consumers-application-prudential-framework-light-covid-19-measures"/>
  </r>
  <r>
    <x v="22"/>
    <x v="65"/>
    <x v="0"/>
    <s v="European Commission"/>
    <x v="0"/>
    <s v="Issued guidelines to ensure a strong EU-wide approach to foreign investment screening in a time of public health crisis and related economic vulnerability"/>
    <s v="https://ec.europa.eu/commission/presscorner/detail/en/ip_20_528"/>
  </r>
  <r>
    <x v="23"/>
    <x v="65"/>
    <x v="0"/>
    <s v="Hungarian Government"/>
    <x v="0"/>
    <s v="Extended the range of eligible loans for the debt moratorium to employer loans and the National Asset Management Programme. The payment moratorium also applies to employer loans, meaning that until 31 December 2020 employees will not be required to repay either the principal of the loan or the interest thereon to their employers"/>
    <s v="https://www.kormany.hu/en/ministry-for-national-economy/news/further-relief-measures-for-debtors"/>
  </r>
  <r>
    <x v="23"/>
    <x v="65"/>
    <x v="0"/>
    <s v="Hungarian Government"/>
    <x v="1"/>
    <s v="Allocated more than HUF 15 billion for the procurement of health care supplies used in the effort to contain the coronavirus"/>
    <s v="https://www.kormany.hu/en/cabinet-office-of-the-prime-minister/news/government-to-regroup-huf-15-billion-for-health-care-supplies"/>
  </r>
  <r>
    <x v="52"/>
    <x v="65"/>
    <x v="0"/>
    <s v="Icelandic Government"/>
    <x v="1"/>
    <s v="Government of Iceland has committed to allowing part-time workers to claim up to 75 per cent of unemployment benefits; those who cut back to as low as 25% of their previous employment hours or salary can add Government support up to a combined level of ISK 700,000 per month"/>
    <s v="https://www.government.is/news/article/2020/03/21/Icelandic-Government-announces-1.6bn-USD-response-package-to-the-COVID-19-crisis/"/>
  </r>
  <r>
    <x v="52"/>
    <x v="65"/>
    <x v="0"/>
    <s v="Icelandic Government"/>
    <x v="1"/>
    <s v="Companies will be given the opportunity to postpone the payment of taxes until next year to improve liquidity in business operations. Hotel taxes will be abolished until the end of 2021._x000a_ _x000a_ Reductions in bank taxes and state guarantees on loans to eligible companies"/>
    <s v="https://www.government.is/news/article/2020/03/21/Icelandic-Government-announces-1.6bn-USD-response-package-to-the-COVID-19-crisis/"/>
  </r>
  <r>
    <x v="52"/>
    <x v="65"/>
    <x v="0"/>
    <s v="Icelandic Government"/>
    <x v="1"/>
    <s v="People can withdraw a monthly sum from their voluntary pension savings, to a maximum of ISK 800,000. VAT reimbursement for construction and maintenance work will increase from 60% to 100%. one-off child benefit payment will be made on June 1, 2020 - Parents with an average monthly income below ISK 927,000 in 2019 will receive ISK 40,000 per child those with higher income will receive ISK 20,000 per child"/>
    <s v="https://www.government.is/news/article/2020/03/21/Icelandic-Government-announces-1.6bn-USD-response-package-to-the-COVID-19-crisis/"/>
  </r>
  <r>
    <x v="52"/>
    <x v="65"/>
    <x v="0"/>
    <s v="Icelandic Government"/>
    <x v="1"/>
    <s v="ISK 20 bn Investment Initiative in transport, public construction and technology infrastructure"/>
    <s v="https://www.government.is/news/article/2020/03/21/Icelandic-Government-announces-1.6bn-USD-response-package-to-the-COVID-19-crisis/"/>
  </r>
  <r>
    <x v="31"/>
    <x v="65"/>
    <x v="0"/>
    <s v="Bank of Israel"/>
    <x v="0"/>
    <s v="Sent banks and credit card companies a draft statement regarding the implementation of existing requirements set in BSD's Reporting to the Public Directives, regarding the accounting treatment for banks' efforts to work with borrowers who temporarily encounter payment difficulties due to the COVID-19 crisis"/>
    <s v="https://www.boi.org.il/en/NewsAndPublications/PressReleases/Pages/25-3-2020.aspx"/>
  </r>
  <r>
    <x v="53"/>
    <x v="65"/>
    <x v="0"/>
    <s v="Bank of Italy"/>
    <x v="1"/>
    <s v="Made 20.9 million euro available to a first group of subjects involved in the action to combat the spread Made of the coronavirus with immediate implementation projects"/>
    <s v="https://www.bancaditalia.it/media/notizia/la-banca-d-italia-stanzia-oltre-20-milioni-di-euro-di-contributi-per-l-emergenza-da-covid-19/"/>
  </r>
  <r>
    <x v="65"/>
    <x v="65"/>
    <x v="0"/>
    <s v="Kenyan National Government"/>
    <x v="1"/>
    <s v="The Kenyan government implemented the following measures: _x000a_ 100% tax relief for people earning up to 24,000 shillings a month, as well as a reduction in the income and corporate tax rates."/>
    <s v="https://www.president.go.ke/2020/03/25/presidential-address-on-the-state-interventions-to-cushion-kenyans-against-economic-effects-of-covid-19-pandemic-on-25th-march-2020/"/>
  </r>
  <r>
    <x v="65"/>
    <x v="65"/>
    <x v="0"/>
    <s v="Kenyan National Government"/>
    <x v="1"/>
    <s v="Reduction in the turnover tax rate for SMEs and a reduction in the VAT rate from 16% to 14%."/>
    <s v="https://www.president.go.ke/2020/03/25/presidential-address-on-the-state-interventions-to-cushion-kenyans-against-economic-effects-of-covid-19-pandemic-on-25th-march-2020/"/>
  </r>
  <r>
    <x v="65"/>
    <x v="65"/>
    <x v="0"/>
    <s v="Kenyan National Government"/>
    <x v="1"/>
    <s v="Expedite approx. KSH 10 billion in VAT refunds to businesses, and having ministires and departments &quot;cause the payment of at least KSH. 13 billion of the verified pending bills, withint three weeks&quot;"/>
    <s v="https://www.president.go.ke/2020/03/25/presidential-address-on-the-state-interventions-to-cushion-kenyans-against-economic-effects-of-covid-19-pandemic-on-25th-march-2020/"/>
  </r>
  <r>
    <x v="64"/>
    <x v="65"/>
    <x v="0"/>
    <s v="Bank Negara Malaysia"/>
    <x v="0"/>
    <s v="Banking institutions will offer a deferment of all loan/financing repayments for a period of 6 months, with effect from 1 April 2020"/>
    <s v="https://www.bnm.gov.my/index.php?ch=en_press&amp;pg=en_press&amp;ac=5018&amp;lang=en"/>
  </r>
  <r>
    <x v="64"/>
    <x v="65"/>
    <x v="0"/>
    <s v="Bank Negara Malaysia"/>
    <x v="0"/>
    <s v="For credit card facilities, banking institutions will offer to convert the outstanding balances into a 3-year term loan with reduced interest rates to help borrowers better manage their debt"/>
    <s v="https://www.bnm.gov.my/index.php?ch=en_press&amp;pg=en_press&amp;ac=5018&amp;lang=en"/>
  </r>
  <r>
    <x v="64"/>
    <x v="65"/>
    <x v="0"/>
    <s v="Bank Negara Malaysia"/>
    <x v="0"/>
    <s v="Provided appropriate time-bound flexibilities for banking institutions to report deferred/restructured facilities in the Central Credit Reference Information System (CCRIS), taking into account the temporary nature of disruptions faced by borrowers/customers"/>
    <s v="https://www.bnm.gov.my/index.php?ch=en_press&amp;pg=en_press&amp;ac=5018&amp;lang=en"/>
  </r>
  <r>
    <x v="64"/>
    <x v="65"/>
    <x v="0"/>
    <s v="Bank Negara Malaysia"/>
    <x v="0"/>
    <s v="Banking institutions may drawdown on the capital conservation buffer of 2.5%, operate below the minimum liquidity coverage ratio of 100% (LCR), and utilise the regulatory reserves that were set aside during periods of strong loan growth"/>
    <s v="https://www.bnm.gov.my/index.php?ch=en_press&amp;pg=en_press&amp;ac=5018&amp;lang=en"/>
  </r>
  <r>
    <x v="64"/>
    <x v="65"/>
    <x v="0"/>
    <s v="Bank Negara Malaysia"/>
    <x v="0"/>
    <s v="Implementation of the Net Stable Funding Ratio will proceed on 1 July 2020; however, the minimum NSFR will be lowered to 80% and banking institutions will be required to comply with the requirement of 100% from 30 September 2021"/>
    <s v="https://www.bnm.gov.my/index.php?ch=en_press&amp;pg=en_press&amp;ac=5018&amp;lang=en"/>
  </r>
  <r>
    <x v="64"/>
    <x v="65"/>
    <x v="0"/>
    <s v="Bank Negara Malaysia"/>
    <x v="0"/>
    <s v="Flexibilities will also be provided for banking institutions to meet timelines for regulatory submissions to take into account the efforts being undertaken by the Government to contain the spread of Covid-19"/>
    <s v="https://www.bnm.gov.my/index.php?ch=en_press&amp;pg=en_press&amp;ac=5018&amp;lang=en"/>
  </r>
  <r>
    <x v="36"/>
    <x v="65"/>
    <x v="0"/>
    <s v="Norwegian Government"/>
    <x v="1"/>
    <s v="Contributing an additional NOK 90 million will support the implementation of the UN Global Humanitarian Response Plan  to the Covid-19 pandemic, which is launched today"/>
    <s v="https://www.regjeringen.no/en/aktuelt/covid19_efforts/id2694835/"/>
  </r>
  <r>
    <x v="12"/>
    <x v="65"/>
    <x v="0"/>
    <s v="Ministry of Economy and Finance of Peru"/>
    <x v="0"/>
    <s v=" Business Support Fund for MSMEs run by the Development Finance Corporation. Will set up an SPV that will guarantee financial COOP and financial institution loans to MSMEs. Fund in place for 5 years. Favorable loan terms for borrowers. Scheme will guarantee credits between S / 30,000 and S / 90,000 for working capital needs. Total size: S300 million"/>
    <s v="https://www.gob.pe/institucion/mef/noticias/111424-mef-publica-reglamento-para-operacion-del-fondo-de-apoyo-empresarial-que-garantizara-recursos-de-capital-de-trabajo-para-las-mypes"/>
  </r>
  <r>
    <x v="12"/>
    <x v="65"/>
    <x v="0"/>
    <s v="The Superintendency of Banking, Insurance and Private Pension Fund Administrators (SBS)"/>
    <x v="0"/>
    <s v="Insurance companies allowed to modify the payment schedules originally agreed with the insurance contractors. Restrictions on terminating insurance in cases where premiums are not paid."/>
    <s v="https://www.sbs.gob.pe/Portals/0/jer/COVID19/OM_11217.pdf"/>
  </r>
  <r>
    <x v="13"/>
    <x v="65"/>
    <x v="0"/>
    <s v="Department of Social Welfare and Development"/>
    <x v="1"/>
    <s v="Established a P205-billion Social Amelioration Program (SAP) to provide financial assistance to 18 million low-income and informal sector households during the ECQ"/>
    <s v="https://www.dswd.gov.ph/issuances/MCs/MC_2020-004.pdf"/>
  </r>
  <r>
    <x v="27"/>
    <x v="65"/>
    <x v="0"/>
    <s v="Ministry of Economy and Finance"/>
    <x v="0"/>
    <s v="Temporarily provide a bank levy exemption and work on temporarily easing the 80 percent FX liquidity coverage ratio"/>
    <s v="http://english.moef.go.kr/pc/selectTbPressCenterDtl.do?boardCd=N0001&amp;seq=4865"/>
  </r>
  <r>
    <x v="27"/>
    <x v="65"/>
    <x v="0"/>
    <s v="Financial Services Commission"/>
    <x v="0"/>
    <s v="11.3 trillion won worth of refinancing funds to extend business loans for up to a year"/>
    <s v="http://english.moef.go.kr/pc/selectTbPressCenterDtl.do?boardCd=N0001&amp;seq=4865"/>
  </r>
  <r>
    <x v="27"/>
    <x v="65"/>
    <x v="0"/>
    <s v="Financial Services Commission"/>
    <x v="0"/>
    <s v="To help businesses retain their employees, the government will increase its wage subsidies from 100 billion won to 500 billion won, expanding to all industries for a limited period from April 1 to June 30."/>
    <s v="http://english.moef.go.kr/pc/selectTbPressCenterDtl.do?boardCd=N0001&amp;seq=4865"/>
  </r>
  <r>
    <x v="27"/>
    <x v="65"/>
    <x v="0"/>
    <s v="Financial Services Commission"/>
    <x v="0"/>
    <s v="Memorandum of agreement signed between the FSC, FSS, and all financial sector groups. Banks will try to provide provide funding to SMEs and small merchants through super low interest loans (1.5%) and inform those businesses about the right financing products. Banks to provide administrative support to regional credit guarantee organizations. Banks will refrain from collecting debt from businesses that are facing temporary difficulties due to the COVID-19 outbreak. Banks commit to contribute to the bond market stabilization fund and actively cooperate to raise the fund when deemed necessary afterwards. Banks commit to launch a stock market stabilization fund. The financial regulators commit to ease standards on sanctions for financial institutions’ handling of the COVID-19 financial support and actively support banks’ efforts to boost liquidity requirements."/>
    <s v="http://www.fsc.go.kr/downManager?bbsid=BBS0048&amp;no=150731"/>
  </r>
  <r>
    <x v="44"/>
    <x v="65"/>
    <x v="0"/>
    <s v="National Bank of Romania"/>
    <x v="0"/>
    <s v="Clarified that payment delays (as a result of a general measure or based on direct negotiations with clients) generated by the current state of affairs should not be associated with the notion of borrower’s financial distress. Therefore, the loan should not be reclassified and credit institutions should not set up provisions for loans, as a result of restructuring"/>
    <s v="https://www.bnr.ro/page.aspx?prid=17656"/>
  </r>
  <r>
    <x v="44"/>
    <x v="65"/>
    <x v="0"/>
    <s v="National Bank of Romania"/>
    <x v="0"/>
    <s v="Decided to allow banks to temporarily use the previously built capital buffers (up to a date that will be subsequently communicated), while also keeping in place the legal requirements for such flexibilities"/>
    <s v="https://www.bnr.ro/page.aspx?prid=17656"/>
  </r>
  <r>
    <x v="44"/>
    <x v="65"/>
    <x v="0"/>
    <s v="National Bank of Romania"/>
    <x v="0"/>
    <s v="Decided to allow banks not to comply with the minimum liquidity ratio, for the purpose of using these reserves to contribute to the smooth functioning of the banking sector and to help banks ensure sufficient liquidity to firms and households"/>
    <s v="https://www.bnr.ro/page.aspx?prid=17656"/>
  </r>
  <r>
    <x v="44"/>
    <x v="65"/>
    <x v="0"/>
    <s v="National Bank of Romania"/>
    <x v="0"/>
    <s v="In the case of non-bank financial institutions entered in the Special Register, which are subject to additional prudential requirements with regard to the restructured loans regime, the central bank confirms to these lenders that the restructuring of loans granted to individuals affected by the COVID-19 pandemic does not entail the automatic classification of said loans into a lower risk bucket, nor, implicitly, additional provisioning requirements"/>
    <s v="https://www.bnr.ro/page.aspx?prid=17656"/>
  </r>
  <r>
    <x v="33"/>
    <x v="65"/>
    <x v="0"/>
    <s v="Bank of Russia"/>
    <x v="0"/>
    <s v="Bank of Russia decided, up to a special order, not to apply measures to credit institutions for violating the reporting procedure and deadlines established by Bank of Russia Ordinance No. 4927-U “On October 8, 2018  the list, forms and procedure for compiling and submitting reporting forms of credit organizations to the Central Bank of the Russian Federation ”"/>
    <s v="https://cbr.ru/press/pr/?file=25032020_201916if2020-03-25T20_18_00.htm_x000a__x000a_https://cbr.ru/StaticHtml/File/59420/20200325_in_05_15-29.pdf"/>
  </r>
  <r>
    <x v="33"/>
    <x v="65"/>
    <x v="0"/>
    <s v="Bank of Russia"/>
    <x v="0"/>
    <s v="Bank of Russia is reducing the list of statistical and other information that is planned to be collected in the II quarter of 2020 in accordance with the Bank of Russia Surveillance  Program. BOR announces that, if necessary, &quot;it will be ready to accept additional concessions regarding the current reporting of credit organizations.&quot;_x000a__x000a_"/>
    <s v="https://cbr.ru/press/pr/?file=25032020_201916if2020-03-25T20_18_00.htm_x000a_"/>
  </r>
  <r>
    <x v="33"/>
    <x v="65"/>
    <x v="1"/>
    <s v="President of Russia"/>
    <x v="1"/>
    <s v="Proposed 13-percent tax on bank accounts and securities worth more than 1 million rubles ($12,670). &quot;The tax will apply [...] to the income earned on these funds — to the dividends from securities and interest on deposits.&quot; Some of the revenues from this measure will go toward supporting businesses impacted by COVID-19. Dividends that are transferred from Russia into offshore accounts will face a 15-percent income tax."/>
    <s v="https://meduza.io/en/feature/2020/03/26/putin-s-new-tax"/>
  </r>
  <r>
    <x v="33"/>
    <x v="65"/>
    <x v="1"/>
    <s v="President of Russia"/>
    <x v="1"/>
    <s v="Social welfare programs/benefits are automatically extended for six months. Current beneficiaries don't have to keep demonstrating eligiblity during the six months."/>
    <s v="https://meduza.io/en/feature/2020/03/25/putin-s-newly-announced-covid-19-crisis-response-point-by-point"/>
  </r>
  <r>
    <x v="33"/>
    <x v="65"/>
    <x v="1"/>
    <s v="President of Russia"/>
    <x v="1"/>
    <s v="Social welfare programs/benefits are automatically extended for six months. Current beneficiaries don't have to keep demonstrating eligiblity during the six months._x000a_Families eligible for parental benefits will receive 5,000 rubles ($63) per month per child under 4 for 3 months. "/>
    <s v="https://meduza.io/en/feature/2020/03/25/putin-s-newly-announced-covid-19-crisis-response-point-by-point"/>
  </r>
  <r>
    <x v="33"/>
    <x v="65"/>
    <x v="1"/>
    <s v="President of Russia"/>
    <x v="1"/>
    <s v="Credit for entrepreneurs in impacted industries. All SMEs will have a six month tax holiday for all taxes except for the VAT. SMEs &quot; experience financial hardship amid the crisis&quot; receive a six-month credit payment holiday."/>
    <s v="https://meduza.io/en/feature/2020/03/25/putin-s-newly-announced-covid-19-crisis-response-point-by-point"/>
  </r>
  <r>
    <x v="33"/>
    <x v="65"/>
    <x v="1"/>
    <s v="President of Russia"/>
    <x v="0"/>
    <s v="Changes to bankruptcy procedures. More flexibility and a &quot;six-month moratorium on bankruptcy applications will be put in place for companies hit by the coronavirus pandemic.&quot;"/>
    <s v="https://meduza.io/en/feature/2020/03/25/putin-s-newly-announced-covid-19-crisis-response-point-by-point"/>
  </r>
  <r>
    <x v="33"/>
    <x v="65"/>
    <x v="1"/>
    <s v="President of Russia"/>
    <x v="0"/>
    <s v="Delays for MSME (businesses with &quot;15 employees or fewer that make no more than 120 million rubles ($1.52 million) in income&quot;) state welfare payments. Cuts to state benefit contributions from 30% to 15% for workers making more than minimum wage. "/>
    <s v="https://meduza.io/en/feature/2020/03/25/putin-s-newly-announced-covid-19-crisis-response-point-by-point"/>
  </r>
  <r>
    <x v="61"/>
    <x v="65"/>
    <x v="0"/>
    <s v="Saudi Arabian Monetary Authority"/>
    <x v="0"/>
    <s v="Raise the allowed top-up of the monthly ceiling limit for e-wallets up to (20,000) SAR, with the goal of boosting the digital payment transactions, in accordance with the prudential procedures taken to prevent the spread of the corona virus (COVID-19)"/>
    <s v="http://www.sama.gov.sa/en-US/News/Pages/news-534.aspx"/>
  </r>
  <r>
    <x v="14"/>
    <x v="65"/>
    <x v="0"/>
    <s v="South African Reserve Bank"/>
    <x v="6"/>
    <s v="Main refinancing operations will be offered for periods of 7 days to longer-term maturities of up to 12 month"/>
    <s v="https://www.resbank.co.za/Lists/News%20and%20Publications/Attachments/9805/Further%20amendments%20to%20the%20money%20market%20liquidity%20management%20strategy%20of%20the%20SARB.pdf"/>
  </r>
  <r>
    <x v="14"/>
    <x v="65"/>
    <x v="0"/>
    <s v="South African Reserve Bank"/>
    <x v="10"/>
    <s v="Will commence a programme of purchasing government securities in the secondary market"/>
    <s v="https://www.resbank.co.za/Lists/News%20and%20Publications/Attachments/9805/Further%20amendments%20to%20the%20money%20market%20liquidity%20management%20strategy%20of%20the%20SARB.pdf"/>
  </r>
  <r>
    <x v="45"/>
    <x v="65"/>
    <x v="1"/>
    <s v="Ministry of Finance"/>
    <x v="4"/>
    <s v="Central government loan guarantee, which primarily targets small and medium-sized enterprises, that will guarantee 70% of new loans banks provide to companies that are experiencing financial difficulty due to the COVID-19 virus but that are otherwise robust. The guarantee will be issued to banks, which in turn will provide guaranteed loans to companies."/>
    <s v="https://www.government.se/press-releases/2020/03/crisis-package-for-small-enterprises-in-sweden/"/>
  </r>
  <r>
    <x v="45"/>
    <x v="65"/>
    <x v="1"/>
    <s v="Ministry of Finance"/>
    <x v="0"/>
    <s v="Temporary reduction of employers’ social security contributions will be proposed for the period 1 March to 30 June 2020 so that only the old age pension contribution is paid"/>
    <s v="https://www.government.se/press-releases/2020/03/crisis-package-for-small-enterprises-in-sweden/"/>
  </r>
  <r>
    <x v="45"/>
    <x v="65"/>
    <x v="1"/>
    <s v="Ministry of Finance"/>
    <x v="1"/>
    <s v="Providing support that aims to facilitate and speed up renegotiation of rents. The approach is that central government will cover 50 per cent of the rental reduction up to 50 per cent of the fixed ren"/>
    <s v="https://www.government.se/press-releases/2020/03/crisis-package-for-small-enterprises-in-sweden/"/>
  </r>
  <r>
    <x v="45"/>
    <x v="65"/>
    <x v="1"/>
    <s v="Ministry of Finance"/>
    <x v="0"/>
    <s v="Rules for tax allocation reserves will be temporarily changed so that sole proprietors severely affected by the COVID-19 outbreak will receive tax cuts. The new rules mean that 100 per cent of the taxable profits for 2019, up to SEK 1 million, can be set aside in the tax allocation reserve, which can then be set off against possible future losses"/>
    <s v="https://www.government.se/press-releases/2020/03/crisis-package-for-small-enterprises-in-sweden/"/>
  </r>
  <r>
    <x v="55"/>
    <x v="65"/>
    <x v="0"/>
    <s v="Swiss National Bank"/>
    <x v="6"/>
    <s v="Established the new SNB COVID-19 refinancing facility (CRF), aimed at strengthening the supply of credit to the Swiss economy by providing the banking system with additional liquidity"/>
    <s v="https://www.snb.ch/en/mmr/reference/pre_20200325/source/pre_20200325.en.pdf"/>
  </r>
  <r>
    <x v="55"/>
    <x v="65"/>
    <x v="1"/>
    <s v="Swiss National Bank"/>
    <x v="0"/>
    <s v="Submitted a proposal to the Federal Council requesting that the countercyclical capital buffer be reduced to 0% with immediate effect"/>
    <s v="https://www.snb.ch/en/mmr/reference/pre_20200325/source/pre_20200325.en.pdf"/>
  </r>
  <r>
    <x v="55"/>
    <x v="65"/>
    <x v="0"/>
    <s v="Federal Department of Finance"/>
    <x v="2"/>
    <s v="Bridge loans from banks for companies with an annual turnover of less than CHF 20 million. Bridge loans cannot be for more than 10% of annual turnover. Companies must &quot;declare&quot; that it &quot;is suffering substantial reductions in turnover because of the COVID-19 pandemic&quot; to receive the benefit. All bridge loans uner  CHF 500,000 will be fully guaranteed by the Swiss government. Loans in this range will bear no interest. Above that figure and below CHF 20,000,000 (which is the maximum aid amount), the Swiss government gurarantees 85% of the value of each loan. These loans will have a 0.5% interest rate and be subject to further due diligence."/>
    <s v="https://www.efd.admin.ch/efd/en/home/dokumentation/nsb-news_list.msg-id-78572.html_x000a__x000a_https://covid19.easygov.swiss/_x000a__x000a_https://www.admin.ch/opc/de/official-compilation/2020/1077.pdf"/>
  </r>
  <r>
    <x v="55"/>
    <x v="65"/>
    <x v="0"/>
    <s v="Federal Department of Finance"/>
    <x v="0"/>
    <s v="Swiss PostFinance is temporarily allowed to offer credit facilities to SMEs up to CHF 500,000 so long as it is under the credit facility announced on 2002-03-25"/>
    <s v="https://www.efd.admin.ch/efd/en/home/dokumentation/nsb-news_list.msg-id-78572.html_x000a__x000a_https://www.admin.ch/opc/de/official-compilation/2020/1077.pdf"/>
  </r>
  <r>
    <x v="56"/>
    <x v="65"/>
    <x v="0"/>
    <s v="Bank of Thailand"/>
    <x v="0"/>
    <s v="Debtor assistance: new minimum balance for credit cards and revolving loans. Cut from 10% to 5% for 2020-2021. Set at 8% for 2022. Returns to 10% in 2023."/>
    <s v="https://www.bot.or.th/Thai/PressandSpeeches/Press/2020/Pages/n1763.aspx_x000a__x000a_https://www.bangkokpost.com/business/1886475/central-bank-sets-floor-for-pandemic-debt-support#group=nogroup&amp;photo=0"/>
  </r>
  <r>
    <x v="56"/>
    <x v="65"/>
    <x v="0"/>
    <s v="Bank of Thailand"/>
    <x v="0"/>
    <s v="Debtor assistance for personal loans and auto title loans:_x000a_Commercial banks and SFIs give 3 month grace period on principal and interest. Other lenders must offer either the same or a 30% discount on payments for the next six months"/>
    <s v="https://www.bot.or.th/Thai/PressandSpeeches/Press/2020/Pages/n1763.aspx_x000a__x000a_https://www.bangkokpost.com/business/1886475/central-bank-sets-floor-for-pandemic-debt-support#group=nogroup&amp;photo=0"/>
  </r>
  <r>
    <x v="56"/>
    <x v="65"/>
    <x v="0"/>
    <s v="Bank of Thailand"/>
    <x v="0"/>
    <s v="Debtor assistance for auto loans capped at 250,000 baht and motorcycle loans capped at 35,000 baht: three month grace period for principal and interest OR six months of principal waived."/>
    <s v="https://www.bot.or.th/Thai/PressandSpeeches/Press/2020/Pages/n1763.aspx_x000a__x000a_https://www.bangkokpost.com/business/1886475/central-bank-sets-floor-for-pandemic-debt-support#group=nogroup&amp;photo=0"/>
  </r>
  <r>
    <x v="56"/>
    <x v="65"/>
    <x v="0"/>
    <s v="Bank of Thailand"/>
    <x v="0"/>
    <s v="Debtor assistance for leases with up to 3,000,000 baht outstanding: three month grace period for principal and interest OR six months of principal waived."/>
    <s v="https://www.bot.or.th/Thai/PressandSpeeches/Press/2020/Pages/n1763.aspx_x000a__x000a_https://www.bangkokpost.com/business/1886475/central-bank-sets-floor-for-pandemic-debt-support#group=nogroup&amp;photo=0"/>
  </r>
  <r>
    <x v="56"/>
    <x v="65"/>
    <x v="0"/>
    <s v="Bank of Thailand"/>
    <x v="0"/>
    <s v="Debtor assistance for mortgage loans up to 3,000,000 baht: 3 month debt holiday and interest rate cuts (administered on a case-by-case basis)"/>
    <s v="https://www.bot.or.th/Thai/PressandSpeeches/Press/2020/Pages/n1763.aspx_x000a__x000a_https://www.bangkokpost.com/business/1886475/central-bank-sets-floor-for-pandemic-debt-support#group=nogroup&amp;photo=0"/>
  </r>
  <r>
    <x v="56"/>
    <x v="65"/>
    <x v="0"/>
    <s v="Bank of Thailand"/>
    <x v="0"/>
    <s v="Debtor assistance for SME, micro, and nano loans up to 20,000,000 baht: 3 month debt holiday and interest rate cuts (administered on a case-by-case basis)"/>
    <s v="https://www.bot.or.th/Thai/PressandSpeeches/Press/2020/Pages/n1763.aspx_x000a__x000a_https://www.bangkokpost.com/business/1886475/central-bank-sets-floor-for-pandemic-debt-support#group=nogroup&amp;photo=0"/>
  </r>
  <r>
    <x v="17"/>
    <x v="65"/>
    <x v="0"/>
    <s v="National Bank of Ukraine"/>
    <x v="0"/>
    <s v="Deadline for banks to form their &quot;Capital conservation buffer&quot; and &quot;Systemic Importance Buffer&quot; have been pushed back to an unspecified date."/>
    <s v="https://bank.gov.ua/news/all/natsionalniy-bank-vidterminuvav-formuvannya-bankami-buferiv-kapitalu"/>
  </r>
  <r>
    <x v="41"/>
    <x v="65"/>
    <x v="0"/>
    <s v="Bank of England"/>
    <x v="0"/>
    <s v="Maintained the central assumption that firms cannot rely on LIBOR being published after the end of 2021 has not changed and should remain the target date for all firms to mee, however it is likely to affect some of the interim transition milestones"/>
    <s v="https://www.fca.org.uk/news/statements/impact-coronavirus-firms-libor-transition-plans"/>
  </r>
  <r>
    <x v="29"/>
    <x v="65"/>
    <x v="0"/>
    <s v="Federal Reserve"/>
    <x v="0"/>
    <s v="Temporarily reduce its examination activities, with the greatest reduction in activities occurring at the smallest banks"/>
    <s v="https://www.federalreserve.gov/newsevents/pressreleases/bcreg20200324a.htm"/>
  </r>
  <r>
    <x v="29"/>
    <x v="65"/>
    <x v="0"/>
    <s v="Federal Reserve"/>
    <x v="0"/>
    <s v="Large banks should still submit their capital plans that they have developed as part of the Board's Comprehensive Capital Analysis and Review, or CCAR, by April 6. The plans will be used to monitor how firms are managing their capital in the current environment"/>
    <s v="https://www.federalreserve.gov/newsevents/pressreleases/bcreg20200324a.htm"/>
  </r>
  <r>
    <x v="29"/>
    <x v="65"/>
    <x v="0"/>
    <s v="Federal Reserve"/>
    <x v="0"/>
    <s v="Additional time will be granted for resolving non-critical existing supervisory findings"/>
    <s v="https://www.federalreserve.gov/newsevents/pressreleases/bcreg20200324a.htm"/>
  </r>
  <r>
    <x v="29"/>
    <x v="65"/>
    <x v="0"/>
    <s v="Securities and Exchange Commission"/>
    <x v="0"/>
    <s v="Provides public companies with a 45-day extension to file certain disclosure reports that would otherwise have been due between March 1 and July 1, 2020"/>
    <s v="https://www.sec.gov/news/press-release/2020-73"/>
  </r>
  <r>
    <x v="29"/>
    <x v="65"/>
    <x v="0"/>
    <s v="Securities and Exchange Commission"/>
    <x v="0"/>
    <s v="Provide certain investment funds and investment advisers with additional time with respect to holding in-person board meetings and meeting certain filing and delivery requirements, as applicable"/>
    <s v="https://www.sec.gov/news/press-release/2020-73"/>
  </r>
  <r>
    <x v="34"/>
    <x v="65"/>
    <x v="0"/>
    <s v="NAPAS"/>
    <x v="0"/>
    <s v="Substantial fee cuts for the use of NAPAS, Vietnam's inter-bank transer/payment system. _x000a_ 50% cut in interbank money transfer service &quot;fee for transactions valued from over VND 500,000 to VND 2,000,000.&quot; Expires December 31, 2020_x000a__x000a_"/>
    <s v="https://www.sbv.gov.vn/webcenter/portal/vi/menu/trangchu/ttsk/ttsk_chitiet?leftWidth=20%25&amp;showFooter=false&amp;showHeader=false&amp;dDocName=SBV408284&amp;rightWidth=0%25&amp;centerWidth=80%25&amp;_afrLoop=1754313333468539#%40%3F_afrLoop%3D1754313333468539%26centerWidth%3D80%2525%26dDocName%3DSBV408284%26leftWidth%3D20%2525%26rightWidth%3D0%2525%26showFooter%3Dfalse%26showHeader%3Dfalse%26_adf.ctrl-state%3D9qgu6qcj8_300_x000a__x000a_https://napas.com.vn/tin-tuc/tin-napas/-napas-tiep-tuc-giam-50%25-phi-dich-vu-chuyen-tien-lien-ngan-hang.-1-671.html"/>
  </r>
  <r>
    <x v="30"/>
    <x v="65"/>
    <x v="0"/>
    <s v="E-health Project"/>
    <x v="1"/>
    <s v="Mobilized US$2.2 million to help strengthen Mongolia’s hospital services in the wake of the COVID-19 pandemic"/>
    <s v="https://www.worldbank.org/en/news/press-release/2020/03/25/mongolia-world-bank-mobilizes-22-million-to-strengthen-medical-diagnostic-services-in-response-to-covid-19"/>
  </r>
  <r>
    <x v="30"/>
    <x v="65"/>
    <x v="0"/>
    <s v="World Bank Group"/>
    <x v="2"/>
    <s v="Approved a new US$ 300 million operation to support Argentina’s efforts to strengthen its social protection system and minimize the impact of the crisis on the most vulnerable families through the &quot;Children and Youth Protection Project”"/>
    <s v="https://www.worldbank.org/en/news/press-release/2020/03/25/banco-mundial-fortalece-apoyo-a-las-familias-mas-vulnerables-de-argentina"/>
  </r>
  <r>
    <x v="30"/>
    <x v="65"/>
    <x v="0"/>
    <s v="Sint Maarten Recovery, Reconstruction and Resilience Trust Fund"/>
    <x v="1"/>
    <s v="Approved US$3.6 million to respond to the COVID-19 pandemic by allowing the Sint Maarten Medical Center (SMMC) to immediately purchase necessary medical equipment, supplies and pharmaceuticals under the existing Hospital Resiliency and Preparedness Project"/>
    <s v="https://www.worldbank.org/en/news/press-release/2020/03/22/sint-maarten-trust-fund-steering-committee-approves-us36-million-for-rapid-covid-19-response"/>
  </r>
  <r>
    <x v="30"/>
    <x v="65"/>
    <x v="0"/>
    <s v="Catastrophe Deferred Drawdown Option (Cat-DDO)"/>
    <x v="2"/>
    <s v="In support of the Panamanian government’s response to the Coronavirus (COVID-19) health emergency, the World Bank authorized the disbursement of US$ 41 million of a development policy loan that strengthens the disaster risk reduction agenda nationwide"/>
    <s v="https://www.worldbank.org/en/news/factsheet/2020/04/02/world-bank-response-to-covid-19-coronavirus-latin-america-and-caribbean"/>
  </r>
  <r>
    <x v="0"/>
    <x v="66"/>
    <x v="0"/>
    <s v="Ministry of Labor, Employment, and Social Security"/>
    <x v="1"/>
    <s v="Created an Emergency Family Income (IFE) to compensate the loss or serious decrease in the income of people linked to the informal sector, low-income monotributistas, and the workers and workers of private households affected by the health emergency. Eligible parties include one member of a family group between 18 and 65 years old. The IFE is only available during April 2020, and takes the form of a one-time payment worth ARS 10,000."/>
    <s v="https://www.argentina.gob.ar/noticias/coronavirus-el-gobierno-nacional-implementara-un-ingreso-familiar-de-emergencia"/>
  </r>
  <r>
    <x v="2"/>
    <x v="66"/>
    <x v="0"/>
    <s v="Australian Prudential Regulation Authority"/>
    <x v="0"/>
    <s v="Temporary suspension of its program to replace APRA’s Direct to APRA (D2A) data collection tool "/>
    <s v="https://www.apra.gov.au/news-and-publications/apra-announces-temporary-suspension-of-apra-connect-data-collection-solution"/>
  </r>
  <r>
    <x v="20"/>
    <x v="66"/>
    <x v="0"/>
    <s v="Ministry of Finance"/>
    <x v="0"/>
    <s v="Extended the deadline for submitting the annual tax declaration from the end of April and the end of June to August 31, 2020"/>
    <s v="https://www.bmf.gv.at/presse/pressemeldungen/2020/maerz/fristverlaengerung-abgabenerklaerung.html"/>
  </r>
  <r>
    <x v="57"/>
    <x v="66"/>
    <x v="0"/>
    <s v="FPS Finances"/>
    <x v="0"/>
    <s v="Allows companies that offer stocks of medical equipment to hospitals and healthcare facilities will not have to pay VAT on these donations"/>
    <s v="https://finances.belgium.be/fr/Actualites/pas-de-tva-sur-les-dons-de-mat%C3%A9riel-m%C3%A9dical-aux-h%C3%B4pitaux"/>
  </r>
  <r>
    <x v="3"/>
    <x v="66"/>
    <x v="0"/>
    <s v="Ministry of Economy"/>
    <x v="0"/>
    <s v="Attorney General's Office of the National Treasury (PGFN) determined the suspension of the acts of collection for the next 90 days"/>
    <s v="https://www.gov.br/economia/pt-br/assuntos/noticias/2020/marco/pgfn-suspende-prazos-e-atos-de-cobranca-e-altera-procedimentos-em-funcao-da-pandemia"/>
  </r>
  <r>
    <x v="4"/>
    <x v="66"/>
    <x v="0"/>
    <s v="Bank of Canada"/>
    <x v="10"/>
    <s v="Established the Provincial Money Market Purchase (PMMP) program, as an asset purchase facility that will acquire provincially-issued money market securities through the primary issuance market"/>
    <s v="https://www.bankofcanada.ca/2020/03/bank-canada-announces-new-program-support-provincial-funding-markets/"/>
  </r>
  <r>
    <x v="4"/>
    <x v="66"/>
    <x v="0"/>
    <s v="Export Development Canada"/>
    <x v="1"/>
    <s v="&quot;EDC is stepping up to support all exporting companies by offering their bank a guarantee on loans of up to $5M so that companies can access more cash immediately&quot;"/>
    <s v="https://www.edc.ca/en/about-us/newsroom/edc-covid-business-support.html"/>
  </r>
  <r>
    <x v="21"/>
    <x v="66"/>
    <x v="0"/>
    <s v="Danmarks Nationalbank"/>
    <x v="6"/>
    <s v="Auction of 1-week and 3-month loans, 20 billion US dollar will be offered split with 10 billion US dollar in each maturity segment"/>
    <s v="https://www.nationalbanken.dk/en/pressroom/Pages/2020/03/DNN202005435.aspx"/>
  </r>
  <r>
    <x v="22"/>
    <x v="66"/>
    <x v="1"/>
    <s v="European Commission"/>
    <x v="12"/>
    <s v="Euro-area finance ministers are seeking a first agreement on pandemic credit lines from the bailout fund, easing pressure on sovereign bonds and paving the way for the ECB to buy vast amounts of debt through its OMT program"/>
    <s v="https://www.bloomberg.com/news/articles/2020-03-24/euro-area-seeks-deal-on-pandemic-credit-lines-brussels-edition-k85hykwx?utm_medium=email&amp;utm_source=newsletter&amp;utm_term=200324&amp;utm_campaign=bop"/>
  </r>
  <r>
    <x v="48"/>
    <x v="66"/>
    <x v="0"/>
    <s v="Ministry of Finance"/>
    <x v="4"/>
    <s v="Allocated EUR 30 billion to guarantee loans to companies."/>
    <s v="https://vm.fi/artikkeli/-/asset_publisher/kriisitoimet-jatkuvat-tarpeen-mukaan"/>
  </r>
  <r>
    <x v="49"/>
    <x v="66"/>
    <x v="0"/>
    <s v="French Ministry of the Economy and Finance"/>
    <x v="1"/>
    <s v="Created the Fonds de solidarité (Solidarity Fund), a €1.2 billion scheme to support small and micro-enterprises as well as self-employed people affected by the economic repercussions of the coronavirus outbreak "/>
    <s v="https://www.economie.gouv.fr/covid-mesures-independants"/>
  </r>
  <r>
    <x v="49"/>
    <x v="66"/>
    <x v="0"/>
    <s v="French Ministry of the Economy and Finance"/>
    <x v="0"/>
    <s v="Postponement of taxes and/or filing deadlines for the self-employed and micro-entrepeneurs"/>
    <s v="https://www.economie.gouv.fr/covid-mesures-independants"/>
  </r>
  <r>
    <x v="49"/>
    <x v="66"/>
    <x v="0"/>
    <s v="French Ministry of the Economy and Finance"/>
    <x v="0"/>
    <s v="Self-employed workers (excluding liberal professions) justifying work stoppages due to childcare or who are at-risk, benefit from sick leave compensated by health insurance without application of the conditions of entitlement and without application of the waiting period"/>
    <s v="https://www.economie.gouv.fr/covid-mesures-independants"/>
  </r>
  <r>
    <x v="49"/>
    <x v="66"/>
    <x v="0"/>
    <s v="French Ministry of the Economy and Finance"/>
    <x v="0"/>
    <s v="Businesses facing payment difficulties related to the virus can ask for a settlement plan to spread or defer the payment of tax debt. If these difficulties cannot be resolved by such a plan, businesses can request, in the most difficult situations, a remission of direct taxes"/>
    <s v="https://www.economie.gouv.fr/covid-mesures-independants"/>
  </r>
  <r>
    <x v="49"/>
    <x v="66"/>
    <x v="0"/>
    <s v="French Ministry of the Economy and Finance"/>
    <x v="0"/>
    <s v="Declared the Coronavirus as a case of force majeure for State and local government contracts"/>
    <s v="https://www.economie.gouv.fr/covid-mesures-independants"/>
  </r>
  <r>
    <x v="49"/>
    <x v="66"/>
    <x v="0"/>
    <s v="French Ministry of the Economy and Finance"/>
    <x v="0"/>
    <s v="Announced on March 16 that for smaller businesses, gas, electricity and rental bills will have to be suspended"/>
    <s v="https://www.economie.gouv.fr/covid-mesures-independants"/>
  </r>
  <r>
    <x v="49"/>
    <x v="66"/>
    <x v="0"/>
    <s v="French Ministry of the Economy and Finance"/>
    <x v="2"/>
    <s v="Bridge loan scheme for start-ups, offering 80 million EUR funded by the Investments for the Future Program (PIA) and takes the form of bonds with possible access to capital and are intended to be co-financed by private investors, constituting a total of at least 160 million euros"/>
    <s v="https://www.economie.gouv.fr/coronavirus-startup-mesures-de-soutien-economique"/>
  </r>
  <r>
    <x v="49"/>
    <x v="66"/>
    <x v="0"/>
    <s v="French Ministry of the Economy and Finance"/>
    <x v="4"/>
    <s v="State guaranteed cash loans for start-ups which can specifically go up to twice the 2019 France payroll, or, if higher, 25% of annual turnover as for other companies"/>
    <s v="https://www.economie.gouv.fr/coronavirus-startup-mesures-de-soutien-economique"/>
  </r>
  <r>
    <x v="49"/>
    <x v="66"/>
    <x v="0"/>
    <s v="French Ministry of the Economy and Finance"/>
    <x v="0"/>
    <s v="Accelerated reimbursement by the State of refundable corporate tax credits in 2020, including the research tax credit (CIR) for the year 2019"/>
    <s v="https://www.economie.gouv.fr/coronavirus-startup-mesures-de-soutien-economique"/>
  </r>
  <r>
    <x v="49"/>
    <x v="66"/>
    <x v="0"/>
    <s v="French Ministry of the Economy and Finance"/>
    <x v="1"/>
    <s v="Accelerated payment of Investments for the Future Program (PIA) innovation aid already allocated but not yet paid, for a total estimated amount of 250 million euros"/>
    <s v="https://www.economie.gouv.fr/coronavirus-startup-mesures-de-soutien-economique"/>
  </r>
  <r>
    <x v="23"/>
    <x v="66"/>
    <x v="0"/>
    <s v="Magyar Nemzeti Bank"/>
    <x v="6"/>
    <s v="Introduction of a new, fixed-rate, collateralised credit facility with maturities of 3, 6 and 12 months and 3 and 5 years"/>
    <s v="https://www.mnb.hu/sajtoszoba/sajtokozlemenyek/2020-evi-sajtokozlemenyek/a-hosszu-futamidokon-fix-kamat-mellett-nyujtott-likviditas-korlatlanul-all-rendelkezesre"/>
  </r>
  <r>
    <x v="23"/>
    <x v="66"/>
    <x v="0"/>
    <s v="Magyar Nemzeti Bank"/>
    <x v="0"/>
    <s v="Exempting credit institutions subject to reserve requirements from their domestic counterparties"/>
    <s v="https://www.mnb.hu/sajtoszoba/sajtokozlemenyek/2020-evi-sajtokozlemenyek/a-hosszu-futamidokon-fix-kamat-mellett-nyujtott-likviditas-korlatlanul-all-rendelkezesre"/>
  </r>
  <r>
    <x v="43"/>
    <x v="66"/>
    <x v="0"/>
    <s v="Reserve Bank of India"/>
    <x v="6"/>
    <s v="Advance the first auction scheduled for March 30, 2020 to March 26, 2020"/>
    <s v="https://www.rbi.org.in/Scripts/BS_PressReleaseDisplay.aspx?prid=49562"/>
  </r>
  <r>
    <x v="43"/>
    <x v="66"/>
    <x v="0"/>
    <s v="Ministry of Finance"/>
    <x v="0"/>
    <s v="Regulatory changes to the Indian Bankruptcy Code to prevent insolvency proceedings against MSMEs."/>
    <s v="https://t.co/dkKRT4tk8z?amp=1"/>
  </r>
  <r>
    <x v="43"/>
    <x v="66"/>
    <x v="0"/>
    <s v="Ministry of Finance"/>
    <x v="0"/>
    <s v="Financial Services Sector to provide &quot;Relaxations for 3 months&quot;:_x000a_Debit cardholders to withdraw cash for free from any other banks’ ATM for 3 months. Waiver of minimum balance fee. Reduced bank charges for digital trade transactions for all trade finance consumers._x000a__x000a_"/>
    <s v="https://t.co/dkKRT4tk8z?amp=1"/>
  </r>
  <r>
    <x v="43"/>
    <x v="66"/>
    <x v="0"/>
    <s v="Reserve Bank of India"/>
    <x v="6"/>
    <s v="Temporarily enhance liquidity available to Standalone Primary Dealers (SPDs) under the Reserve Bank’s Standing Liquidity Facility (SLF) from ₹ 2800 crore to ₹ 10,000 crore with immediate effect, in order to facilitate year-end liquidity management by SPDs, which will be available till April 17, 2020"/>
    <s v="https://www.rbi.org.in/Scripts/BS_PressReleaseDisplay.aspx?prid=49562"/>
  </r>
  <r>
    <x v="8"/>
    <x v="66"/>
    <x v="0"/>
    <s v="Bank Indonesia"/>
    <x v="0"/>
    <s v="Set adjustments to operational schedules and public services that have been in effect since 30 March - 29 May 2020, including operational activities of the Bank Indonesia Real Time Gross Settlement System (BI-RTGS), the Bank Indonesia Scripless Securities Settlement System (BI-SSSS), and the Bank Indonesia Electronic Trading Platform (BI-ETP), Operational Activities of the Bank Indonesia National Clearing System (SKNBI), Cash Operational Services, Monetary and Foreign Currency Monetary Operation Transactions"/>
    <s v="https://www.bi.go.id/id/ruang-media/siaran-pers/Pages/sp_222420.aspx"/>
  </r>
  <r>
    <x v="58"/>
    <x v="66"/>
    <x v="0"/>
    <s v="Department of Employment Affairs and Social Protection"/>
    <x v="1"/>
    <s v="The COVID-19 Pandemic Unemployment Payment is a payment of €350 per week. It is available to employees and the self-employed who have lost their job on (or after) March 13 due to the COVID-19 (Coronavirus) pandemic."/>
    <s v="https://www.gov.ie/en/service/be74d3-covid-19-pandemic-unemployment-payment/"/>
  </r>
  <r>
    <x v="58"/>
    <x v="66"/>
    <x v="0"/>
    <s v="Department of Employment Affairs and Social Protection"/>
    <x v="1"/>
    <s v="The personal rate for this illness benefit payment is €350, as compared with the normal Illness Benefit rate of €203. It was originally set at a rate of €305 but it was increased by Government on March 24._x000a_ _x000a_ It will be paid for a maximum of 2 weeks where a person is self-isolating and for a maximum of 10 weeks if a person has been diagnosed with COVID-19"/>
    <s v="https://www.gov.ie/en/service/df55ae-how-to-apply-for-illness-benefit-for-covid-19-absences/"/>
  </r>
  <r>
    <x v="32"/>
    <x v="66"/>
    <x v="0"/>
    <s v="Bank of Japan"/>
    <x v="6"/>
    <s v="Implemented the following changes to it's Standing Lending Facility; extension of the implementation period for increasing the number of JGS issues offered in the SLF and relaxation of the upper limit on the number of JGS issues allowed for the submission of bids for the SLF"/>
    <s v="https://www.boj.or.jp/en/announcements/release_2020/rel200324b.pdf"/>
  </r>
  <r>
    <x v="11"/>
    <x v="66"/>
    <x v="0"/>
    <s v="Reserve Bank of New Zealand"/>
    <x v="4"/>
    <s v="Implement a $6.25 billion Business Finance Guarantee Scheme for small and medium-sized (SME) businesses"/>
    <s v="https://www.rbnz.govt.nz/news/2020/03/mortgage-holiday-and-business-finance-support-schemes-to-cushion-covid-impacts"/>
  </r>
  <r>
    <x v="11"/>
    <x v="66"/>
    <x v="0"/>
    <s v="Reserve Bank of New Zealand"/>
    <x v="0"/>
    <s v="Reduce banks ‘core funding ratios’ from 75% to 50%"/>
    <s v="https://www.rbnz.govt.nz/news/2020/03/mortgage-holiday-and-business-finance-support-schemes-to-cushion-covid-impacts"/>
  </r>
  <r>
    <x v="11"/>
    <x v="66"/>
    <x v="0"/>
    <s v="Reserve Bank of New Zealand"/>
    <x v="0"/>
    <s v="Established a six month principal and interest payment holiday for mortgage holders and SME customers whose incomes have been affected by the economic disruption from COVID-19"/>
    <s v="https://www.rbnz.govt.nz/news/2020/03/mortgage-holiday-and-business-finance-support-schemes-to-cushion-covid-impacts"/>
  </r>
  <r>
    <x v="36"/>
    <x v="66"/>
    <x v="0"/>
    <s v="Norges Bank"/>
    <x v="6"/>
    <s v="Offer banks an F-loan in US dollars with a maturity of three months on Thursday, 26 March 2020, provided against collateral by means of auction, which will open at 14:00 pm on Thursday. The F-loan’s maximum allotment volume is set at USD 5 billion"/>
    <s v="https://www.norges-bank.no/en/news-events/news-publications/Press-releases/2020/2020-03-24-pressemelding/"/>
  </r>
  <r>
    <x v="13"/>
    <x v="66"/>
    <x v="0"/>
    <s v="Bangko Sentral Ng Pilipinas"/>
    <x v="0"/>
    <s v="Reduce the reserve requirement (RR) ratios of BSP-supervised financial institutions of up to a maximum of 400 bps for 2020, recent reduction was 200 bps reduction in the RR ratio of reservable liabilities of universal and commercial banks"/>
    <s v="http://www.bsp.gov.ph/publications/media.asp?id=5331"/>
  </r>
  <r>
    <x v="27"/>
    <x v="66"/>
    <x v="0"/>
    <s v="Financial Services Commission"/>
    <x v="4"/>
    <s v="KRW5.5 trillion in special guarantee s for SMEs and small merchants, KRW3.0 trillion in full amount guarantees for small businesses, and KRW7.9 trillion in guarantees for SMEs and middle market enterprises with unfavorable credit histories histories"/>
    <s v="http://www.fsc.go.kr/downManager?bbsid=BBS0048&amp;no=150684"/>
  </r>
  <r>
    <x v="27"/>
    <x v="66"/>
    <x v="0"/>
    <s v="Financial Services Commission"/>
    <x v="2"/>
    <s v="KRW12 0 trillion in emergency financing support for small merchants, KRW2.0 trillion in debt purchasing by KAMCO and debt adjustment, KRW6.7 trillion through primary collateralized bond obligations, and KRW21.2 trillion in new loans for SMEs and middle market enterprises"/>
    <s v="http://www.fsc.go.kr/downManager?bbsid=BBS0048&amp;no=150684"/>
  </r>
  <r>
    <x v="27"/>
    <x v="66"/>
    <x v="0"/>
    <s v="Financial Services Commission"/>
    <x v="12"/>
    <s v="Establishing a KRW10 trillion bond market stabilization fund at first and expand the fund by additional KRW10 trillion thereafter, Korea Credit_x000a_Guarantee Fund (KODIT) will support the issuance of corporate bonds through primary collateralized bond obligations"/>
    <s v="http://www.fsc.go.kr/downManager?bbsid=BBS0048&amp;no=150684"/>
  </r>
  <r>
    <x v="27"/>
    <x v="66"/>
    <x v="0"/>
    <s v="Financial Services Commission"/>
    <x v="12"/>
    <s v="In order to reduce market instability in the short-term money markets, FSC allocated KRW2.5 trillion for stock finance loans and KRW2.5 trillion through repo market financing by the Bank of Korea along with KRW2 trillion in refinancing support from Korea Development Bank and KODIT"/>
    <s v="http://www.fsc.go.kr/downManager?bbsid=BBS0048&amp;no=150684"/>
  </r>
  <r>
    <x v="27"/>
    <x v="66"/>
    <x v="0"/>
    <s v="Financial Services Commission"/>
    <x v="12"/>
    <s v="The 5 financial holding companies, 18 leading financial companies and other relevant institutions including the Korea Exchange will contribute in creating a KRW10.7 trillion stock market stabilization fund"/>
    <s v="http://www.fsc.go.kr/downManager?bbsid=BBS0048&amp;no=150684"/>
  </r>
  <r>
    <x v="15"/>
    <x v="66"/>
    <x v="0"/>
    <s v="Instituto de Crédito Oficial"/>
    <x v="0"/>
    <s v="Financial institutions should to maintain existing working capital creditlines, particularly those credit lines of borrowers under government credit guarantees."/>
    <s v="https://www.lamoncloa.gob.es/consejodeministros/referencias/Paginas/2020/refc20200324.aspx"/>
  </r>
  <r>
    <x v="28"/>
    <x v="66"/>
    <x v="0"/>
    <s v="Central Bank of Sri Lanka"/>
    <x v="0"/>
    <s v="Payment moratorium of six-months on most varieties of motor vehicles if operated by the self employed."/>
    <s v="https://www.cbsl.gov.lk/sites/default/files/cbslweb_documents/laws/cdg/mb_circular_no_4_of_2020_e.pdf_x000a__x000a_https://www.cbsl.gov.lk/sites/default/files/cbslweb_documents/laws/cdg/snbfi_explanatory_note_no_1_of_2020_e.pdf"/>
  </r>
  <r>
    <x v="28"/>
    <x v="66"/>
    <x v="0"/>
    <s v="Central Bank of Sri Lanka"/>
    <x v="0"/>
    <s v="Payment moratorium on all personal loans granted to employees who are not executives. Moratorium expires on 2020-05-30"/>
    <s v="https://www.cbsl.gov.lk/sites/default/files/cbslweb_documents/laws/cdg/mb_circular_no_4_of_2020_e.pdf_x000a__x000a_https://www.cbsl.gov.lk/sites/default/files/cbslweb_documents/laws/cdg/snbfi_explanatory_note_no_1_of_2020_e.pdf"/>
  </r>
  <r>
    <x v="28"/>
    <x v="66"/>
    <x v="0"/>
    <s v="Central Bank of Sri Lanka"/>
    <x v="0"/>
    <s v="Payment moratorium of three-months on all &quot;personal loans or leasing rentals&quot; valued at less than 1 million rupees"/>
    <s v="https://www.cbsl.gov.lk/sites/default/files/cbslweb_documents/laws/cdg/mb_circular_no_4_of_2020_e.pdf_x000a__x000a_https://www.cbsl.gov.lk/sites/default/files/cbslweb_documents/laws/cdg/snbfi_explanatory_note_no_1_of_2020_e.pdf"/>
  </r>
  <r>
    <x v="28"/>
    <x v="66"/>
    <x v="0"/>
    <s v="Central Bank of Sri Lanka"/>
    <x v="0"/>
    <s v="Six-month payment moratorium for &quot;affected industries&quot; in the following sectors: SMEs, tourism, apparel, plantations, IT, and logistics. Participating businesses are also to receive working capital for six months at a 4% interest rate, although interest payments are to be waived throughout the six month moratorium."/>
    <s v="https://www.cbsl.gov.lk/sites/default/files/cbslweb_documents/laws/cdg/mb_circular_no_4_of_2020_e.pdf_x000a__x000a_https://www.cbsl.gov.lk/sites/default/files/cbslweb_documents/laws/cdg/snbfi_explanatory_note_no_1_of_2020_e.pdf"/>
  </r>
  <r>
    <x v="28"/>
    <x v="66"/>
    <x v="0"/>
    <s v="Central Bank of Sri Lanka"/>
    <x v="0"/>
    <s v="Financial institutions are ordered to accommodate loan applications from customers benefitting from the moratoria until April 30, 2020. The same financial institutions have to process those applications within 45 days."/>
    <s v="https://www.cbsl.gov.lk/sites/default/files/cbslweb_documents/laws/cdg/mb_circular_no_4_of_2020_e.pdf_x000a__x000a_https://www.cbsl.gov.lk/sites/default/files/cbslweb_documents/laws/cdg/snbfi_explanatory_note_no_1_of_2020_e.pdf"/>
  </r>
  <r>
    <x v="28"/>
    <x v="66"/>
    <x v="0"/>
    <s v="Central Bank of Sri Lanka"/>
    <x v="0"/>
    <s v="New regulations on credit cards:_x000a_Maximum monthly interest rate is now 15% on transactions up to 50,000 rupees. Minimum monthly payment on all credit cards is reduced by 50%. Repayment of all credit cards below a limit of 50,000 rupees is extended until April 30, 2020."/>
    <s v="https://www.cbsl.gov.lk/sites/default/files/cbslweb_documents/laws/cdg/mb_circular_no_4_of_2020_e.pdf_x000a__x000a_https://www.cbsl.gov.lk/sites/default/files/cbslweb_documents/laws/cdg/snbfi_explanatory_note_no_1_of_2020_e.pdf"/>
  </r>
  <r>
    <x v="28"/>
    <x v="66"/>
    <x v="0"/>
    <s v="Central Bank of Sri Lanka"/>
    <x v="0"/>
    <s v="Banks are ordered to extend the validity period of cheques for less than 500,000 rupees through April 30, 2020."/>
    <s v="https://www.cbsl.gov.lk/sites/default/files/cbslweb_documents/laws/cdg/mb_circular_no_4_of_2020_e.pdf_x000a__x000a_https://www.cbsl.gov.lk/sites/default/files/cbslweb_documents/laws/cdg/snbfi_explanatory_note_no_1_of_2020_e.pdf"/>
  </r>
  <r>
    <x v="45"/>
    <x v="66"/>
    <x v="0"/>
    <s v="Ministry of Finance"/>
    <x v="0"/>
    <s v="Act on Deferred Payment of Taxes from the GFC is reactivated"/>
    <s v="https://www.riksdagen.se/sv/dokument-lagar/arende/betankande/andringar-i-statens-budget-for-2020---anstand-med_H701FiU53/html"/>
  </r>
  <r>
    <x v="45"/>
    <x v="66"/>
    <x v="0"/>
    <s v="Sveriges Riksbank"/>
    <x v="6"/>
    <s v="First auction of USD 10 billion with a maturity of 3 months will be held on Thursday, 26 March, starting at 1400 hours. The framework amount is USD 60 billion for the period up to and including 18 September 2020. This first auction is being coordinated so that Sveriges Riksbank, Danmarks Nationalbank and Norges Bank hold auctions at the same time"/>
    <s v="https://www.riksbank.se/en-gb/press-and-published/notices-and-press-releases/press-releases/2020/riksbank-offers-first-usd-loan-on-thursday-26-march/"/>
  </r>
  <r>
    <x v="45"/>
    <x v="66"/>
    <x v="0"/>
    <s v="Ministry of Finance"/>
    <x v="0"/>
    <s v="Some companies allowed deferrals on payments of employer social security contributions, taxes on salaries, andthe value added tax (VAT). Companies wouldhave to pay an interest rate of 1.25% per annum and a 0.3% per month fee on deferred taxes.Companies with extensive tax debts aren't eligible. Companies that &quot;mismanage&quot; their financial affairs will be similarly ineligible. "/>
    <s v="https://www.riksdagen.se/sv/dokument-lagar/arende/betankande/andringar-i-statens-budget-for-2020---anstand-med_H701FiU53/html_x000a_https://home.kpmg/us/en/home/insights/2020/03/tnf-sweden-tax-relief-measures-to-address-coronavirus-issues.html"/>
  </r>
  <r>
    <x v="56"/>
    <x v="66"/>
    <x v="0"/>
    <s v="Council of Ministers of Thailand"/>
    <x v="1"/>
    <s v="Informal workers and formal employees who have &quot;recently subscribed to the social security fund&quot; and are thus not yet allowed to collect unemployment) covered by the Social Security Fund can receive a 10,000 baht emergency loan.Interest rate is 1.2% per annum. Term: up to 2.5 years. No need for beneficiaries to provide a personal guarantee. Government is setting aside 40 billion baht to pay for the scheme._x000a__x000a__x000a_If beneficiaries can provide a guarantee, they can borrow up to 50,000 baht at an interest rate of  0.35% per month. Term is up to three years. Government set  aside 20 billion baht to pay for this._x000a__x000a__x000a__x000a_"/>
    <s v="https://www.bangkokpost.com/thailand/general/1887200/ovec-set-to-train-100k-jobless_x000a__x000a_https://www.bangkokpost.com/thailand/general/1885640/cash-handouts-for-informal-workers"/>
  </r>
  <r>
    <x v="56"/>
    <x v="66"/>
    <x v="0"/>
    <s v="Council of Ministers of Thailand"/>
    <x v="2"/>
    <s v="2 billion baht program to fund loans from state-run pawn shops.Interest rates capped at 0.125% per month"/>
    <s v="https://www.bangkokpost.com/thailand/general/1885640/cash-handouts-for-informal-workers"/>
  </r>
  <r>
    <x v="56"/>
    <x v="66"/>
    <x v="0"/>
    <s v="Council of Ministers of Thailand"/>
    <x v="0"/>
    <s v="Income tax deadline for the 2019 fiscal year deferred to Aug 31 from June 30_x000a__x000a_&quot;Health insurance premiums deduction increased to 25,000 baht from 15,000&quot;_x000a_"/>
    <s v="https://www.bangkokpost.com/thailand/general/1885640/cash-handouts-for-informal-workers_x000a__x000a_https://www.bangkokpost.com/business/1885515/cabinet-approves-b117bn-stimulus"/>
  </r>
  <r>
    <x v="56"/>
    <x v="66"/>
    <x v="0"/>
    <s v="Council of Ministers of Thailand"/>
    <x v="0"/>
    <s v="Corporate tax payment delayed from April-August of 2020 to August 30, 2021"/>
    <s v="https://www.bangkokpost.com/business/1885515/cabinet-approves-b117bn-stimulus"/>
  </r>
  <r>
    <x v="56"/>
    <x v="66"/>
    <x v="0"/>
    <s v="Council of Ministers of Thailand"/>
    <x v="2"/>
    <s v="3 million baht in loans for SMEs with teaser rates of 3% per annum in first two years"/>
    <s v="https://www.bangkokpost.com/business/1885515/cabinet-approves-b117bn-stimulus"/>
  </r>
  <r>
    <x v="56"/>
    <x v="66"/>
    <x v="0"/>
    <s v="Council of Ministers of Thailand"/>
    <x v="0"/>
    <s v="Fees cut for debt restructuring with non-financial institution creditors.Such transactions are also now tax exempt."/>
    <s v="https://www.bangkokpost.com/business/1885515/cabinet-approves-b117bn-stimulus"/>
  </r>
  <r>
    <x v="56"/>
    <x v="66"/>
    <x v="0"/>
    <s v="Council of Ministers of Thailand"/>
    <x v="0"/>
    <s v="One month exise tax holiday for service businesses"/>
    <s v="https://www.bangkokpost.com/business/1885515/cabinet-approves-b117bn-stimulus"/>
  </r>
  <r>
    <x v="56"/>
    <x v="66"/>
    <x v="0"/>
    <s v="Council of Ministers of Thailand"/>
    <x v="0"/>
    <s v="Three month misc. tax holiday for affected businesses"/>
    <s v="https://www.bangkokpost.com/business/1885515/cabinet-approves-b117bn-stimulus"/>
  </r>
  <r>
    <x v="56"/>
    <x v="66"/>
    <x v="0"/>
    <s v="Council of Ministers of Thailand"/>
    <x v="0"/>
    <s v="&quot;Filing of excise tax for oil products operators extended to the 15th of the following month for three months&quot;"/>
    <s v="https://www.bangkokpost.com/business/1885515/cabinet-approves-b117bn-stimulus"/>
  </r>
  <r>
    <x v="56"/>
    <x v="66"/>
    <x v="0"/>
    <s v="Council of Ministers of Thailand"/>
    <x v="0"/>
    <s v="150 billion baht worth of soft loans intended to help SMEs. State-owned bank GSB lends 135 billion baht to 20 commercial banks at a 0.01% rate, &quot;with those banks lending at up to 2% per year for two years.&quot; The reminaing baht will be lent by GSB to consumers at the 2% interest rate._x000a_Consumer loans under scheme are capped at principal of 20 million baht._x000a__x000a_Scheme expires on December 30, 2020._x000a__x000a_"/>
    <s v="https://www.bangkokpost.com/business/1886655/gsb-sees-soft-loans-of-b150bn-taken-out-within-two-months"/>
  </r>
  <r>
    <x v="41"/>
    <x v="66"/>
    <x v="0"/>
    <s v="Bank of England"/>
    <x v="6"/>
    <s v="Activating the Contingent Term Repo Facility (CTRF) - a temporary enhancement to its sterling liquidity insurance facilities"/>
    <s v="https://www.bankofengland.co.uk/news/2020/march/boe-launches-contingent-term-repo-facility"/>
  </r>
  <r>
    <x v="29"/>
    <x v="66"/>
    <x v="0"/>
    <s v="Federal Reserve"/>
    <x v="0"/>
    <s v="Six-month delay in the planned implementation of policy changes to procedures governing the provision of intraday credit to U.S. branches and agencies of foreign banking organizations (FBOs)"/>
    <s v="https://www.federalreserve.gov/newsevents/pressreleases/other20200324a.htm"/>
  </r>
  <r>
    <x v="2"/>
    <x v="67"/>
    <x v="0"/>
    <s v="Australian Prudential Regulation Authority"/>
    <x v="0"/>
    <s v="Where a borrower who has been meeting their repayment obligations until recently chooses to take up the offer not to make repayments as part of a COVID-19 support package, the bank need not treat the period of the repayment holiday as a period of arrears and loans that have been granted a repayment deferral as part of a COVID-19 support package need not be regarded as restructured"/>
    <s v="https://www.apra.gov.au/news-and-publications/apra-advises-regulatory-approach-to-covid-19-support"/>
  </r>
  <r>
    <x v="2"/>
    <x v="67"/>
    <x v="0"/>
    <s v="Australian Prudential Regulation Authority"/>
    <x v="0"/>
    <s v="Suspended the majority of its planned policy and supervision initiatives in response to the impact of COVID-19"/>
    <s v="https://www.apra.gov.au/news-and-publications/apra-adapts-2020-agenda-to-prioritise-covid-19-response"/>
  </r>
  <r>
    <x v="3"/>
    <x v="67"/>
    <x v="0"/>
    <s v="Ministry of Economy"/>
    <x v="0"/>
    <s v="Federal Revenue Service (RFB) of the Ministry of Economy suspended deadlines for the practice of procedural acts and administrative procedures and restricted, until May 29, access to various services, by means of mandatory prior appointment"/>
    <s v="https://www.gov.br/economia/pt-br/assuntos/noticias/2020/marco/portaria-da-receita-federal-estabelece-regras-temporarias-de-atendimento"/>
  </r>
  <r>
    <x v="3"/>
    <x v="67"/>
    <x v="0"/>
    <s v="Ministry of Economy"/>
    <x v="1"/>
    <s v="Health transfer (R $ 8 billion), State Participation Fund (FPE) and Municipal Participation Fund (FPM) recomposition (R $ 16 billion), and Social Assistance Budget (R $ 2 billion) as part of a cooperation package for states and municipalities to combat Covid-19"/>
    <s v="https://www.gov.br/economia/pt-br/assuntos/noticias/2020/marco/governo-anuncia-medidas-de-cooperacao-para-estados-e-municipios-para-o-combate-a-pandemia"/>
  </r>
  <r>
    <x v="3"/>
    <x v="67"/>
    <x v="0"/>
    <s v="Ministry of Economy"/>
    <x v="0"/>
    <s v="Suspension of State debts to the Union (R 12.6 billion) and Renegotiation with banks (R $ 9.6 billion) as part of a cooperation package for states and municipalities to combat Covid-19"/>
    <s v="https://www.gov.br/economia/pt-br/assuntos/noticias/2020/marco/governo-anuncia-medidas-de-cooperacao-para-estados-e-municipios-para-o-combate-a-pandemia"/>
  </r>
  <r>
    <x v="3"/>
    <x v="67"/>
    <x v="0"/>
    <s v="Ministry of Economy"/>
    <x v="2"/>
    <s v="Credit operations (R $ 40 billion) as part of a cooperation package for states and municipalities to combat Covid-19"/>
    <s v="https://www.gov.br/economia/pt-br/assuntos/noticias/2020/marco/governo-anuncia-medidas-de-cooperacao-para-estados-e-municipios-para-o-combate-a-pandemia"/>
  </r>
  <r>
    <x v="47"/>
    <x v="67"/>
    <x v="0"/>
    <s v="Central Bank of Chile"/>
    <x v="2"/>
    <s v="Establish the Conditional Credit Facility to Increase Placements (FCIC) as a special financial line for banking companies, with resources and incentives for them to continue financing and refinancing loans to households and companies"/>
    <s v="https://www.bcentral.cl/en/content/-/details/banco-central-informa-condiciones-de-la-facilidad-de-credito-condicional-al-incremento-de-las-colocaciones-fcic-y-medidas-complementarias"/>
  </r>
  <r>
    <x v="47"/>
    <x v="67"/>
    <x v="0"/>
    <s v="Central Bank of Chile"/>
    <x v="6"/>
    <s v="Activated the Liquidity Credit Line (LCL) in national currency"/>
    <s v="https://www.bcentral.cl/en/content/-/details/banco-central-informa-condiciones-de-la-facilidad-de-credito-condicional-al-incremento-de-las-colocaciones-fcic-y-medidas-complementarias"/>
  </r>
  <r>
    <x v="47"/>
    <x v="67"/>
    <x v="0"/>
    <s v="Central Bank of Chile"/>
    <x v="0"/>
    <s v="Eased the measurement subject to the regulatory limit of the liquidity coverage ratio (LCR)"/>
    <s v="https://www.bcentral.cl/en/content/-/details/banco-central-informa-condiciones-de-la-facilidad-de-credito-condicional-al-incremento-de-las-colocaciones-fcic-y-medidas-complementarias"/>
  </r>
  <r>
    <x v="6"/>
    <x v="67"/>
    <x v="0"/>
    <s v="Ministerio de Hacienda y Crédito Público del Gobierno de Colombia"/>
    <x v="1"/>
    <s v="Created the Emergency Mitigation Fund (FOME), which will be funded with resources from the Savings and Stabilization Fund (FAE) and the National Pension Fund of Territorial Entities (FONPET)"/>
    <s v="https://www.minhacienda.gov.co/webcenter/portal/SaladePrensa/pages_DetalleNoticia?documentId=WCC_CLUSTER-127182"/>
  </r>
  <r>
    <x v="6"/>
    <x v="67"/>
    <x v="0"/>
    <s v="Banco de la República"/>
    <x v="10"/>
    <s v="Will begin to buy private securities issued by credit institutions, with a remaining maturity of less than or equal to three years variable price auctions. The total amount of purchases of these securities would be approximately $ 10 billion"/>
    <s v="https://www.banrep.gov.co/es/banco-republica-inyecta-liquidez-permanente-economia-realizando-compras-titulos-deuda-publica-y"/>
  </r>
  <r>
    <x v="6"/>
    <x v="67"/>
    <x v="0"/>
    <s v="Banco de la República"/>
    <x v="10"/>
    <s v="Will buy TES for up to $ 2 billion in the remainder of March"/>
    <s v="https://www.banrep.gov.co/es/banco-republica-inyecta-liquidez-permanente-economia-realizando-compras-titulos-deuda-publica-y"/>
  </r>
  <r>
    <x v="60"/>
    <x v="67"/>
    <x v="0"/>
    <s v="Egyptian Tax Authority"/>
    <x v="0"/>
    <s v="Extended the due date, for the second time, for individual taxpayers to submit their tax returns to 16 April"/>
    <s v="http://english.ahram.org.eg/NewsContent/3/12/365827/Business/Economy/Egypts-tax-authority-extends-tax-return-submission.aspx"/>
  </r>
  <r>
    <x v="35"/>
    <x v="67"/>
    <x v="1"/>
    <s v="Rural Development Foundation"/>
    <x v="4"/>
    <s v="Prepared loan package to alleviate economic hardship of the agri-food sector and rural entrepreneurs due to the coronavirus outbreak. Rural enterprises can apply for a guarantee (up to 50 million euros), a working capital loan (up to 100 million euros), or land capital (up to 50 million euros)."/>
    <s v="https://mes.ee/mes-hakkab-pakkuma-kriisimeetmeid-pollumajandus-toiduainesektorile-ning-maaettevotjatele"/>
  </r>
  <r>
    <x v="39"/>
    <x v="67"/>
    <x v="0"/>
    <s v="Bundesministerium der Finanzen"/>
    <x v="4"/>
    <s v="Establish an economic stabilization fund aimed at large companies and can provide large-scale aid: 100 billion euros for corporate actions, 400 billion euros for guarantees, and can refinance KfW programs that have already been approved with up to EUR 100 billion"/>
    <s v="https://www.bundesfinanzministerium.de/Content/DE/Standardartikel/Themen/Schlaglichter/Corona-Schutzschild/2020-03-13-Milliarden-Schutzschild-fuer-Deutschland.html_x000a__x000a_https://www.bundesfinanzministerium.de/Content/DE/Gesetzestexte/Gesetze_Gesetzesvorhaben/Abteilungen/Abteilung_II/19_Legislaturperiode/2020-03-23-WStFG/0-Gesetz.html"/>
  </r>
  <r>
    <x v="39"/>
    <x v="67"/>
    <x v="0"/>
    <s v="Bundesministerium der Finanzen"/>
    <x v="1"/>
    <s v="Financial emergency aid (grants) for small companies apply to all economic sectors as well as solo self-employed and members of the liberal professions up to 10 employees, including up to € 9000 one-time payment for 3 months with up to 5 employees and up to € 15,000 one-time payment for 3 months with up to 10 employees. Applications and payments became available on April 1, 2020."/>
    <s v="https://www.bundesfinanzministerium.de/Content/DE/Pressemitteilungen/Finanzpolitik/2020/03/2020-03-23-pm-gemeinsame-PM.html"/>
  </r>
  <r>
    <x v="51"/>
    <x v="67"/>
    <x v="0"/>
    <s v="Ministry of Finance"/>
    <x v="1"/>
    <s v="Granted and applied a VAT exemption for goods and services rendered by the taxable supplier to a donor if the latter uses them under a donation contract concluded with either a public sector body or a private law legal entities (NPID)"/>
    <s v="https://www.minfin.gr/web/guest/-/d-t-apallage-apo-ton-ph-p-a-gia-ta-agatha-kai-tis-yperesies-pou-chresimopoiountai-sto-plaisio-symbases-doreas-me-to-demosio?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7"/>
    <x v="67"/>
    <x v="0"/>
    <s v="Hong Kong Government, Hong Kong Airport Authority"/>
    <x v="1"/>
    <s v="Announced a $1 billion package of relief measures for the aviation industry to help the industry tide over the sustained challenges due to the COVID-19 outbreak"/>
    <s v="https://www.news.gov.hk/eng/2020/03/20200323/20200323_192341_078.html?type=category&amp;name=covid19&amp;tl=t"/>
  </r>
  <r>
    <x v="23"/>
    <x v="67"/>
    <x v="0"/>
    <s v="Magyar Nemzeti Bank"/>
    <x v="0"/>
    <s v="Does not require the initial margin of 4 per cent for transactions to be concluded from today"/>
    <s v="https://www.mnb.hu/sajtoszoba/sajtokozlemenyek/2020-evi-sajtokozlemenyek/a-bankok-likviditasszerzesehez-mar-9600-milliard-forint-erteku-fedezet-all-rendelkezesre"/>
  </r>
  <r>
    <x v="23"/>
    <x v="67"/>
    <x v="0"/>
    <s v="Magyar Nemzeti Bank"/>
    <x v="0"/>
    <s v="Obligation of the bank's counterparties to provide collateral remains in HUF, the MNB's deposit obligation will henceforth be fulfilled in euro"/>
    <s v="https://www.mnb.hu/sajtoszoba/sajtokozlemenyek/2020-evi-sajtokozlemenyek/a-bankok-likviditasszerzesehez-mar-9600-milliard-forint-erteku-fedezet-all-rendelkezesre"/>
  </r>
  <r>
    <x v="23"/>
    <x v="67"/>
    <x v="0"/>
    <s v="Hungarian Government"/>
    <x v="1"/>
    <s v="Along with taxi drivers, another 81,480 small businesses and individual entrepreneurs are being granted exemption from the payment of the flat-rate tax of small businesses (kata) due to the coronavirus epidemic until 30 June"/>
    <s v="https://www.kormany.hu/en/the-prime-minister/news/we-have-organised-containment-effort-on-four-fronts-further-small-businesses-granted-tax-exemption"/>
  </r>
  <r>
    <x v="52"/>
    <x v="67"/>
    <x v="0"/>
    <s v="Central Bank of Iceland"/>
    <x v="10"/>
    <s v="Would begin direct purchases of Treasury bonds in the secondary market. The total amount of the Central Bank's bond purchases are ISK 150 billion. The acquisition will focus on all benchmark non-indexed Treasury bond denominated in ISK with maturities in 2021, 2022, 2025, 2028, and 2031."/>
    <s v="https://www.cb.is/publications/news/news/2020/03/23/Statement-of-the-Monetary-Policy-Committee-23-March-2020/"/>
  </r>
  <r>
    <x v="43"/>
    <x v="67"/>
    <x v="0"/>
    <s v="Reserve Bank of India"/>
    <x v="6"/>
    <s v="Conduct fine-tuning variable rate Repo auctions for ₹1,00,000 crores in two tranches, as a special case Standalone Primary Dealers will be allowed to participate"/>
    <s v="https://www.rbi.org.in/Scripts/BS_PressReleaseDisplay.aspx?prid=49553"/>
  </r>
  <r>
    <x v="43"/>
    <x v="67"/>
    <x v="0"/>
    <s v="Reserve Bank of India"/>
    <x v="10"/>
    <s v="Advance the second tranche of purchase of Government securities under Open Market Operations (OMOs) for ₹ 15,000 crores to March 26, 2020 (originally scheduled to be conducted on March 30, 2020)"/>
    <s v="https://www.rbi.org.in/Scripts/BS_PressReleaseDisplay.aspx?prid=49554"/>
  </r>
  <r>
    <x v="43"/>
    <x v="67"/>
    <x v="0"/>
    <s v="Reserve Bank of India"/>
    <x v="0"/>
    <s v="Extend the priority sector classification for bank loans to NBFCs for on-lending for FY 2020-21"/>
    <s v="https://www.rbi.org.in/Scripts/NotificationUser.aspx?Id=11828&amp;Mode=0"/>
  </r>
  <r>
    <x v="8"/>
    <x v="67"/>
    <x v="0"/>
    <s v="Financial Services Authority, Self-Regulatory Organization (SRO) of the IDX, Indonesia Clearing and Guarantee Corporation (KPEI), and Indonesia Central Securities Depository (KSEI)"/>
    <x v="0"/>
    <s v="Prohibiting Short Selling transactions of all Exchange Members from 2 March 2020 until at a specified date determined by OJK."/>
    <s v="https://www.ojk.go.id/en/berita-dan-kegiatan/siaran-pers/Pages/Joint-Press-Release-OJK-and-SRO-Maintain-Continuous-Stock-Exchange%e2%80%99s-Orderly,-Fair.aspx"/>
  </r>
  <r>
    <x v="8"/>
    <x v="67"/>
    <x v="0"/>
    <s v="Financial Services Authority, Self-Regulatory Organization (SRO) of the IDX, Indonesia Clearing and Guarantee Corporation (KPEI), and Indonesia Central Securities Depository (KSEI)"/>
    <x v="0"/>
    <s v="Implementing a Trading Halt for 30 minutes in the event of JCI experiences a 5% decline"/>
    <s v="https://www.ojk.go.id/en/berita-dan-kegiatan/siaran-pers/Pages/Joint-Press-Release-OJK-and-SRO-Maintain-Continuous-Stock-Exchange%e2%80%99s-Orderly,-Fair.aspx"/>
  </r>
  <r>
    <x v="8"/>
    <x v="67"/>
    <x v="0"/>
    <s v="Financial Services Authority, Self-Regulatory Organization (SRO) of the IDX, Indonesia Clearing and Guarantee Corporation (KPEI), and Indonesia Central Securities Depository (KSEI)"/>
    <x v="0"/>
    <s v="Allowing share buyback by Issuers or Public Companies without prior approval of a general shareholders meeting and increasing the maximum treasury stock resulting from the buyback from 10% to 20% from paid up capital; Adjusting shares haircut and risk charge to stimulate the market"/>
    <s v="https://www.ojk.go.id/en/berita-dan-kegiatan/siaran-pers/Pages/Joint-Press-Release-OJK-and-SRO-Maintain-Continuous-Stock-Exchange%e2%80%99s-Orderly,-Fair.aspx"/>
  </r>
  <r>
    <x v="8"/>
    <x v="67"/>
    <x v="0"/>
    <s v="Financial Services Authority, Self-Regulatory Organization (SRO) of the IDX, Indonesia Clearing and Guarantee Corporation (KPEI), and Indonesia Central Securities Depository (KSEI)"/>
    <x v="0"/>
    <s v="Extending the submission deadlines of 2019 Annual Financial Report, Annual Report of Issuers and Public Companies including Listed Companies for 2 (two) months from the submission due date._x000a_Extending the submission deadline of 2020 Interim I Financial Report of Listed Companies for 2 (two) months from the submission due date stipulated by IDX regulation. In conjunction with the extended deadline, IDX will also adjust the affixation of special notation &quot;L&quot; to Listed Company's code._x000a_Extending the deadline of Issuers and Public Companies' Annual General Shareholders Meeting (AGM) for 2 (two) months."/>
    <s v="https://www.ojk.go.id/en/berita-dan-kegiatan/siaran-pers/Pages/Joint-Press-Release-OJK-and-SRO-Maintain-Continuous-Stock-Exchange%e2%80%99s-Orderly,-Fair.aspx"/>
  </r>
  <r>
    <x v="10"/>
    <x v="67"/>
    <x v="0"/>
    <s v="Executive Board of the International Monetary Fund"/>
    <x v="2"/>
    <s v="Thirty-nine-month Extended Credit Facility arrangement for The Gambia in the amount of SDR35 million (about US$47.1 million, or 56.3 percent of The Gambia’s quota in the Fund)"/>
    <s v="https://www.imf.org/en/News/Articles/2020/03/23/pr2099-gambia-imf-executive-board-approves-usd47-1-million-ecf-arrangement"/>
  </r>
  <r>
    <x v="31"/>
    <x v="67"/>
    <x v="0"/>
    <s v="Bank of Israel"/>
    <x v="10"/>
    <s v="Government bond purchasing program in the secondary market totaling NIS 50 billion"/>
    <s v="https://www.boi.org.il/en/NewsAndPublications/PressReleases/Pages/22-3-20a.aspx"/>
  </r>
  <r>
    <x v="65"/>
    <x v="67"/>
    <x v="0"/>
    <s v="Central Bank of Kenya"/>
    <x v="3"/>
    <s v="Lower the Central Bank Rate (CBR) to 7.25 percent from 8.25 percent"/>
    <s v="https://www.centralbank.go.ke/uploads/mpc_press_release/765216187_MPC%20Press%20Release%20-%20Meeting%20of%20March%2023,%202020.pdf"/>
  </r>
  <r>
    <x v="65"/>
    <x v="67"/>
    <x v="0"/>
    <s v="Central Bank of Kenya"/>
    <x v="0"/>
    <s v="Reduce the Cash Reserve Ratio (CRR) to 4.25 percent from 5.25 percent"/>
    <s v="https://www.centralbank.go.ke/uploads/mpc_press_release/765216187_MPC%20Press%20Release%20-%20Meeting%20of%20March%2023,%202020.pdf"/>
  </r>
  <r>
    <x v="65"/>
    <x v="67"/>
    <x v="0"/>
    <s v="Central Bank of Kenya"/>
    <x v="0"/>
    <s v="Extended maximum tenor of REPOs from 28 days to 91 days"/>
    <s v="https://www.centralbank.go.ke/uploads/press_releases/2088534699_Press%20Release%20-%20Banking%20Sector%20Additional%20Measures.pdf"/>
  </r>
  <r>
    <x v="65"/>
    <x v="67"/>
    <x v="0"/>
    <s v="Central Bank of Kenya"/>
    <x v="0"/>
    <s v="Providing flexibility to banks regarding classification and provisioning for loans performed on March 2 and onwards"/>
    <s v="https://www.centralbank.go.ke/uploads/press_releases/2088534699_Press%20Release%20-%20Banking%20Sector%20Additional%20Measures.pdf"/>
  </r>
  <r>
    <x v="11"/>
    <x v="67"/>
    <x v="0"/>
    <s v="Reserve Bank of New Zealand"/>
    <x v="10"/>
    <s v="Implement a Large Scale Asset Purchase programme (LSAP) that will purchase up to $30 billion of New Zealand government bonds, across a range of maturities, in the secondary market over the next 12 months"/>
    <s v="https://www.rbnz.govt.nz/news/2020/03/rbnz-to-implement-30bn-large-scale-asset-purchase-programme-of-nz-govt-bonds"/>
  </r>
  <r>
    <x v="11"/>
    <x v="67"/>
    <x v="0"/>
    <s v="New Zealand Government"/>
    <x v="1"/>
    <s v="$9.3 for employer wage subsidy scheme; assumes 50% of businesses access the 12-week scheme."/>
    <s v="https://www.beehive.govt.nz/release/govt-takes-significant-economic-decisions-nz-readies-alert-level-4-covid-19-fight"/>
  </r>
  <r>
    <x v="12"/>
    <x v="67"/>
    <x v="0"/>
    <s v="Ministry of Economy and Finance of Peru"/>
    <x v="1"/>
    <s v="S 380 payment to affected informal and self-employed workers."/>
    <s v="https://www.gob.pe/institucion/midis/noticias/109827-comunicado"/>
  </r>
  <r>
    <x v="13"/>
    <x v="67"/>
    <x v="0"/>
    <s v="Bangko Sentral Ng Pilipinas"/>
    <x v="10"/>
    <s v="Purchase government securities from the Bureau of Treasury (BTr) under a repurchase agreement in the amount of Php 300 billion with a maximum repayment period of 6 months"/>
    <s v="http://www.bsp.gov.ph/publications/media.asp?id=5329"/>
  </r>
  <r>
    <x v="27"/>
    <x v="67"/>
    <x v="0"/>
    <s v="Financial Services Commission"/>
    <x v="0"/>
    <s v="The FSC and the FSS along with the Korea Federation of Banks and its member institutions signed a memorandum of agreement to closely cooperate in the provision of the COV ID 19 financial support programs"/>
    <s v="http://www.fsc.go.kr/downManager?bbsid=BBS0048&amp;no=150616"/>
  </r>
  <r>
    <x v="45"/>
    <x v="67"/>
    <x v="0"/>
    <s v="Sveriges Riksbank"/>
    <x v="2"/>
    <s v="Offer a total of SEK 400 billion in loans to the banks to increase their loans to companies"/>
    <s v="https://www.riksbank.se/en-gb/press-and-published/notices-and-press-releases/press-releases/2020/new-loan-opportunities-within-corporate-loan-programme-via-the-banks/"/>
  </r>
  <r>
    <x v="63"/>
    <x v="67"/>
    <x v="0"/>
    <s v="UAE Cabinet"/>
    <x v="0"/>
    <s v="Six month suspension of &quot;Ministry of Human Resource and Emiratisation administrative fines.&quot; This may be extended."/>
    <s v="https://twitter.com/MOFUAE/status/1242038008381157376"/>
  </r>
  <r>
    <x v="63"/>
    <x v="67"/>
    <x v="0"/>
    <s v="UAE Cabinet"/>
    <x v="0"/>
    <s v="Work permit fees businesses with 1-6 registered workers have been reduced"/>
    <s v="https://twitter.com/MOFUAE/status/1242038008381157376"/>
  </r>
  <r>
    <x v="63"/>
    <x v="67"/>
    <x v="0"/>
    <s v="UAE Cabinet"/>
    <x v="0"/>
    <s v="50% refund on bank guarantees for companies and businesses."/>
    <s v="https://twitter.com/MOFUAE/status/1242038008381157376"/>
  </r>
  <r>
    <x v="63"/>
    <x v="67"/>
    <x v="0"/>
    <s v="UAE Cabinet"/>
    <x v="0"/>
    <s v="50% refund of firm &quot;financial guarantees&quot; contributed to the Federal Authority for Identity and Citizenship"/>
    <s v="https://twitter.com/MOFUAE/status/1242038008381157376"/>
  </r>
  <r>
    <x v="41"/>
    <x v="67"/>
    <x v="0"/>
    <s v="HM Treasury"/>
    <x v="2"/>
    <s v="Increasing the amount businesses can borrow through the Coronavirus Business Interruption Loan Scheme (CBILS) from £1.2 million to £5 million, and ensuring businesses can access the first 6 months of that finance interest free and including new legal powers in the Covid Bill enabling further financial support deemed necessary to businesses"/>
    <s v="https://www.gov.uk/government/news/chancellor-announces-additional-support-to-protect-businesses"/>
  </r>
  <r>
    <x v="41"/>
    <x v="67"/>
    <x v="0"/>
    <s v="Prudential Regulatory Authority "/>
    <x v="0"/>
    <s v="PRA’s approach to delayed regulatory reporting for UK insurers"/>
    <s v="https://www.bankofengland.co.uk/prudential-regulation/publication/2020/covid19-regulatory-reporting-amendments"/>
  </r>
  <r>
    <x v="41"/>
    <x v="67"/>
    <x v="0"/>
    <s v="Department for Transport"/>
    <x v="1"/>
    <s v="Take on revenue and cost risk for the nation’s rail services for six months, with operators continuing to manage day-to-day services for a “a small predetermined management fee.”"/>
    <s v="https://www.bloomberg.com/news/articles/2020-03-23/u-k-steps-in-to-save-railways-as-johnson-warns-of-lockdown"/>
  </r>
  <r>
    <x v="41"/>
    <x v="67"/>
    <x v="0"/>
    <s v="HM Revenue and Customs"/>
    <x v="1"/>
    <s v="Tax cuts for the &quot;retail, hospitality and/or leisure sector[s]&quot;_x000a_Details/implementation is devolved"/>
    <s v="https://www.businesssupport.gov.uk/business-rates-holiday-for-retail-hospitality-and-leisure/"/>
  </r>
  <r>
    <x v="41"/>
    <x v="67"/>
    <x v="0"/>
    <s v="HM Revenue and Customs"/>
    <x v="1"/>
    <s v="&quot;Valued Added Tax (VAT) payments due between 20 March 2020 and 30 June 2020&quot; by businesses are deferred &quot;until the end of the 2020-21 tax year&quot; "/>
    <s v="https://www.businesssupport.gov.uk/vat-deferral/"/>
  </r>
  <r>
    <x v="29"/>
    <x v="67"/>
    <x v="0"/>
    <s v="Federal Housing Finance Agency"/>
    <x v="0"/>
    <s v="Authorized Fannie Mae and Freddie Mac (the Enterprises) to enter into additional dollar roll transactions (dollar roll transactions provide mortgage-backed securities investors with short-term financing of their positions, providing liquidity to these investors)"/>
    <s v="https://www.fhfa.gov/Media/PublicAffairs/Pages/FHFA-Authorizes-the-Enterprises-to-Support-Additional-Liquidity-in-the-Secondary-Mortgage-Market.aspx"/>
  </r>
  <r>
    <x v="29"/>
    <x v="67"/>
    <x v="0"/>
    <s v="Federal Reserve"/>
    <x v="0"/>
    <s v="Revised the definition of eligible retained income for purposes of the Board’s total loss-absorbing capacity (TLAC) rule. The revised definition of eligible retained income will make any automatic limitations on capital distributions that could apply under the TLAC rule more gradual"/>
    <s v="https://www.federalreserve.gov/newsevents/pressreleases/files/bcreg20200323a1.pdf"/>
  </r>
  <r>
    <x v="29"/>
    <x v="67"/>
    <x v="1"/>
    <s v="Federal Reserve"/>
    <x v="12"/>
    <s v="Federal Reserve expects to announce soon the establishment of a Main Street Business Lending Program to support lending to eligible small-and-medium sized businesses, complementing efforts by the SBA."/>
    <s v="https://www.federalreserve.gov/newsevents/pressreleases/monetary20200323b.htm"/>
  </r>
  <r>
    <x v="29"/>
    <x v="67"/>
    <x v="0"/>
    <s v="Federal Reserve"/>
    <x v="12"/>
    <s v="Expanded the Commercial Paper Funding Facility (CPFF) to include high-quality, tax-exempt commercial paper as eligible securities. In addition, the pricing of the facility has been reduced."/>
    <s v="https://www.federalreserve.gov/newsevents/pressreleases/monetary20200323b.htm"/>
  </r>
  <r>
    <x v="29"/>
    <x v="67"/>
    <x v="0"/>
    <s v="Federal Reserve"/>
    <x v="12"/>
    <s v="Expanded the Money Market Mutual Fund Liquidity Facility (MMLF) to include a wider range of securities, including municipal variable rate demand notes (VRDNs) and bank certificates of deposit."/>
    <s v="https://www.federalreserve.gov/newsevents/pressreleases/monetary20200323b.htm"/>
  </r>
  <r>
    <x v="29"/>
    <x v="67"/>
    <x v="0"/>
    <s v="Federal Reserve"/>
    <x v="12"/>
    <s v="Establishment of Term Asset-Backed Securities Loan Facility (TALF), enabling the issuance of asset-backed securities (ABS) backed by student loans, auto loans, credit card loans, loans guaranteed by the Small Business Administration (SBA), and certain other assets "/>
    <s v="https://www.federalreserve.gov/newsevents/pressreleases/monetary20200323b.htm"/>
  </r>
  <r>
    <x v="29"/>
    <x v="67"/>
    <x v="0"/>
    <s v="Federal Reserve"/>
    <x v="14"/>
    <s v="Establishment of the Primary Market Corporate Credit Facility (PMCCF) for new bond and loan issuance"/>
    <s v="https://www.federalreserve.gov/newsevents/pressreleases/monetary20200323b.htm"/>
  </r>
  <r>
    <x v="29"/>
    <x v="67"/>
    <x v="0"/>
    <s v="Federal Reserve"/>
    <x v="14"/>
    <s v="Establishment of the Secondary Market Corporate Credit Facility (SMCCF) to provide liquidity for outstanding corporate bonds."/>
    <s v="https://www.federalreserve.gov/newsevents/pressreleases/monetary20200323b.htm"/>
  </r>
  <r>
    <x v="29"/>
    <x v="67"/>
    <x v="0"/>
    <s v="Federal Reserve"/>
    <x v="10"/>
    <s v="The FOMC will purchase $500 Billion of Treasury securities and $200 billion of mortgage-backed securities including agency commercial mortgage-backed securities."/>
    <s v="https://www.federalreserve.gov/newsevents/pressreleases/monetary20200323b.htm"/>
  </r>
  <r>
    <x v="29"/>
    <x v="67"/>
    <x v="0"/>
    <s v="Securities and Exchange Commission"/>
    <x v="0"/>
    <s v="Temporary flexibility for registered funds affected by recent market events to borrow funds from certain affiliates and to enter into certain other lending arrangements"/>
    <s v="https://www.sec.gov/news/press-release/2020-70"/>
  </r>
  <r>
    <x v="29"/>
    <x v="67"/>
    <x v="0"/>
    <s v="Federal Housing Finance Agency"/>
    <x v="0"/>
    <s v="Directed Fannie Mae and Freddie Mac (the Enterprises) to provide alternatives to satisfy appraisal requirements and employment verification requirements through May 17, 2020"/>
    <s v="https://www.fhfa.gov/Media/PublicAffairs/Pages/FHFA-Directs-Enterprises-to-Grant-Flexibilities-for-Appraisal-and-Employment-Verifications.aspx"/>
  </r>
  <r>
    <x v="2"/>
    <x v="68"/>
    <x v="0"/>
    <s v="Department of the Treasury"/>
    <x v="1"/>
    <s v="Temporarily expanding eligibility to income support payments and establishing a new, time-limited Coronavirus supplement to be paid at a rate of $550 per fortnight."/>
    <s v="https://treasury.gov.au/sites/default/files/2020-03/Fact_sheet-Income_Support_for_Individuals.pdf"/>
  </r>
  <r>
    <x v="2"/>
    <x v="68"/>
    <x v="0"/>
    <s v="Department of the Treasury"/>
    <x v="1"/>
    <s v="Provide two rounds of $750 payments to those eligible."/>
    <s v="https://treasury.gov.au/sites/default/files/2020-03/Fact_sheet-Payments_to_support_households.pdf"/>
  </r>
  <r>
    <x v="2"/>
    <x v="68"/>
    <x v="0"/>
    <s v="Department of the Treasury"/>
    <x v="0"/>
    <s v="Enable individuals and sole traders directly impacted by the economic consequences of the Coronavirus to access up to $10,000 of their superannuation, tax-free, in 2019-20, and up to a further $10,000 in 2020-21"/>
    <s v="https://treasury.gov.au/sites/default/files/2020-03/Fact_sheet-Early_Access_to_Super_1.pdf"/>
  </r>
  <r>
    <x v="2"/>
    <x v="68"/>
    <x v="0"/>
    <s v="Department of the Treasury"/>
    <x v="0"/>
    <s v="Temporarily reducing superannuation minimum drawdown requirements for account-based pensions and similar products by 50 per cent for 2019-20 and 2020-21"/>
    <s v="https://treasury.gov.au/sites/default/files/2020-03/factsheet6providingsupportforretireestomanagemarketvolatility-25march2.pdf"/>
  </r>
  <r>
    <x v="2"/>
    <x v="68"/>
    <x v="0"/>
    <s v="Department of the Treasury"/>
    <x v="0"/>
    <s v="On 12 March, the Government announced a 0.5 percentage point reduction in both the upper and lower social security deeming rates. The Government will now reduce these rates by another 0.25 percentage points"/>
    <s v="https://treasury.gov.au/sites/default/files/2020-03/Fact_sheet-Providing_support_for_retirees_to_manage_market_volatility.pdf"/>
  </r>
  <r>
    <x v="2"/>
    <x v="68"/>
    <x v="0"/>
    <s v="Department of the Treasury"/>
    <x v="2"/>
    <s v="Enhancing the Boosting Cash Flow for Employers scheme announced on 12 March 2020. The Government is providing up to $100,000 to eligible small and medium-sized businesses, and not for-profits (NFPs) that employ people, with a minimum payment of $20,000"/>
    <s v="https://treasury.gov.au/sites/default/files/2020-03/Fact_sheet-Cash_flow_assistance_for_businesses_0.pdf"/>
  </r>
  <r>
    <x v="2"/>
    <x v="68"/>
    <x v="0"/>
    <s v="Department of the Treasury"/>
    <x v="0"/>
    <s v="Allowing businesses to get through a temporary period of insolvency, by temporarily providing higher thresholds and more time to respond to demands from creditors and providing temporary relief from directors’ personal insolvent trading liability"/>
    <s v="https://treasury.gov.au/sites/default/files/2020-03/Fact_sheet-Providing_temporary_relief_for_financially_distressed_businesses.pdf"/>
  </r>
  <r>
    <x v="2"/>
    <x v="68"/>
    <x v="0"/>
    <s v="Department of the Treasury"/>
    <x v="0"/>
    <s v="Increasing the instant asset write-off threshold from $30,000 to $150,000 and expanding access to include businesses with aggregated annual turnover of less than $500 million (up from $50 million) until 30 June 2020"/>
    <s v="https://treasury.gov.au/sites/default/files/2020-03/Fact_Sheet-Delivering_support_for_business_investment.pdf"/>
  </r>
  <r>
    <x v="2"/>
    <x v="68"/>
    <x v="0"/>
    <s v="Department of the Treasury"/>
    <x v="0"/>
    <s v="Introducing a time limited 15 month investment incentive (through to 30 June 2021) to support business investment and economic growth over the short term, by accelerating depreciation deduction"/>
    <s v="https://treasury.gov.au/sites/default/files/2020-03/Fact_Sheet-Delivering_support_for_business_investment.pdf"/>
  </r>
  <r>
    <x v="2"/>
    <x v="68"/>
    <x v="0"/>
    <s v="Department of the Treasury"/>
    <x v="1"/>
    <s v="Eligible employers can apply for a wage subsidy of 50 per cent of the apprentice’s or trainee’s wage for 9 months from 1 January 2020 to 30 September 2020"/>
    <s v="https://treasury.gov.au/sites/default/files/2020-03/Fact_sheet-Cash_flow_assistance_for_businesses_0.pdf"/>
  </r>
  <r>
    <x v="2"/>
    <x v="68"/>
    <x v="0"/>
    <s v="Department of the Treasury"/>
    <x v="1"/>
    <s v="Set aside $1 billion to support regions most significantly affected by the Coronavirus outbreak."/>
    <s v="https://treasury.gov.au/sites/default/files/2020-03/Fact_sheet-Assistance_for_severely_affected_regions_and_sectors.pdf"/>
  </r>
  <r>
    <x v="2"/>
    <x v="68"/>
    <x v="0"/>
    <s v="Department of the Treasury"/>
    <x v="1"/>
    <s v="Initial support to airline industry of up to $715 million of relief from a range of taxes and Government charges."/>
    <s v="https://treasury.gov.au/sites/default/files/2020-03/Fact_sheet-Assistance_for_severely_affected_regions_and_sectors.pdf"/>
  </r>
  <r>
    <x v="2"/>
    <x v="68"/>
    <x v="0"/>
    <s v="Department of the Treasury"/>
    <x v="4"/>
    <s v="Creation of the Coronavirus SME Guarantee Scheme, through which the Government will provide a guarantee of 50 per cent to SME lenders to support new short-term unsecured loans to SMEs"/>
    <s v="https://treasury.gov.au/sites/default/files/2020-03/Fact_sheet-Supporting_the_flow_of_credit_1.pdf"/>
  </r>
  <r>
    <x v="2"/>
    <x v="68"/>
    <x v="0"/>
    <s v="Department of the Treasury"/>
    <x v="2"/>
    <s v="Provided the Australian Office of Financial Management with an investment capacity of $15 billion to invest in structured finance markets used by smaller lenders"/>
    <s v="https://treasury.gov.au/sites/default/files/2020-03/Fact_sheet-Supporting_the_flow_of_credit_1.pdf"/>
  </r>
  <r>
    <x v="2"/>
    <x v="68"/>
    <x v="0"/>
    <s v="Department of the Treasury"/>
    <x v="0"/>
    <s v="Providing a temporary exemption from responsible lending obligations for lenders providing credit to existing small business customers"/>
    <s v="https://treasury.gov.au/sites/default/files/2020-03/Fact_sheet-Supporting_the_flow_of_credit_1.pdf"/>
  </r>
  <r>
    <x v="57"/>
    <x v="68"/>
    <x v="0"/>
    <s v="National Bank of Belgium"/>
    <x v="0"/>
    <s v="Financial sector undertakes to grant viable, non-financial businesses and the self-employed, as well as mortgage borrowers with payment problems as a result of the corona crisis, postponement of payment until 30 September 2020 without charge"/>
    <s v="https://www.nbb.be/en/articles/guarantee-scheme-individuals-and-companies-affected-corona-crisis"/>
  </r>
  <r>
    <x v="57"/>
    <x v="68"/>
    <x v="0"/>
    <s v="National Bank of Belgium"/>
    <x v="4"/>
    <s v="Activated a guarantee program for all new loans and credit lines (but not refinancing loans) with a maximum duration of 12 months, which banks provide to viable non-financial businesses, small and medium-sized enterprises (SMEs), self-employed persons, and non-profit organizations from 1 April 2020 until 30 September 2020. The financial sector (including mortgage borrowers) will allow these same actors to delay payments due to the coronavirus. These two measures went into effect April 1, 2020."/>
    <s v="https://www.nbb.be/en/articles/guarantee-scheme-individuals-and-companies-affected-corona-crisis"/>
  </r>
  <r>
    <x v="57"/>
    <x v="68"/>
    <x v="0"/>
    <s v="National Social Security Office"/>
    <x v="0"/>
    <s v="Allowing the postponement of the payment of sums due to the ONSS until December 15, 2020 and employers experiencing payment difficulties due to the coronavirus crisis can request a clearance plan for the first and second quarters of 2020"/>
    <s v="https://news.belgium.be/fr/coronavirus-les-mesures-pour-les-employeurs-sont-desormais-en-ligne"/>
  </r>
  <r>
    <x v="3"/>
    <x v="68"/>
    <x v="0"/>
    <s v="Brazil's National Bank of Economic and Social Development"/>
    <x v="4"/>
    <s v="Transfer of resources from the PIS-PASEP Fund to the Guarantee Fund for Seniority (FGTS), in the amount of R $ 20 billion "/>
    <s v="https://riotimesonline.com/brazil-news/brazil/bndes-announces-r55-billion-injection-in-brazilian-economy/"/>
  </r>
  <r>
    <x v="3"/>
    <x v="68"/>
    <x v="0"/>
    <s v="Brazil's National Bank of Economic and Social Development"/>
    <x v="0"/>
    <s v="Temporary suspension of payments of installments of direct financing to companies in the amount of R $ 19 billion and temporary suspension of payments of installments of indirect financing to companies in the amount of R $ 11 billion"/>
    <s v="https://riotimesonline.com/brazil-news/brazil/bndes-announces-r55-billion-injection-in-brazilian-economy/"/>
  </r>
  <r>
    <x v="3"/>
    <x v="68"/>
    <x v="0"/>
    <s v="Brazil's National Bank of Economic and Social Development"/>
    <x v="2"/>
    <s v="Expansion of credit to micro, small and medium-sized companies (MSMEs), through partner banks, in the amount of R $ 5 billion"/>
    <s v="https://riotimesonline.com/brazil-news/brazil/bndes-announces-r55-billion-injection-in-brazilian-economy/"/>
  </r>
  <r>
    <x v="60"/>
    <x v="68"/>
    <x v="0"/>
    <s v="Central Bank of Egypt"/>
    <x v="0"/>
    <s v="Exempting transactions in Egyptian pounds from commissions and related expenses"/>
    <s v="https://www.cbe.org.eg/en/Pages/HighlightsPages/Circular-dated-22-March-2020-regarding-exempting-local-transfers-in-EGP-from-all-fees-&amp;-commissions.aspx"/>
  </r>
  <r>
    <x v="32"/>
    <x v="68"/>
    <x v="0"/>
    <s v="Bank of Japan"/>
    <x v="6"/>
    <s v="Wil conduct auctions for the U.S. dollar funds supplying operations for the term of one-week and three-month"/>
    <s v="https://www.boj.or.jp/en/announcements/release_2020/rel200321a.pdf"/>
  </r>
  <r>
    <x v="61"/>
    <x v="68"/>
    <x v="0"/>
    <s v="Ministry of Finance ; Ministry of Economy and Planning"/>
    <x v="1"/>
    <s v="SAR 70 billion package &quot;for exemptions and postponement of some government dues to provide liquidity to the private sector thereby enabling them to manage continuity of their economic activities.&quot; Details are forthcoming. USD value is $18.7 billion."/>
    <s v="https://www.mof.gov.sa/en/MediaCenter/news/Pages/News_20032020.aspx"/>
  </r>
  <r>
    <x v="56"/>
    <x v="68"/>
    <x v="0"/>
    <s v="Bank of Thailand"/>
    <x v="12"/>
    <s v="Set up a special facility to provide liquidity for mutual funds through commercial banks"/>
    <s v="https://www.bot.or.th/English/AboutBOT/Activities/Pages/Joint_22032020.aspx"/>
  </r>
  <r>
    <x v="56"/>
    <x v="68"/>
    <x v="0"/>
    <s v="Bank of Thailand"/>
    <x v="10"/>
    <s v="Established Corporate Bond Stabilization Fund to invest in high-quality, newly issued bonds by corporates that cannot fully rollover maturing corporate bonds"/>
    <s v="https://www.bot.or.th/English/AboutBOT/Activities/Pages/Joint_22032020.aspx"/>
  </r>
  <r>
    <x v="29"/>
    <x v="68"/>
    <x v="0"/>
    <s v="Federal Reserve, Conference of State Bank Supervisors, Consumer Financial Protection Bureau, Federal Deposit Insurance Corporation, National Credit Union Administration, Office of the Comptroller of the Currency"/>
    <x v="0"/>
    <s v="Interagency announcement encouraging financial institutions to work constructively with borrowers affected by COVID-19 and explains that regulators will not direct supervised institutions to automatically categorize loan modifications as troubled debt restructurings (TDRs)"/>
    <s v="https://www.federalreserve.gov/newsevents/pressreleases/files/bcreg20200322a1.pdf"/>
  </r>
  <r>
    <x v="19"/>
    <x v="69"/>
    <x v="0"/>
    <s v="Asian Development Bank"/>
    <x v="1"/>
    <s v="Approved a $3 million grant to support the Indonesian government’s fight against the novel coronavirus (COVID-19) pandemic"/>
    <s v="https://www.adb.org/news/adb-approves-3-million-grant-support-indonesias-fight-against-covid-19"/>
  </r>
  <r>
    <x v="41"/>
    <x v="69"/>
    <x v="0"/>
    <s v="Financial Conduct Authority (FCA)"/>
    <x v="0"/>
    <s v="Requests all listed companies observe a moratorium on the publication of preliminary financial statements for at least two weeks"/>
    <s v="https://www.fca.org.uk/news/statements/fca-requests-delay-forthcoming-announcement-preliminary-financial-accounts"/>
  </r>
  <r>
    <x v="2"/>
    <x v="70"/>
    <x v="0"/>
    <s v="Australian Securities &amp; Investments Commission"/>
    <x v="0"/>
    <s v="Allows companies to postpone Annual General Meetings by two months or use appropriate technology"/>
    <s v="https://asic.gov.au/about-asic/news-centre/find-a-media-release/2020-releases/20-068mr-guidelines-for-meeting-upcoming-agm-and-financial-reporting-requirements/"/>
  </r>
  <r>
    <x v="57"/>
    <x v="70"/>
    <x v="0"/>
    <s v="National Office of Employment"/>
    <x v="1"/>
    <s v="Due to the numerous requests for temporary force majeure due to the coronavirus crisis, the procedures for the introduction of temporary unemployment have been greatly simplified for both employers and worker"/>
    <s v="https://www.onem.be/fr/nouveau/chomage-temporaire-la-suite-de-lepidemie-de-coronavirus-covid-19-simplification-de-la-procedure"/>
  </r>
  <r>
    <x v="3"/>
    <x v="70"/>
    <x v="0"/>
    <s v="Banco Central do Brasil"/>
    <x v="6"/>
    <s v="Established criteria for conducting repurchase operations in foreign currency, eligible bonds to be accepted as collateral are external federal public debt securities (Global Bonds) with a haircut of 10% "/>
    <s v="https://www.bcb.gov.br/en/pressdetail/2319/nota"/>
  </r>
  <r>
    <x v="4"/>
    <x v="70"/>
    <x v="0"/>
    <s v="Bank of Canada"/>
    <x v="9"/>
    <s v="Increase the frequency of 7-day maturity operations for standing U.S. dollar liquidity swap line arrangements with the Federal Reserve from weekly to daily"/>
    <s v="https://www.bankofcanada.ca/2020/03/coordinated-central-bank-action-further-enhance-provision-u-s-dollar/"/>
  </r>
  <r>
    <x v="4"/>
    <x v="70"/>
    <x v="0"/>
    <s v="Bank of Canada"/>
    <x v="6"/>
    <s v="Increasing the frequency of its Term Repo operations to at least twice a week starting Tuesday March 24, 2020"/>
    <s v="https://www.bankofcanada.ca/2020/03/bank-of-canada-announces-additional-measures-to-support-market-functioning/"/>
  </r>
  <r>
    <x v="4"/>
    <x v="70"/>
    <x v="0"/>
    <s v="Bank of Canada"/>
    <x v="6"/>
    <s v="Activate the Contingent Term Repo Facility (CTRF) "/>
    <s v="https://www.bankofcanada.ca/2020/03/bank-of-canada-announces-additional-measures-to-support-market-functioning/"/>
  </r>
  <r>
    <x v="4"/>
    <x v="70"/>
    <x v="0"/>
    <s v="Bank of Canada"/>
    <x v="6"/>
    <s v="Launch a USD Term Repo Facility"/>
    <s v="https://www.bankofcanada.ca/2020/03/bank-of-canada-announces-additional-measures-to-support-market-functioning/"/>
  </r>
  <r>
    <x v="4"/>
    <x v="70"/>
    <x v="0"/>
    <s v="Bank of Canada"/>
    <x v="3"/>
    <s v="Operating band will be narrowed to 25 basis points compared to 50 basis points previously, the deposit rate will be set to the current target for the overnight rate"/>
    <s v="https://www.bankofcanada.ca/2020/03/bank-of-canada-announces-additional-measures-to-support-market-functioning/"/>
  </r>
  <r>
    <x v="4"/>
    <x v="70"/>
    <x v="0"/>
    <s v="Canada Revenue Agency"/>
    <x v="0"/>
    <s v="Individual tax return filing due date extended to 2020-06-01. Payment date extended to 2020-09-01"/>
    <s v="https://www.canada.ca/en/department-finance/economic-response-plan/covid19-individuals.html#increasing_canada_child_benefit_x000a_"/>
  </r>
  <r>
    <x v="21"/>
    <x v="70"/>
    <x v="0"/>
    <s v="Danmarks Nationalbank"/>
    <x v="9"/>
    <s v="Reactivated a currency arrangement (swap line) and increased the maximum amount to be borrowed by European Central Bank from €12 billion to €24 billion"/>
    <s v="http://www.nationalbanken.dk/en/pressroom/Pages/2020/03/DNN202005416.aspx"/>
  </r>
  <r>
    <x v="21"/>
    <x v="70"/>
    <x v="0"/>
    <s v="Ministry of Business and Growth"/>
    <x v="1"/>
    <s v="Opened applications for the organizer compensation scheme. This applies to organizers who cancelled events between March 6, 2020 and March 31, 2020. Participants were to be compensated with revenue lost from cancelled or postponed events."/>
    <s v="https://em.dk/nyhedsarkiv/2020/marts/covid-19-nu-kommer-kompensationen-til-aflyste-arrangementer/"/>
  </r>
  <r>
    <x v="60"/>
    <x v="70"/>
    <x v="0"/>
    <s v="Central Bank of Egypt"/>
    <x v="0"/>
    <s v="Implementing policies for banks to incentivize electronic banking while enhancing anti-money laundering measures"/>
    <s v="https://www.cbe.org.eg/en/Pages/HighlightsPages/Circular-dated-20-March-2020-following-up-the-precautionary-measures-to-counter-the-effects-of-COVID-19-virus.aspx"/>
  </r>
  <r>
    <x v="22"/>
    <x v="70"/>
    <x v="0"/>
    <s v="European Central Bank"/>
    <x v="0"/>
    <s v="Introduced supervisory flexibility regarding non-performing loans in order to allow banks to benefit from guarantees and moratoriums put in place by public authorities"/>
    <s v="https://www.bankingsupervision.europa.eu/press/pr/date/2020/html/ssm.pr200320~4cdbbcf466.en.html"/>
  </r>
  <r>
    <x v="22"/>
    <x v="70"/>
    <x v="0"/>
    <s v="European Central Bank"/>
    <x v="9"/>
    <s v="Increase the frequency of 7-day maturity operations for standing U.S. dollar liquidity swap line arrangements with the Federal Reserve from weekly to daily"/>
    <s v="https://www.ecb.europa.eu/press/pr/date/2020/html/ecb.pr200320_1~be7a5cd242.en.html"/>
  </r>
  <r>
    <x v="22"/>
    <x v="70"/>
    <x v="0"/>
    <s v="European Central Bank"/>
    <x v="9"/>
    <s v="Reactivated a currency arrangement (swap line) and increased the maximum amount to be borrowed by Danmarks Nationalbank from €12 billion to €24 billion"/>
    <s v="https://www.ecb.europa.eu/press/pr/date/2020/html/ecb.pr200320~165793c952.en.html"/>
  </r>
  <r>
    <x v="22"/>
    <x v="70"/>
    <x v="0"/>
    <s v="European Commission"/>
    <x v="1"/>
    <s v="Activated the general escape clause of the Stability and Growth Pact (SGP) to allow Member States to undertake measures to deal adequately with the crisis, while departing from the budgetary requirements that would normally apply under the European fiscal framework"/>
    <s v="https://ec.europa.eu/commission/presscorner/detail/en/ip_20_499"/>
  </r>
  <r>
    <x v="48"/>
    <x v="70"/>
    <x v="0"/>
    <s v="Ministry of Economic Affairs and Employment"/>
    <x v="1"/>
    <s v="Temporarily reduced the employers' earnings-related pension contributions by 2.6 percentage points. It was scheduled to be implemented at the latest June 1, 2020, and was set to end on December 31, 2020. The EMU buffer for occupational pension schemes, currently around EUR 7 billion, was used to reduce the pension contributions.The government also introduced layoff flexibility for companies and introducedd unemployment security for employees."/>
    <s v="https://tem.fi/artikkeli/-/asset_publisher/hallituksen-paattamat-toimet-tuovat-joustoa-ja-turvaa-tyomarkkinoille"/>
  </r>
  <r>
    <x v="48"/>
    <x v="70"/>
    <x v="1"/>
    <s v="Ministerial Committee on Economic Policy"/>
    <x v="4"/>
    <s v="State guarantee of up to EUR 600 million to support Finnair’s financing needs"/>
    <s v="https://valtioneuvosto.fi/en/article/-/asset_publisher/10616/hallitus-tukee-finnairia-suunnitteilla-600-miljoonan-euron-valtiontakaus"/>
  </r>
  <r>
    <x v="48"/>
    <x v="70"/>
    <x v="1"/>
    <s v="Ministry of Economic Affairs and Employment"/>
    <x v="4"/>
    <s v="Increase Finnvera Oyj’s domestic financing authorisations from the current maximum of EUR 4.2 billion to EUR 12 billion, offering guarantees to banks that grant loans"/>
    <s v="https://tem.fi/en/article/-/asset_publisher/hallitukselta-mittava-paketti-yritysten-tueksi-finnveran-kautta-10-miljardin-euron-lisarahoitus-yrityksille"/>
  </r>
  <r>
    <x v="51"/>
    <x v="70"/>
    <x v="0"/>
    <s v="Ministry of Finance"/>
    <x v="2"/>
    <s v="Banks and loan managers, following close cooperation and meeting with the relevant Ministers of Finance and Development and Investment, have decided offer facilities to pay their installments on their loans to employees, freelancers and sole proprietors who receive the extraordinary financial support of 800 euros will be able to suspend installments for a period of three month"/>
    <s v="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0"/>
    <x v="0"/>
    <s v="Ministry of Finance"/>
    <x v="1"/>
    <s v="Employees affected and suspended from their employment contracts will be entitled to exceptional financial assistance as well as all freelancers, self-employed and affected traders"/>
    <s v="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0"/>
    <x v="0"/>
    <s v="Ministry of Finance"/>
    <x v="1"/>
    <s v="Employees which were fired or forced to resign from March 1st to March 17th are entitled to exceptional financial assistance"/>
    <s v="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7"/>
    <x v="70"/>
    <x v="0"/>
    <s v="Legislative Council Finance Comittee"/>
    <x v="4"/>
    <s v="Approved a concessionary low-interest loan guarantee commitment of $20 billion under the SME Financing Guarantee Scheme, the Government will provide a 100% guarantee for approved loans taken out by eligible enterprises"/>
    <s v="https://www.news.gov.hk/eng/2020/03/20200320/20200320_185846_777.html?type=category&amp;name=covid19&amp;tl=t"/>
  </r>
  <r>
    <x v="23"/>
    <x v="70"/>
    <x v="0"/>
    <s v="Magyar Nemzeti Bank"/>
    <x v="0"/>
    <s v="Invites banks and card companies to raise the HUF 5,000 limit for the mandatory use of touch-based payment cards to HUF 15,000"/>
    <s v="https://www.mnb.hu/sajtoszoba/sajtokozlemenyek/2020-evi-sajtokozlemenyek/a-bankkartyas-fizetes-ertekhataranak-emelesere-szolitja-fel-az-mnb-a-penzugyi-rendszer-szereploit"/>
  </r>
  <r>
    <x v="52"/>
    <x v="70"/>
    <x v="0"/>
    <s v="Ministry of Finance and Economic Affairs"/>
    <x v="4"/>
    <s v="State-backed bridging loans for companies"/>
    <s v="https://www.government.is/news/article/?newsid=afa0d410-6b79-11ea-9462-005056bc4d74"/>
  </r>
  <r>
    <x v="43"/>
    <x v="70"/>
    <x v="0"/>
    <s v="Reserve Bank of India"/>
    <x v="10"/>
    <s v="Conduct open market operations in the form of purchase of an aggregate amount of ₹15,000 crores of the following Government securities through a multi-security auction"/>
    <s v="https://www.rbi.org.in/Scripts/BS_PressReleaseDisplay.aspx?prid=49545"/>
  </r>
  <r>
    <x v="58"/>
    <x v="70"/>
    <x v="0"/>
    <s v="Central Bank of Ireland"/>
    <x v="0"/>
    <s v="Introduce three-month payment moratoria on mortgages, and personal and business loans for some business and personal customers affected by COVID-19"/>
    <s v="https://www.centralbank.ie/news/article/press-release-focused-on-protecting-consumers-and-supporting-individuals-19-march-2020"/>
  </r>
  <r>
    <x v="53"/>
    <x v="70"/>
    <x v="0"/>
    <s v="Bank of Italy"/>
    <x v="0"/>
    <s v="Decided to grant some extensions to reporting obligations"/>
    <s v="https://www.bancaditalia.it/media/comunicati/documenti/2020-01/Deadlines-extension-COVID-19.pdf?language_id=1"/>
  </r>
  <r>
    <x v="32"/>
    <x v="70"/>
    <x v="0"/>
    <s v="Bank of Japan"/>
    <x v="9"/>
    <s v="Increase the frequency of 7-day maturity operations for standing U.S. dollar liquidity swap line arrangements with the Federal Reserve from weekly to daily"/>
    <s v="https://www.boj.or.jp/en/announcements/release_2020/rel200320a.pdf"/>
  </r>
  <r>
    <x v="59"/>
    <x v="70"/>
    <x v="0"/>
    <s v="Banco de Mexico"/>
    <x v="3"/>
    <s v="Lower by 50 basis points the target for the overnight interbank interest rate to 6.5%"/>
    <s v="https://www.banxico.org.mx/publications-and-press/announcements-of-monetary-policy-decisions/%7BEDD79640-5C3B-51E2-4675-BE373051F6B3%7D.pdf"/>
  </r>
  <r>
    <x v="59"/>
    <x v="70"/>
    <x v="0"/>
    <s v="Banco de Mexico"/>
    <x v="0"/>
    <s v="Reduce the amount of the DRM held by commercial and development banks and that is mandatorily deposited on a permanent basis at the Central Bank by 50 billion pesos"/>
    <s v="https://www.banxico.org.mx/publications-and-press/other-announcements/%7BE626A744-436D-2495-0969-3582C9571361%7D.pdf"/>
  </r>
  <r>
    <x v="59"/>
    <x v="70"/>
    <x v="0"/>
    <s v="Banco de Mexico"/>
    <x v="6"/>
    <s v="Reduced cost of Ordinary Additional Liquidity Facility (FLAO), which offers liquidity to commercial banks via secured credits or repos from 2-2.2 times Banco de México’s target for the overnight interbank interest rate to 1.1 times"/>
    <s v="https://www.banxico.org.mx/publications-and-press/other-announcements/%7BE626A744-436D-2495-0969-3582C9571361%7D.pdf"/>
  </r>
  <r>
    <x v="59"/>
    <x v="70"/>
    <x v="0"/>
    <s v="Banco de Mexico"/>
    <x v="6"/>
    <s v="For the purpose of increasing the availability of US dollar financing for private sector participants, Banco de México, as instructed by the Exchange Commission, will conduct US dollar auctions among credit institutions."/>
    <s v="https://www.banxico.org.mx/publications-and-press/other-announcements/%7BE626A744-436D-2495-0969-3582C9571361%7D.pdf"/>
  </r>
  <r>
    <x v="59"/>
    <x v="70"/>
    <x v="0"/>
    <s v="Banco de Mexico"/>
    <x v="0"/>
    <s v="Amendments to the Market Makers Program, including implementation of swaps of government securities held by market-makers and purchase option of government securities for market-makrs"/>
    <s v="https://www.banxico.org.mx/publications-and-press/other-announcements/%7BE626A744-436D-2495-0969-3582C9571361%7D.pdf"/>
  </r>
  <r>
    <x v="11"/>
    <x v="70"/>
    <x v="0"/>
    <s v="Reserve Bank of New Zealand"/>
    <x v="6"/>
    <s v="Establishment of the Term Auction Facility (TAF) to inject cash into the banking system using approved eligible collateral"/>
    <s v="https://www.rbnz.govt.nz/markets-and-payments/domestic-markets/domestic-markets-media-releases/reserve-bank-announces-new-facility-and-removal-of-credit-tiers"/>
  </r>
  <r>
    <x v="11"/>
    <x v="70"/>
    <x v="0"/>
    <s v="Reserve Bank of New Zealand"/>
    <x v="3"/>
    <s v="Removing the allocated credit tiers for Exchange Settlement Account System (ESAS) account holder, so all ESAS credit balances will now be remunerated at the OCR"/>
    <s v="https://www.rbnz.govt.nz/markets-and-payments/domestic-markets/domestic-markets-media-releases/reserve-bank-announces-new-facility-and-removal-of-credit-tiers"/>
  </r>
  <r>
    <x v="11"/>
    <x v="70"/>
    <x v="0"/>
    <s v="New Zealand Government"/>
    <x v="2"/>
    <s v="Established a standby loan facility (‘the facility”) of up $900 million to support Air New Zealand as it manages the unprecedented impact of the Covid-19 outbreak on its business."/>
    <s v="https://www.nzx.com/announcements/350298"/>
  </r>
  <r>
    <x v="36"/>
    <x v="70"/>
    <x v="0"/>
    <s v="Norges Bank"/>
    <x v="3"/>
    <s v="Reduce the policy rate by 0.75 percentage point to 0.25 percent"/>
    <s v="https://www.norges-bank.no/en/news-events/news-publications/Press-releases/2020/2020-03-20-press-release/"/>
  </r>
  <r>
    <x v="36"/>
    <x v="70"/>
    <x v="0"/>
    <s v="Norwegian Government"/>
    <x v="10"/>
    <s v="Purchase of home transport by air of Norwegians on travel and special shipping, NOK 100 million"/>
    <s v="https://www.regjeringen.no/en/aktuelt/economic-measures-in-norway-in-response-to-covid-19/id2694274/"/>
  </r>
  <r>
    <x v="36"/>
    <x v="70"/>
    <x v="0"/>
    <s v="Norwegian Government"/>
    <x v="10"/>
    <s v="Purchase of domestic air routes where there is no basis for commercial operations, NOK 1,000 million"/>
    <s v="https://www.regjeringen.no/en/aktuelt/economic-measures-in-norway-in-response-to-covid-19/id2694274/"/>
  </r>
  <r>
    <x v="36"/>
    <x v="70"/>
    <x v="0"/>
    <s v="Norwegian Government"/>
    <x v="4"/>
    <s v="Aviation guarantee scheme totaling NOK 6 billion, with a 90 percent government guarantee on each loan. Of these, NOK 3 billion is directed to Norwegian Air Shuttle, 1.5 billion to SAS and the remaining 1.5 billion to Widerøe and other airlines"/>
    <s v="https://www.regjeringen.no/en/aktuelt/economic-measures-in-norway-in-response-to-covid-19/id2694274/"/>
  </r>
  <r>
    <x v="12"/>
    <x v="70"/>
    <x v="0"/>
    <s v="Ministry of Economy and Finance of Peru"/>
    <x v="1"/>
    <s v="Approximately S 100 million allocation for COVID-19 tests"/>
    <s v="https://www.gob.pe/institucion/mef/noticias/109746-gobierno-destina-mas-de-s-100-millones-para-la-adquisicion-de-1-6-millones-de-pruebas-para-la-deteccion-del-coronavirus-covid-19"/>
  </r>
  <r>
    <x v="12"/>
    <x v="70"/>
    <x v="0"/>
    <s v="Ministry of Economy and Finance of Peru"/>
    <x v="1"/>
    <s v="Approximately S 2.5 million allocation for the &quot;National Institute of Health, to finance the systematization and technological support linked to the diagnosis of COVID - 19.&quot;_x000a__x000a_"/>
    <s v="https://www.gob.pe/institucion/mef/noticias/109746-gobierno-destina-mas-de-s-100-millones-para-la-adquisicion-de-1-6-millones-de-pruebas-para-la-deteccion-del-coronavirus-covid-19"/>
  </r>
  <r>
    <x v="12"/>
    <x v="70"/>
    <x v="0"/>
    <s v="Banco Central de Reserva del Peru"/>
    <x v="6"/>
    <s v="Sale of S 400 million in two-year repos at an interest rate of 3.24%"/>
    <s v="https://www.bcrp.gob.pe/docs/Transparencia/Notas-Informativas/2020/nota-informativa-2020-03-20-1.pdf"/>
  </r>
  <r>
    <x v="44"/>
    <x v="70"/>
    <x v="0"/>
    <s v="National Bank of Romania"/>
    <x v="3"/>
    <s v="Lower the monetary policy rate to 2.00 percent from 2.50 percent"/>
    <s v="https://www.bnr.ro/page.aspx?prid=17617"/>
  </r>
  <r>
    <x v="44"/>
    <x v="70"/>
    <x v="0"/>
    <s v="National Bank of Romania"/>
    <x v="3"/>
    <s v="lending (Lombard) facility rate is lowered to 2.50 percent from 3.50 percent"/>
    <s v="https://www.bnr.ro/page.aspx?prid=17617"/>
  </r>
  <r>
    <x v="33"/>
    <x v="70"/>
    <x v="0"/>
    <s v="Bank of Russia"/>
    <x v="0"/>
    <s v="BOR submits regulator information letter to banks, microfinance organizations (MFIs), credit consumer cooperatives (KPC), agricultural credit consumer cooperatives (SKPK) and insurance organizations telling them to &quot;to quickly consider applications and provide mortgage holidays to borrowers with officially confirmed coronavirus disease.&quot; Officially confirmed cases of COVID-19 is also an acceptable reason for other forms of forbearance by lenders. Mortgage holidays given under these circumstances are to continue &quot;until September 30, 2020 if this is the only housing of the borrower and members of his family.&quot; "/>
    <s v="https://cbr.ru/eng/press/pr/?file=23032020_170800eng2020-03-23T17_07_10.htm"/>
  </r>
  <r>
    <x v="33"/>
    <x v="70"/>
    <x v="0"/>
    <s v="Bank of Russia"/>
    <x v="0"/>
    <s v="&quot;microfinance organisations not to recognise such loans as restructured and not to apply to them adjustment ratios for claims to borrowers whose debt to income (DTI) ratio exceeds 50% when calculating the capital adequacy ratio until the end of 2020&quot;"/>
    <s v="https://cbr.ru/eng/press/pr/?file=23032020_170800eng2020-03-23T17_07_10.htm"/>
  </r>
  <r>
    <x v="33"/>
    <x v="70"/>
    <x v="0"/>
    <s v="Bank of Russia"/>
    <x v="0"/>
    <s v="&quot;entitles credit institutions not to increase reserves on loans to individual borrowers in the case of worsening of their financial standing and/or debt servicing quality if there is an official confirmation of them being infected with a coronavirus, until 30 September 2020&quot;"/>
    <s v="https://cbr.ru/eng/press/pr/?file=23032020_170800eng2020-03-23T17_07_10.htm"/>
  </r>
  <r>
    <x v="33"/>
    <x v="70"/>
    <x v="0"/>
    <s v="Bank of Russia"/>
    <x v="0"/>
    <s v="BOR &quot;recommends that insurance organisations fulfil policy holders’ applications to extend the term for settling insurance events and the term of payment under voluntary insurance agreements and that insurance organisations do not charge any penalties or fines or other consequences for policy holders’ failure to duly perform their obligations under a voluntary insurance agreement, if they submit an application and an official confirmation of being infected with a coronavirus&quot;_x000a_"/>
    <s v="https://cbr.ru/eng/press/pr/?file=23032020_170800eng2020-03-23T17_07_10.htm"/>
  </r>
  <r>
    <x v="33"/>
    <x v="70"/>
    <x v="0"/>
    <s v="Bank of Russia"/>
    <x v="0"/>
    <s v="Starting May 1, 2020, &quot;Faster Payments System (FPS) transfers for up to 100,000 rubles per month shall be performed at no charge&quot; and &quot;FPS transfers for over 100,000 rubles per month shall be subject to a fee not exceeding 0.5% of the payment amount but no more than 1,500 rubles.&quot;"/>
    <s v="https://cbr.ru/eng/press/pr/?file=23032020_170800eng2020-03-23T17_07_10.htm"/>
  </r>
  <r>
    <x v="33"/>
    <x v="70"/>
    <x v="0"/>
    <s v="Bank of Russia"/>
    <x v="0"/>
    <s v="Bank of Russia is considering the possibility of seting fee limits on card payments for online purchases"/>
    <s v="https://cbr.ru/eng/press/pr/?file=23032020_170800eng2020-03-23T17_07_10.htm"/>
  </r>
  <r>
    <x v="33"/>
    <x v="70"/>
    <x v="0"/>
    <s v="Bank of Russia"/>
    <x v="2"/>
    <s v="New SME lending facility will be in place with a refinancing limit of 500 billion rubles at a 4% lending rate from BOR."/>
    <s v="https://cbr.ru/eng/press/pr/?file=23032020_170800eng2020-03-23T17_07_10.htm"/>
  </r>
  <r>
    <x v="33"/>
    <x v="70"/>
    <x v="0"/>
    <s v="Bank of Russia"/>
    <x v="2"/>
    <s v="Expands refinancing program for SMEs from a total limit of 175 billion rubles to 675 billion rubles and decreases the BOR lending rate on the program from 6% to 4% while the &quot;effective interest rate will be within 8.5%.&quot; &quot;Within the scope of this additional credit limit, the Bank of Russia intends to provide to credit institutions one-year loans at the rate 4% per annum&quot;"/>
    <s v="https://cbr.ru/eng/press/pr/?file=23032020_170800eng2020-03-23T17_07_10.htm"/>
  </r>
  <r>
    <x v="33"/>
    <x v="70"/>
    <x v="0"/>
    <s v="Bank of Russia"/>
    <x v="0"/>
    <s v="BOR &quot;reduced add-ons to risk weights on mortgage loans and loans under equity construction contracts to be issued from 1 April 2020&quot;"/>
    <s v="https://cbr.ru/eng/press/pr/?file=23032020_170800eng2020-03-23T17_07_10.htm"/>
  </r>
  <r>
    <x v="33"/>
    <x v="70"/>
    <x v="0"/>
    <s v="Bank of Russia"/>
    <x v="0"/>
    <s v="BOR enhanced &quot;access to mortgage loans for families with children&quot; by making extra add-ons to risk weights decrease as loans are repaid._x000a_Qualifying loans:&quot;mortgage loans with low down payments (up to 10%) repaid out of maternity capital&quot;_x000a_Maternity capital info: http://www.pfrf.ru/en/matcap/"/>
    <s v="https://cbr.ru/eng/press/pr/?file=23032020_170800eng2020-03-23T17_07_10.htm"/>
  </r>
  <r>
    <x v="33"/>
    <x v="70"/>
    <x v="0"/>
    <s v="Bank of Russia"/>
    <x v="0"/>
    <s v="BOR &quot;expanded the Lombard List to include a number of mortgage bonds which are of appropriate credit quality and meet other statutory requirements&quot;"/>
    <s v="https://cbr.ru/eng/press/pr/?file=23032020_170800eng2020-03-23T17_07_10.htm"/>
  </r>
  <r>
    <x v="33"/>
    <x v="70"/>
    <x v="0"/>
    <s v="Bank of Russia"/>
    <x v="0"/>
    <s v="Unsecured loans for credit institutions with at least one credit rating assigned by one of the credit rating agencies not lower than the AA(RU) from  ACRA (JSC) or ruAA from JSC Expert RA. Unsecured loans for credit institutions that have the loans guaranteed by JSC RSMB Corporation, a state owned development bank. Loans will be issued until 2020-09-30._x000a__x000a_To qualify, the institution's ruble SME loan portfolios must be equal to at least 95% of their respective portfolios of 1 March 2020._x000a__x000a_&quot;Bank of Russia will specify a maximum amount of funding for each credit institution, calculating it as the difference between the volume of the bank’s ruble SME loan portfolio as of the first day of a current month and that of this same portfolio as of 1 March 2020, reduced by 5%&quot;_x000a__x000a_&quot;Should the bank’s ruble SME loan portfolio as of the first day of a current month total less than 95% of its volume as of 1 March 2020, the funds the credit institution borrows from the Bank of Russia under this facility are subject to early repayment.&quot;"/>
    <s v="https://cbr.ru/eng/press/pr/?file=23032020_170800eng2020-03-23T17_07_10.htm"/>
  </r>
  <r>
    <x v="33"/>
    <x v="70"/>
    <x v="0"/>
    <s v="Bank of Russia"/>
    <x v="0"/>
    <s v="BOR regulatory forbearance related to loans to SMEs from credit institutions and microfinance organisations through 2020-09-30. _x000a__x000a_Institutions don't have to declare restructured loans unperforming._x000a__x000a_Institutions have &quot;the opportunity, through 30 September 2020, to make a decision confirming a non-deteriorated assessment of a financial position of a borrower — an SME entity, for making loss provisions.&quot;"/>
    <s v="https://cbr.ru/eng/press/pr/?file=23032020_170800eng2020-03-23T17_07_10.htm"/>
  </r>
  <r>
    <x v="33"/>
    <x v="70"/>
    <x v="0"/>
    <s v="Bank of Russia"/>
    <x v="0"/>
    <s v="&quot;Bank of Russia recommends that credit institutions, microfinance organisations and consumer credit cooperatives consider debt restructuring under their outstanding loans as a high priority measure to prevent SME entities from accumulating overdue debt, or to settle such debt, in cases relevant applications from SME entities are submitted, through 30 September 2020.&quot;_x000a_"/>
    <s v="https://cbr.ru/eng/press/pr/?file=23032020_170800eng2020-03-23T17_07_10.htm"/>
  </r>
  <r>
    <x v="33"/>
    <x v="70"/>
    <x v="0"/>
    <s v="Bank of Russia"/>
    <x v="0"/>
    <s v="BOR regulated credit institutions and non-bank financial institutions are allowed to recognise equity and debt securities acquired before 1 March 2020 at fair value in the accounting records. They can also recognise debt securities, acquired from 1 March 2020 through 30 September 2020 at their fair value as of the acquisition date. _x000a__x000a_These measures will be effective until 1 January 2021._x000a_"/>
    <s v="https://cbr.ru/eng/press/pr/?file=23032020_170800eng2020-03-23T17_07_10.htm"/>
  </r>
  <r>
    <x v="33"/>
    <x v="70"/>
    <x v="0"/>
    <s v="Bank of Russia"/>
    <x v="0"/>
    <s v="Easier conditions for providing irrevocable credit lines in accordance with the liquidity coverage ratio N26 (N27). The irrevocable credit line fee will be reduced from 0.5 to 0.15%. Change method for calculating the limit for the irrevocable credit line, which will assist systemically important credit institutions (SICIs) in managing their liquidity."/>
    <s v="https://cbr.ru/eng/press/pr/?file=23032020_170800eng2020-03-23T17_07_10.htm"/>
  </r>
  <r>
    <x v="33"/>
    <x v="70"/>
    <x v="0"/>
    <s v="Bank of Russia"/>
    <x v="0"/>
    <s v="Credit institutions can now &quot;include operations in six foreign currencies (US dollar, Pound sterling, Swiss franc, Japanese yen, and Chinese yuan) into their required ratios calculations (excluding calculations of the values (limits) of open currency positions) at the official exchange rate of the respective currency, set by the Bank of Russia as of 1 March 2020 for the period from 1 March 2020 through 30 September 2020 inclusive&quot;"/>
    <s v="https://cbr.ru/eng/press/pr/?file=23032020_170800eng2020-03-23T17_07_10.htm"/>
  </r>
  <r>
    <x v="33"/>
    <x v="70"/>
    <x v="0"/>
    <s v="Bank of Russia"/>
    <x v="0"/>
    <s v="National countercyclical capital buffer maintained at zero per cent"/>
    <s v="https://cbr.ru/eng/press/pr/?file=23032020_170800eng2020-03-23T17_07_10.htm"/>
  </r>
  <r>
    <x v="33"/>
    <x v="70"/>
    <x v="0"/>
    <s v="Bank of Russia"/>
    <x v="0"/>
    <s v="Non-governmental pension funds will not have to &quot;bring pension savings and pension reserves portfolios in line with stress testing requirements until 1 January 2021.&quot;"/>
    <s v="https://cbr.ru/eng/press/pr/?file=23032020_170800eng2020-03-23T17_07_10.htm"/>
  </r>
  <r>
    <x v="33"/>
    <x v="70"/>
    <x v="0"/>
    <s v="Bank of Russia"/>
    <x v="0"/>
    <s v="Credit institutions allowed to use capital conservation buffer and systemic importance capital buffer, but they have to &quot;comply with the set limits for the share of profits to be distributed in accordance with the buffers’ size, including dividend payouts and compensations (incentives) to be paid to management.&quot;"/>
    <s v="https://cbr.ru/eng/press/pr/?file=23032020_170800eng2020-03-23T17_07_10.htm"/>
  </r>
  <r>
    <x v="33"/>
    <x v="70"/>
    <x v="0"/>
    <s v="Bank of Russia"/>
    <x v="0"/>
    <s v="Changes to regulations on joint stock companies (JSCs): _x000a_1. JSC's don't have to record 2020 financial performance results of joint-stock companies showing their net assets value to equity capital ratio_x000a_2. JSC's are allowed to conduct  buy-back of their shares on-exchanges in 2020 using a simplified procedure_x000a_"/>
    <s v="https://cbr.ru/eng/press/pr/?file=23032020_170800eng2020-03-23T17_07_10.htm"/>
  </r>
  <r>
    <x v="38"/>
    <x v="70"/>
    <x v="0"/>
    <s v="Inland Revenue Authority of Singapore"/>
    <x v="1"/>
    <s v="Wage Credit Scheme expanded."/>
    <s v="https://www.iras.gov.sg/irashome/uploadedFiles/IRASHome/News_and_Events/Newsroom/Media_Releases_and_Speeches/Media_Releases/2020/Annex%20-%20Press%20Release%20for%20WCS%20Payouts%20by%20March%202020.pdf_x000a__x000a_https://www.mof.gov.sg/newsroom/press-releases/over-600-million-in-wage-credits-for-more-than-90-000-employers-by-31-march-2020"/>
  </r>
  <r>
    <x v="14"/>
    <x v="70"/>
    <x v="0"/>
    <s v="South African Reserve Bank"/>
    <x v="6"/>
    <s v="SARB provided intraday liquidity support to clearing banks with Intraday Overnight Supplementary Repurchase Operations (IOSROs). IOSROs were carried out through a fixed-rate auction with a pro-rata allotment. Interest rates were set equal to the repurchase rate. The amount was decided on a daily basis, in-line with money market liquidity conditions. End-of-day supplementary facilities were no longer offered."/>
    <s v="https://www.resbank.co.za/Lists/News%20and%20Publications/Attachments/9791/Changes%20to%20the%20money%20market%20liquidity%20management%20strategy%20of%20the%20SARB.pdf"/>
  </r>
  <r>
    <x v="14"/>
    <x v="70"/>
    <x v="1"/>
    <s v="South African Reserve Bank"/>
    <x v="6"/>
    <s v="To provide average daily liquidity demand over a week, SARB pledged to increase the size of Main Refinancing Operations in-line with the daily allotment of Intraday Overnight Supplementary Repurchase Operations (IOSROs). "/>
    <s v="https://www.resbank.co.za/Lists/News%20and%20Publications/Attachments/9791/Changes%20to%20the%20money%20market%20liquidity%20management%20strategy%20of%20the%20SARB.pdf"/>
  </r>
  <r>
    <x v="14"/>
    <x v="70"/>
    <x v="0"/>
    <s v="South African Reserve Bank"/>
    <x v="12"/>
    <s v="SARB adjusted the Standing Facilities (SF) borrowing rate--the rate at which SARB absorbs liquidity-- to the repo rate less 200 basis points. Previously, the borrowing rate was the repo rate less 100 points._x000a__x000a_To provide liquity to money market liquidity, the SARB set the SF lending rate--the rate at which SARB provides liquidity to commercial banks--to the repo rate. Previously, the SF lending rate was equal to the repo rate plus 100 basis points."/>
    <s v="https://www.resbank.co.za/Lists/News%20and%20Publications/Attachments/9791/Changes%20to%20the%20money%20market%20liquidity%20management%20strategy%20of%20the%20SARB.pdf"/>
  </r>
  <r>
    <x v="28"/>
    <x v="70"/>
    <x v="0"/>
    <s v="Securities and Exchange Commission of Sri Lanka"/>
    <x v="0"/>
    <s v="Closure of all commericial banks. Closure of Colombo Stock Exchange."/>
    <s v="https://www.cbsl.gov.lk/sites/default/files/cbslweb_documents/laws/cdg/bsd_directions_no_1_of_2020_e.pdf"/>
  </r>
  <r>
    <x v="45"/>
    <x v="70"/>
    <x v="0"/>
    <s v="Ministry of Trade and Industry"/>
    <x v="2"/>
    <s v="Providing resources and capital for Almi Företagspartner to increase lending to small and medium-sized (SME) companies throughout the country"/>
    <s v="https://www.regeringen.se/artiklar/2020/03/almi-far-3-miljarder-i-kapitaltillskott-for-att-oka-utlaningen-till-sma-och-medelstora-foretag/"/>
  </r>
  <r>
    <x v="45"/>
    <x v="70"/>
    <x v="0"/>
    <s v="Ministry of Trade and Industry"/>
    <x v="2"/>
    <s v="Swedish Export Credit (SEK) loan framework is increased from SEK 125 to 200 billion and can be used to issue both government-supported and commercial credit to Swedish export companies"/>
    <s v="https://www.regeringen.se/pressmeddelanden/2020/03/utokade-lane--och-garantimojligheter-till-foretag-i-sverige2/"/>
  </r>
  <r>
    <x v="45"/>
    <x v="70"/>
    <x v="0"/>
    <s v="Swedish Export Credit Agency"/>
    <x v="7"/>
    <s v="Sweden's ECA to increase credit guarantee limit to 500 billion kronor from 450 billion. "/>
    <s v="https://www.reuters.com/article/health-coronavirus-sweden-credit/swedish-govt-expands-support-programme-of-loans-guarantees-to-businesses-news-agency-tt-idUSS3N29P002"/>
  </r>
  <r>
    <x v="45"/>
    <x v="70"/>
    <x v="0"/>
    <s v="Swedish Export Credit Agency"/>
    <x v="2"/>
    <s v="Sweden's ECA to increase ceiling for its loan from 125 billion kronor to 200 billion"/>
    <s v="https://www.reuters.com/article/health-coronavirus-sweden-credit/swedish-govt-expands-support-programme-of-loans-guarantees-to-businesses-news-agency-tt-idUSS3N29P002"/>
  </r>
  <r>
    <x v="45"/>
    <x v="70"/>
    <x v="0"/>
    <s v="Ministry of Culture"/>
    <x v="1"/>
    <s v="Cultural sector and sports movement will receive an extra SEK 1 billion in support due to the economic consequences affecting these sectors as a result of the spread of the COVID-19 virus"/>
    <s v="https://www.government.se/press-releases/2020/03/sek-1-billion-to-culture-and-sport-as-a-result-of-the-impact-of-the-covid-19-virus/"/>
  </r>
  <r>
    <x v="55"/>
    <x v="70"/>
    <x v="0"/>
    <s v="Swiss National Bank"/>
    <x v="9"/>
    <s v="Increase the frequency of 7-day maturity operations for standing U.S. dollar liquidity swap line arrangements with the Federal Reserve from weekly to daily"/>
    <s v="https://www.snb.ch/en/mmr/reference/pre_20200320/source/pre_20200320.en.pdf"/>
  </r>
  <r>
    <x v="55"/>
    <x v="70"/>
    <x v="0"/>
    <s v="Federal Department of Finance"/>
    <x v="0"/>
    <s v="Late fees for value added tax (VAT), customs duties, special excise taxes, and incentive taxes are eliminated. Payment holiday for them until December 2020."/>
    <s v="https://home.kpmg/us/en/home/insights/2020/03/tnf-switzerland-tax-measures-response-coronavirus.html"/>
  </r>
  <r>
    <x v="55"/>
    <x v="70"/>
    <x v="0"/>
    <s v="Federal Department of Finance"/>
    <x v="0"/>
    <s v="Bankruptcy proceedings and bankruptcy declarations unavailable until from March 19 to April 4, 2020. Debtor prosecution (legal debt collection) suspended."/>
    <s v="https://www.wbf.admin.ch/wbf/fr/home/dokumentation/nsb-news_list.msg-id-78515.html"/>
  </r>
  <r>
    <x v="55"/>
    <x v="70"/>
    <x v="0"/>
    <s v="Federal Department of Finance"/>
    <x v="1"/>
    <s v="280 million CHF in aid for arts and cultural organization via 0% interest loans. Artists can receive one-time grants._x000a__x000a_&quot;Cultural enterprises and artists can ask the cantons for compensation for the financial loss caused in particular by the cancellation or postponement of events or by the closure of establishments. This compensation will cover a maximum of 80% of the damage; the Confederation will bear half of the amount of compensation granted by the cantons&quot;"/>
    <s v="https://www.wbf.admin.ch/wbf/fr/home/dokumentation/nsb-news_list.msg-id-78515.html"/>
  </r>
  <r>
    <x v="55"/>
    <x v="70"/>
    <x v="0"/>
    <s v="Federal Department of Finance"/>
    <x v="1"/>
    <s v="&quot;CHF 50 million in repayable loans to enable organizations which are active in a Swiss league and which focus mainly on professional sport or which organize professional sports competitions to overcome liquidity shortages;&quot;"/>
    <s v="https://www.wbf.admin.ch/wbf/fr/home/dokumentation/nsb-news_list.msg-id-78515.html"/>
  </r>
  <r>
    <x v="55"/>
    <x v="70"/>
    <x v="0"/>
    <s v="Federal Department of Finance"/>
    <x v="1"/>
    <s v="&quot;CHF 50 million in subsidies for voluntary organizations mainly promoting mass sport which are threatened&quot;"/>
    <s v="https://www.wbf.admin.ch/wbf/fr/home/dokumentation/nsb-news_list.msg-id-78515.html"/>
  </r>
  <r>
    <x v="55"/>
    <x v="70"/>
    <x v="0"/>
    <s v="Federal Department of Finance"/>
    <x v="0"/>
    <s v="&quot;The Confederation is strengthening its support by renouncing the repayment of the balance of the additional loan granted to the Swiss Hotel Credit Corporation (SCH), which expired at the end of 2019. The CHS thus has an additional 5.5 million francs to dedicate to loans for the retroactive financing of investments by accommodation establishments, which they have financed through their cash flow for the past two years&quot;"/>
    <s v="https://www.wbf.admin.ch/wbf/fr/home/dokumentation/nsb-news_list.msg-id-78515.html"/>
  </r>
  <r>
    <x v="55"/>
    <x v="70"/>
    <x v="0"/>
    <s v="Federal Department of Finance"/>
    <x v="0"/>
    <s v="&quot;The Confederation is strengthening its support by renouncing the repayment of the balance of the additional loan granted to the Swiss Hotel Credit Corporation (SCH), which expired at the end of 2019. The CHS thus has an additional 5.5 million francs to dedicate to loans for the retroactive financing of investments by accommodation establishments, which they have financed through their cash flow for the past two years&quot;"/>
    <s v="https://www.wbf.admin.ch/wbf/fr/home/dokumentation/nsb-news_list.msg-id-78515.html"/>
  </r>
  <r>
    <x v="55"/>
    <x v="70"/>
    <x v="0"/>
    <s v="Federal Department of Finance"/>
    <x v="0"/>
    <s v="&quot;Confederation authorizes the cantons to have more flexibility in the management of deferred payment possibilities&quot; for state loans related to &quot;regional policy.&quot; This will mainly assist the ski industry."/>
    <s v="https://www.wbf.admin.ch/wbf/fr/home/dokumentation/nsb-news_list.msg-id-78515.html"/>
  </r>
  <r>
    <x v="56"/>
    <x v="70"/>
    <x v="0"/>
    <s v="Bank of Thailand"/>
    <x v="3"/>
    <s v="Cut the policy rate by 0.25 percentage point, from 1.00 to 0.75 percent effective on 23 March 2020"/>
    <s v="https://www.bot.or.th/English/PressandSpeeches/Press/2020/Pages/n1463.aspx"/>
  </r>
  <r>
    <x v="41"/>
    <x v="70"/>
    <x v="0"/>
    <s v="Bank of England"/>
    <x v="9"/>
    <s v="Increase the frequency of 7-day maturity operations for standing U.S. dollar liquidity swap line arrangements with the Federal Reserve from weekly to daily"/>
    <s v="https://www.bankofengland.co.uk/news/2020/march/coordinated-central-bank-action-to-further-enhance-the-provision-of-global-us-dollar-liquidity"/>
  </r>
  <r>
    <x v="41"/>
    <x v="70"/>
    <x v="0"/>
    <s v="Bank of England"/>
    <x v="0"/>
    <s v="Cancellation of the 2020 annual stress tests for the eight major UK banks and building societies"/>
    <s v="https://www.bankofengland.co.uk/news/2020/march/boe-announces-supervisory-and-prudential-policy-measures-to-address-the-challenges-of-covid-19"/>
  </r>
  <r>
    <x v="41"/>
    <x v="70"/>
    <x v="0"/>
    <s v="HM Treasury"/>
    <x v="1"/>
    <s v="Coronavirus Job Retention Scheme:_x000a_- &quot;temporary scheme open to all UK employers for at least three months starting from 1 March 2020&quot;_x000a_- Employers receive &quot;80% of furloughed employees’ (employees on a leave of absence) usual monthly wage costs, up to £2,500 a month,&quot; &quot;Fees, commission and bonuses should not be included.&quot;_x000a_- &quot;Furloughed employees must have been on your PAYE payroll on 28 February 2020, and can be on any type of contract&quot;_x000a_- &quot;employees who were made redundant since 28 February 2020, if they are rehired by their employer&quot; are covered _x000a_- &quot;If your employee has more than one employer they can be furloughed for each job. Each job is separate, and the cap applies to each employer individually.&quot;_x000a_- &quot;A furloughed employee can take part in volunteer work or training, as long as it does not provide services to or generate revenue for, or on behalf of your organisation.&quot;_x000a_- &quot;Wages of furloughed employees will be subject to Income Tax and National Insurance as usual&quot;_x000a_- Employers can also claim the &quot;associated Employer National Insurance contributions and minimum automatic enrolment employer pension contributions on&quot; the subsidized wage"/>
    <s v="https://www.gov.uk/guidance/claim-for-wage-costs-through-the-coronavirus-job-retention-scheme_x000a__x000a_https://www.gov.uk/government/news/chancellor-announces-workers-support-package"/>
  </r>
  <r>
    <x v="29"/>
    <x v="70"/>
    <x v="0"/>
    <s v="Federal Reserve"/>
    <x v="6"/>
    <s v="The Open Market Trading Desk (the Desk) at the Federal Reserve Bank of New York will conduct additional overnight repurchase agreement (repo) operations for same-day settlement for the remainder of the current monthly operational schedule"/>
    <s v="https://www.newyorkfed.org/markets/opolicy/operating_policy_200320a"/>
  </r>
  <r>
    <x v="29"/>
    <x v="70"/>
    <x v="0"/>
    <s v="Federal Reserve"/>
    <x v="12"/>
    <s v="Through the MMLF, the Federal Reserve Bank of Boston will now be able to make loans available to eligible financial institutions secured by certain high-quality assets purchased from single state and other tax-exempt municipal money market mutual funds"/>
    <s v="https://www.federalreserve.gov/newsevents/pressreleases/monetary20200320b.htm"/>
  </r>
  <r>
    <x v="29"/>
    <x v="70"/>
    <x v="0"/>
    <s v="Federal Reserve"/>
    <x v="9"/>
    <s v="Increase the frequency of 7-day maturity operations for standing U.S. dollar liquidity swap line arrangements, with Bank of Canada, Bank of England, Bank of Japan, European Central Bank, Swiss National Bank from weekly to daily"/>
    <s v="https://www.federalreserve.gov/newsevents/pressreleases/monetary20200320a.htm"/>
  </r>
  <r>
    <x v="29"/>
    <x v="70"/>
    <x v="0"/>
    <s v="Commodity Futures Trading Commission"/>
    <x v="0"/>
    <s v="Granted temporary, targeted no-action relief to (Commodity Pool Operators) CPOs from certain reporting requirements and Insured Depository Institution Permitting Certain Commodity Swaps to be Excluded in the Major Swap Participant Registration Threshold Calculation"/>
    <s v="https://www.cftc.gov/PressRoom/PressReleases/8136-20"/>
  </r>
  <r>
    <x v="29"/>
    <x v="70"/>
    <x v="1"/>
    <s v="US Senate"/>
    <x v="10"/>
    <s v="Proposed amendment to the Federal Reserve Act that would allow the Fed to purchase municipal bonds in &quot;unusual and exigent circumstances&quot;"/>
    <s v="https://www.bloomberg.com/news/articles/2020-03-20/fed-could-snap-up-municipal-debt-under-new-senate-proposal"/>
  </r>
  <r>
    <x v="29"/>
    <x v="70"/>
    <x v="1"/>
    <s v="US Treasury Department"/>
    <x v="0"/>
    <s v="The U.S. will extend the tax-filing deadline by three months--from April 15 to July 15, 2020--to allow &quot;all taxpayers and business...to file and make payments without interest or penalties.&quot; "/>
    <s v="https://www.wsj.com/articles/u-s-extends-individual-tax-filing-deadline-to-july-15-11584713903?mod=hp_lead_pos3"/>
  </r>
  <r>
    <x v="0"/>
    <x v="71"/>
    <x v="0"/>
    <s v="Central Bank of Argentina"/>
    <x v="0"/>
    <s v="Reduced reserve requirements for financial entities that offered special lines of credit to micro, small and medium-sized enterprises (MiPyMEs). The maximum annual interest rate for these credit lines was 24%. Before extending these special lines of credit, financial entities were required to divest themselves of central bank paper (LELIQ). The combined divestiture of LELIQ holdings and release of reserve requirements could generate credit volumes more than 50% of current bank financing. The Central Bank also temporarily added 60 days to each category of debtor in arrears."/>
    <s v="https://www.bcra.gob.ar/Noticias/Coronavirus-BCRa-medidas-directorio.asp"/>
  </r>
  <r>
    <x v="2"/>
    <x v="71"/>
    <x v="0"/>
    <s v="Reserve Bank of Australia"/>
    <x v="9"/>
    <s v="Establishment of temporary U.S. dollar liquidity arrangements (swap lines) with the Federal Reserve for a maximum of $60 billion"/>
    <s v="https://www.rba.gov.au/media-releases/2020/mr-20-09.html"/>
  </r>
  <r>
    <x v="2"/>
    <x v="71"/>
    <x v="0"/>
    <s v="Reserve Bank of Australia"/>
    <x v="3"/>
    <s v="Reduction in the cash rate target to 0.25%"/>
    <s v="https://www.rba.gov.au/media-releases/2020/mr-20-08.html"/>
  </r>
  <r>
    <x v="2"/>
    <x v="71"/>
    <x v="0"/>
    <s v="Reserve Bank of Australia"/>
    <x v="10"/>
    <s v="Target for the yield on 3-year Australian Government bonds of around 0.25%, achieved through government bond purchases in the secondary market"/>
    <s v="https://www.rba.gov.au/mkt-operations/announcements/rba-purchases-of-government-securities.html"/>
  </r>
  <r>
    <x v="2"/>
    <x v="71"/>
    <x v="0"/>
    <s v="Reserve Bank of Australia"/>
    <x v="6"/>
    <s v="Establish Term Funding Facility (TFF), a three-year funding facility to authorised deposit-taking institutions (ADIs) at a fixed rate of 0.25 "/>
    <s v="https://www.rba.gov.au/mkt-operations/announcements/term-funding-facility-to-support-lending-to-australian-businesses.html"/>
  </r>
  <r>
    <x v="2"/>
    <x v="71"/>
    <x v="0"/>
    <s v="Reserve Bank of Australia"/>
    <x v="3"/>
    <s v="Exchange settlement balances at the Reserve Bank will be remunerated at 10 basis points, rather than zero "/>
    <s v="https://www.rba.gov.au/media-releases/2020/mr-20-08.html"/>
  </r>
  <r>
    <x v="2"/>
    <x v="71"/>
    <x v="0"/>
    <s v="Australian Prudential Regulation Authority"/>
    <x v="0"/>
    <s v="Provided banks are able to demonstrate they can continue to meet their various minimum capital requirements, APRA would not be concerned if they were not meeting the additional benchmarks announced in 2017 during the period of disruption caused by COVID-19"/>
    <s v="https://www.apra.gov.au/news-and-publications/apra-adjusts-bank-capital-expectations"/>
  </r>
  <r>
    <x v="3"/>
    <x v="71"/>
    <x v="0"/>
    <s v="Banco Central do Brasil"/>
    <x v="9"/>
    <s v="Establishment of temporary U.S. dollar liquidity arrangements (swap lines) with the Federal Reserve for a maximum of $60 billion"/>
    <s v="https://www.federalreserve.gov/newsevents/pressreleases/monetary20200319b.htm"/>
  </r>
  <r>
    <x v="3"/>
    <x v="71"/>
    <x v="0"/>
    <s v="Ministry of Economy"/>
    <x v="2"/>
    <s v="Providing companies with annual gross sales of up to R $ 10 million now have a credit line with resources of R $ 1 billion from the Workers' Assistance Fund (FAT), aimed at financing working capital. The financing terms will be up to 48 months"/>
    <s v="https://www.gov.br/economia/pt-br/assuntos/noticias/2020/marco/linha-de-credito-vai-apoiar-micro-e-pequenas-empresas-durante-pandemia-do-coronavirus"/>
  </r>
  <r>
    <x v="3"/>
    <x v="71"/>
    <x v="0"/>
    <s v="Ministry of Economy"/>
    <x v="0"/>
    <s v="Simplified protocols and created remote acceess for social security benefits"/>
    <s v="https://www.gov.br/economia/pt-br/assuntos/noticias/2020/marco/inss-vai-acelerar-concessao-de-beneficios-com-fortalecimento-do-atendimento-virtual"/>
  </r>
  <r>
    <x v="3"/>
    <x v="71"/>
    <x v="0"/>
    <s v="Ministry of Economy"/>
    <x v="1"/>
    <s v="Established the anti-unemployment program, funded from the Worker Support Fund (FAT), where people who receive up to two minimum wages and have reduced wages and working hours will have access to an advance of 25% of what they would be entitled to monthly, if they applied for unemployment insurance"/>
    <s v="https://www.gov.br/economia/pt-br/assuntos/noticias/2020/marco/inss-vai-acelerar-concessao-de-beneficios-com-fortalecimento-do-atendimento-virtual"/>
  </r>
  <r>
    <x v="4"/>
    <x v="71"/>
    <x v="0"/>
    <s v="Bank of Canada"/>
    <x v="10"/>
    <s v="The operational details of the first Banker's Acceptance Purchase Facility Operation have been adjusted based on market condition"/>
    <s v="https://www.bankofcanada.ca/2020/03/revised-operational-details-for-the-first-bankers-acceptance-purchase-facility-operation/"/>
  </r>
  <r>
    <x v="4"/>
    <x v="71"/>
    <x v="0"/>
    <s v="Bank of Canada"/>
    <x v="6"/>
    <s v="Launch of its new liquidity facility, the Standing Term Liquidity Facility (STLF), effective March 30, 2020,the Bank can provide loans to eligible financial institutions in need of temporary liquidity support and where the Bank has no concerns about their financial soundness"/>
    <s v="https://www.bankofcanada.ca/2020/03/bank-canada-launches-standing-term-liquidity-facility/"/>
  </r>
  <r>
    <x v="47"/>
    <x v="71"/>
    <x v="0"/>
    <s v="Ministry of Economy, Development, and Tourism"/>
    <x v="1"/>
    <s v="Workers experiencing temporary suspension of duties in the company and payment of wages will receive income from the unemployment insurance according to the rules of use in force and employers will maintain the obligation to pay the pension and health contributions of the worker"/>
    <s v="https://www.economia.gob.cl/2020/03/19/presidente-presenta-plan-economico-de-emergencia-por-us11-750-millones-para-proteger-el-empleo-y-a-las-pymes-necesitamos-unidad.htm"/>
  </r>
  <r>
    <x v="47"/>
    <x v="71"/>
    <x v="0"/>
    <s v="Ministry of Economy, Development, and Tourism"/>
    <x v="1"/>
    <s v="Reduction of the working day by up to 50%, allowing the unemployment insurance solidarity fund to supplement the worker's income so that it does not fall below 75% of your income"/>
    <s v="https://www.economia.gob.cl/2020/03/19/presidente-presenta-plan-economico-de-emergencia-por-us11-750-millones-para-proteger-el-empleo-y-a-las-pymes-necesitamos-unidad.htm"/>
  </r>
  <r>
    <x v="47"/>
    <x v="71"/>
    <x v="0"/>
    <s v="Ministry of Economy, Development, and Tourism"/>
    <x v="1"/>
    <s v="Suspension of monthly provisional payments (PPM) of corporate income tax for the next 3 months"/>
    <s v="https://www.economia.gob.cl/2020/03/19/presidente-presenta-plan-economico-de-emergencia-por-us11-750-millones-para-proteger-el-empleo-y-a-las-pymes-necesitamos-unidad.htm"/>
  </r>
  <r>
    <x v="47"/>
    <x v="71"/>
    <x v="0"/>
    <s v="Ministry of Economy, Development, and Tourism"/>
    <x v="1"/>
    <s v="Postponement of VAT payment for the next 3 months for all companies with sales below UF 350,000, making it possible to pay in 6 or 12 monthly installments at zero real interest rate"/>
    <s v="https://www.economia.gob.cl/2020/03/19/presidente-presenta-plan-economico-de-emergencia-por-us11-750-millones-para-proteger-el-empleo-y-a-las-pymes-necesitamos-unidad.htm"/>
  </r>
  <r>
    <x v="47"/>
    <x v="71"/>
    <x v="0"/>
    <s v="Ministry of Economy, Development, and Tourism"/>
    <x v="0"/>
    <s v="SME companies will receive their refund in April and of the payment of income tax for SMEs will be postponed until July 2020"/>
    <s v="https://www.economia.gob.cl/2020/03/19/presidente-presenta-plan-economico-de-emergencia-por-us11-750-millones-para-proteger-el-empleo-y-a-las-pymes-necesitamos-unidad.htm"/>
  </r>
  <r>
    <x v="47"/>
    <x v="71"/>
    <x v="0"/>
    <s v="Ministry of Economy, Development, and Tourism"/>
    <x v="1"/>
    <s v="Postponement of April tax payments for companies with sales below 350,000 UF and for people with properties with a tax assessment of less than $ 133 million"/>
    <s v="https://www.economia.gob.cl/2020/03/19/presidente-presenta-plan-economico-de-emergencia-por-us11-750-millones-para-proteger-el-empleo-y-a-las-pymes-necesitamos-unidad.htm"/>
  </r>
  <r>
    <x v="47"/>
    <x v="71"/>
    <x v="0"/>
    <s v="Ministry of Economy, Development, and Tourism"/>
    <x v="1"/>
    <s v="Transitory reduction of stamp and stamp tax to 0% for all credit operations during the next 6 months"/>
    <s v="https://www.economia.gob.cl/2020/03/19/presidente-presenta-plan-economico-de-emergencia-por-us11-750-millones-para-proteger-el-empleo-y-a-las-pymes-necesitamos-unidad.htm"/>
  </r>
  <r>
    <x v="47"/>
    <x v="71"/>
    <x v="0"/>
    <s v="Ministry of Economy, Development, and Tourism"/>
    <x v="1"/>
    <s v="Relief measures for the treatment of tax debts with the General Treasury of the Republic focused on SMEs and people with lower incomes"/>
    <s v="https://www.economia.gob.cl/2020/03/19/presidente-presenta-plan-economico-de-emergencia-por-us11-750-millones-para-proteger-el-empleo-y-a-las-pymes-necesitamos-unidad.htm"/>
  </r>
  <r>
    <x v="47"/>
    <x v="71"/>
    <x v="0"/>
    <s v="Ministry of Economy, Development, and Tourism"/>
    <x v="1"/>
    <s v="All the expenses of the companies associated with facing the health contingency will be accepted as a tax expense."/>
    <s v="https://www.economia.gob.cl/2020/03/19/presidente-presenta-plan-economico-de-emergencia-por-us11-750-millones-para-proteger-el-empleo-y-a-las-pymes-necesitamos-unidad.htm"/>
  </r>
  <r>
    <x v="47"/>
    <x v="71"/>
    <x v="0"/>
    <s v="Ministry of Economy, Development, and Tourism"/>
    <x v="0"/>
    <s v="For SMEs there will be an acceleration of payments to State providers: at the beginning of April, all invoices issued to the State and pending payment will be paid in cash"/>
    <s v="https://www.economia.gob.cl/2020/03/19/presidente-presenta-plan-economico-de-emergencia-por-us11-750-millones-para-proteger-el-empleo-y-a-las-pymes-necesitamos-unidad.htm"/>
  </r>
  <r>
    <x v="47"/>
    <x v="71"/>
    <x v="0"/>
    <s v="Ministry of Economy, Development, and Tourism"/>
    <x v="2"/>
    <s v="New capitalization of the State Bank for US $ 500 million: These resources will be used mainly to provide financing to individuals and SMEs"/>
    <s v="https://www.economia.gob.cl/2020/03/19/presidente-presenta-plan-economico-de-emergencia-por-us11-750-millones-para-proteger-el-empleo-y-a-las-pymes-necesitamos-unidad.htm"/>
  </r>
  <r>
    <x v="47"/>
    <x v="71"/>
    <x v="0"/>
    <s v="Ministry of Economy, Development, and Tourism"/>
    <x v="1"/>
    <s v="Established the Income Support Bonus, equivalent to the Family Subsidy bonus, benefiting 2 million people without formal work. This measure will have a total cost of US $ 130 million"/>
    <s v="https://www.economia.gob.cl/2020/03/19/presidente-presenta-plan-economico-de-emergencia-por-us11-750-millones-para-proteger-el-empleo-y-a-las-pymes-necesitamos-unidad.htm"/>
  </r>
  <r>
    <x v="47"/>
    <x v="71"/>
    <x v="0"/>
    <s v="Ministry of Economy, Development, and Tourism"/>
    <x v="1"/>
    <s v="Creation of a solidarity fund of US $ 100 million destined to address social emergencies due to the drop in sales of the local micro-commerce"/>
    <s v="https://www.economia.gob.cl/2020/03/19/presidente-presenta-plan-economico-de-emergencia-por-us11-750-millones-para-proteger-el-empleo-y-a-las-pymes-necesitamos-unidad.htm"/>
  </r>
  <r>
    <x v="47"/>
    <x v="71"/>
    <x v="0"/>
    <s v="Central Bank of Chile"/>
    <x v="10"/>
    <s v="The Bank launched a $4 billion bank-bond purchasing program. The first amount offered was $500 million on March 20, 2020. The Bank only purchased bonds according to the following criteria:_x000a_-denominated in Chilean pesos (using the Unidad de Fomento, a separate Chilean unit-of-account)_x000a_-residual term of up to 5 years_x000a_-maximum amount of purchaseable bonds is equal to 20% of the outstanding proportion of bank bonds less than 5 years old_x000a__x000a_Bond spreads will be calculated by using the Average Chamber Swap rate."/>
    <s v="https://www.bcentral.cl/en/content/-/details/banco-central-de-chile-informa-condiciones-del-programa-de-compra-de-bonos-bancarios-anunciado-en-la-reunion-especial-de-politica-monetaria"/>
  </r>
  <r>
    <x v="21"/>
    <x v="71"/>
    <x v="0"/>
    <s v="Danmarks Nationalbank"/>
    <x v="9"/>
    <s v="Establishment of temporary U.S. dollar liquidity arrangements (swap lines) with the Federal Reserve for a maximum of $30 billion"/>
    <s v="http://www.nationalbanken.dk/en/pressroom/Pages/2020/03/DNN202005405.aspx"/>
  </r>
  <r>
    <x v="21"/>
    <x v="71"/>
    <x v="0"/>
    <s v="Danmarks Nationalbank"/>
    <x v="3"/>
    <s v="Interest rate on certificates of deposit increased by 0.15 percentage point"/>
    <s v="http://www.nationalbanken.dk/en/pressroom/Pages/2020/03/DNN202005410.aspx"/>
  </r>
  <r>
    <x v="21"/>
    <x v="71"/>
    <x v="0"/>
    <s v="Danmarks Nationalbank"/>
    <x v="6"/>
    <s v="Expand the extraordinary lending facility with 3-month variable interest rate loans against collateral to increase the access of monetary policy counterparts to longer-term funding"/>
    <s v="http://www.nationalbanken.dk/en/Pages/Default.aspx"/>
  </r>
  <r>
    <x v="21"/>
    <x v="71"/>
    <x v="0"/>
    <s v="Ministry of Business and Growth"/>
    <x v="4"/>
    <s v="New liquidity guarantee created in EKF (Denmark's Export Credit) and will pave the way for new loans of DKK 1.25 billion for the benefit of SMEs"/>
    <s v="https://em.dk/nyhedsarkiv/2020/marts/regeringen-og-alle-folketingets-partier-er-enige-om-omfattende-hjaelpepakke-til-dansk-oekonomi/"/>
  </r>
  <r>
    <x v="21"/>
    <x v="71"/>
    <x v="0"/>
    <s v="Ministry of Business and Growth"/>
    <x v="4"/>
    <s v="Framework for government-guaranteed loan schemes for large as well as SMEs is increased, large companies - the guarantee framework is raised to a total of 25 billion, SMEs - a total guarantee framework of DKK 17.5 billion is set aside"/>
    <s v="https://em.dk/nyhedsarkiv/2020/marts/regeringen-og-alle-folketingets-partier-er-enige-om-omfattende-hjaelpepakke-til-dansk-oekonomi/"/>
  </r>
  <r>
    <x v="21"/>
    <x v="71"/>
    <x v="0"/>
    <s v="Ministry of Business and Growth"/>
    <x v="4"/>
    <s v="Strengthen the Travel Guarantee Fund with a state guarantee of DKK 1.5 billion"/>
    <s v="https://em.dk/nyhedsarkiv/2020/marts/regeringen-og-alle-folketingets-partier-er-enige-om-omfattende-hjaelpepakke-til-dansk-oekonomi/"/>
  </r>
  <r>
    <x v="21"/>
    <x v="71"/>
    <x v="0"/>
    <s v="Ministry of Business and Growth"/>
    <x v="0"/>
    <s v="Suspend the latest increase in the systemic risk buffer in the Faroe Islands, temporarily reduced from 3% to 2%"/>
    <s v="https://em.dk/nyhedsarkiv/2020/marts/covid-19-reduktion-af-den-systemiske-buffer-paa-faeroeerne/"/>
  </r>
  <r>
    <x v="60"/>
    <x v="71"/>
    <x v="0"/>
    <s v="Central Bank of Egypt"/>
    <x v="0"/>
    <s v="Cancelation of investigations regarding credit customer suppliers"/>
    <s v="https://www.cbe.org.eg/en/Pages/HighlightsPages/Circular-dated-19-March-2020-regarding-cancelation-of-field-investigation-on-credit-clients'-suppliers.aspx"/>
  </r>
  <r>
    <x v="60"/>
    <x v="71"/>
    <x v="0"/>
    <s v="Central Bank of Egypt"/>
    <x v="2"/>
    <s v="Reduction in the interest rates associated with industrial private sector initiative targeted at the real estate, industrial ,and tourism sectors"/>
    <s v="https://www.cbe.org.eg/en/Pages/HighlightsPages/Circular-dated-19-March-2020-regarding-amending-the-interest-rate-of-some-of-the-CBE-initiatives--.aspx"/>
  </r>
  <r>
    <x v="22"/>
    <x v="71"/>
    <x v="0"/>
    <s v="European Commission"/>
    <x v="4"/>
    <s v="Adopted a Temporary Framework to enable Member States to provide State guarantees to ensure banks keep providing loans to the customers who need them"/>
    <s v="https://ec.europa.eu/commission/presscorner/detail/en/IP_20_496"/>
  </r>
  <r>
    <x v="22"/>
    <x v="71"/>
    <x v="0"/>
    <s v="European Commission"/>
    <x v="2"/>
    <s v="Adopted a Temporary Framework to enable Member States to grant loans with favourable interest rates to companies and build on banks' existing lending capacities, and use them as a channel for support to businesses"/>
    <s v="https://ec.europa.eu/commission/presscorner/detail/en/IP_20_496"/>
  </r>
  <r>
    <x v="22"/>
    <x v="71"/>
    <x v="0"/>
    <s v="European Securities and Markets Authority"/>
    <x v="0"/>
    <s v="Expects competent authorities not to prioritise their supervisory actions towards entities subject to Securities Finance Transactions (SFT) reporting obligations as of 13 April 2020 and until 13 July 2020"/>
    <s v="https://www.esma.europa.eu/press-news/esma-news/esma-sets-out-approach-sftr-implementation"/>
  </r>
  <r>
    <x v="22"/>
    <x v="71"/>
    <x v="0"/>
    <s v="European Securities and Markets Authority"/>
    <x v="0"/>
    <s v="Expects TRs to be registered sufficiently ahead of the next phase of the reporting regime, 13 July 2020, for credit institutions, investment firms, CCPs and CSDs and relevant third-country entities"/>
    <s v="https://www.esma.europa.eu/press-news/esma-news/esma-sets-out-approach-sftr-implementation"/>
  </r>
  <r>
    <x v="22"/>
    <x v="71"/>
    <x v="0"/>
    <s v="European Commission"/>
    <x v="0"/>
    <s v="Adopted a Temporary Framework to enable Member States to use the full flexibility foreseen under State aid rules to support the economy in the context of the COVID-19 outbreak"/>
    <s v="https://ec.europa.eu/commission/presscorner/detail/en/ip_20_496"/>
  </r>
  <r>
    <x v="22"/>
    <x v="71"/>
    <x v="0"/>
    <s v="European Commission"/>
    <x v="1"/>
    <s v="Decided to create a strategic rescEU stockpile of medical equipment such as ventilators and protective masks to help EU countries in the context of the COVID-19 pandemic with an initial budget of €50 million"/>
    <s v="https://ec.europa.eu/commission/presscorner/detail/en/ip_20_476"/>
  </r>
  <r>
    <x v="48"/>
    <x v="71"/>
    <x v="0"/>
    <s v="Ministry of Economic Affairs and Employment"/>
    <x v="1"/>
    <s v="Allocated EUR 6.5 million to regional devlopment authorities for the voluntary development of provinces (EUR 5 million) and the implementation of bridge agreements (EUR 1.5 million)."/>
    <s v="https://tem.fi/artikkeli/-/asset_publisher/maakuntien-omaehtoiseen-kehittamiseen-ja-siltasopimusten-toimeenpanoon-6-5-miljoonaa-euroa"/>
  </r>
  <r>
    <x v="49"/>
    <x v="71"/>
    <x v="0"/>
    <s v="French Ministry of the Economy and Finance "/>
    <x v="4"/>
    <s v="Implementing an exceptional guarantee scheme to support bank financing for businesses, up to EUR300 billion"/>
    <s v="https://www.economie.gouv.fr/coronavirus-soutien-entreprises"/>
  </r>
  <r>
    <x v="23"/>
    <x v="71"/>
    <x v="0"/>
    <s v="Magyar Nemzeti Bank"/>
    <x v="0"/>
    <s v="Exempt the systemic risk buffer (SyRB) for commercial real estate project exposures by the end of 2020;"/>
    <s v="https://www.mnb.hu/sajtoszoba/sajtokozlemenyek/2020-evi-sajtokozlemenyek/az-mnb-szamos-intezkedest-hozott-a-bankok-mukodesenek-tamogatasara"/>
  </r>
  <r>
    <x v="23"/>
    <x v="71"/>
    <x v="0"/>
    <s v="Magyar Nemzeti Bank"/>
    <x v="0"/>
    <s v="Reviews of banks' internal capital adequacy calculations (&quot;ICAAP reviews&quot;) will be suspended until September 30, 2020, currently in effect. maintaining the capital adequacy ratio (&quot;TSCR rate&quot;) as required by the MNB, while the institutions may request that the ICAAP review be conducted if they can allocate appropriate resources"/>
    <s v="https://www.mnb.hu/sajtoszoba/sajtokozlemenyek/2020-evi-sajtokozlemenyek/az-mnb-szamos-intezkedest-hozott-a-bankok-mukodesenek-tamogatasara"/>
  </r>
  <r>
    <x v="23"/>
    <x v="71"/>
    <x v="0"/>
    <s v="Magyar Nemzeti Bank"/>
    <x v="0"/>
    <s v="Shall refrain from using its supervisory toolbox in the event of a potential breach of the Pillar II capital offer (&quot;P2G&quot;)"/>
    <s v="https://www.mnb.hu/sajtoszoba/sajtokozlemenyek/2020-evi-sajtokozlemenyek/az-mnb-szamos-intezkedest-hozott-a-bankok-mukodesenek-tamogatasara"/>
  </r>
  <r>
    <x v="23"/>
    <x v="71"/>
    <x v="0"/>
    <s v="Magyar Nemzeti Bank"/>
    <x v="0"/>
    <s v="Compliance with the target level of the minimum level of own funds and write-down and convertible liabilities for 2020 (&quot;MREL requirement&quot;) shall be postponed by 6 months"/>
    <s v="https://www.mnb.hu/sajtoszoba/sajtokozlemenyek/2020-evi-sajtokozlemenyek/az-mnb-szamos-intezkedest-hozott-a-bankok-mukodesenek-tamogatasara"/>
  </r>
  <r>
    <x v="23"/>
    <x v="71"/>
    <x v="0"/>
    <s v="Magyar Nemzeti Bank"/>
    <x v="0"/>
    <s v="On-site inspections of financial organizations will be postponed for 2 months and only the most necessary of the on-site inspections will be launched"/>
    <s v="https://www.mnb.hu/sajtoszoba/sajtokozlemenyek/2020-evi-sajtokozlemenyek/az-mnb-szamos-intezkedest-hozott-a-bankok-mukodesenek-tamogatasara"/>
  </r>
  <r>
    <x v="23"/>
    <x v="71"/>
    <x v="0"/>
    <s v="Magyar Nemzeti Bank"/>
    <x v="0"/>
    <s v="On-site phases of the internal liquidity adequacy assessment process (&quot;ILAAP reviews&quot;) will be abolished by December 31, with the MNB confirming regular liquidity monitoring"/>
    <s v="https://www.mnb.hu/sajtoszoba/sajtokozlemenyek/2020-evi-sajtokozlemenyek/az-mnb-szamos-intezkedest-hozott-a-bankok-mukodesenek-tamogatasara"/>
  </r>
  <r>
    <x v="23"/>
    <x v="71"/>
    <x v="0"/>
    <s v="Magyar Nemzeti Bank"/>
    <x v="0"/>
    <s v="Temporarily waives valuation and notarial deeds, which must be replaced after disbursement, for ongoing retail mortgage transactions"/>
    <s v="https://www.mnb.hu/sajtoszoba/sajtokozlemenyek/2020-evi-sajtokozlemenyek/az-mnb-szamos-intezkedest-hozott-a-bankok-mukodesenek-tamogatasara"/>
  </r>
  <r>
    <x v="8"/>
    <x v="71"/>
    <x v="0"/>
    <s v="Bank Indonesia"/>
    <x v="12"/>
    <s v="BI extends the SBN (government bond) repo tenor to 12 months and providing daily auctions to loosen rupiah liquidity in the banking industry, effective from 20th March 2020."/>
    <s v="https://www.bi.go.id/en/ruang-media/siaran-pers/Pages/SP_222220.aspx"/>
  </r>
  <r>
    <x v="8"/>
    <x v="71"/>
    <x v="0"/>
    <s v="Bank Indonesia"/>
    <x v="12"/>
    <s v="BI increases the frequency of FX swap auctions for 1, 3, 6 and 12-month tenors from three times per week to daily auctions in order to ensure adequate liquidity."/>
    <s v="https://www.bi.go.id/en/ruang-media/siaran-pers/Pages/SP_222220.aspx"/>
  </r>
  <r>
    <x v="8"/>
    <x v="71"/>
    <x v="0"/>
    <s v="Bank Indonesia"/>
    <x v="0"/>
    <s v="BI expedites the enforcement of domestic vostro rupiah accounts for foreign investors as underlying transactions for Domestic Non-Deliverable Forwards (DNDF), thus increasing hedging alternatives against rupiah holdings in Indonesia."/>
    <s v="https://www.bi.go.id/en/ruang-media/siaran-pers/Pages/SP_222220.aspx"/>
  </r>
  <r>
    <x v="8"/>
    <x v="71"/>
    <x v="0"/>
    <s v="Bank Indonesia"/>
    <x v="3"/>
    <s v="Lower the BI 7-day Reverse Repo Rate by 25 bps to 4,50%, Deposit Facility (DF) rates lowered 25 bps to 3,75% and Lending Facility (LF) rates lowered 25 bps to 5,25%"/>
    <s v="https://www.bi.go.id/en/ruang-media/siaran-pers/Pages/SP_222220.aspx"/>
  </r>
  <r>
    <x v="8"/>
    <x v="71"/>
    <x v="0"/>
    <s v="Ministry of Finance"/>
    <x v="1"/>
    <s v="Government relief to invidivuals - 100 percent of workers with a maximum income of Rp200 million (the amount of value borne is Rp.8.6 trillion) in the manufacturing sector. Exemption from import PPh-22 in 19 certain sectors, reductions for 19 secotrs, and VAT refunds for 19 sectors"/>
    <s v="http://infopublik.id/kategori/nasional-ekonomi-bisnis/443621/dampak-covid-19-pemerintah-berikan-dukungan-stimulus-fiskal"/>
  </r>
  <r>
    <x v="8"/>
    <x v="71"/>
    <x v="0"/>
    <s v="Ministry of Finance"/>
    <x v="1"/>
    <s v="re - focusing budgeting for the health sector and social assistance of IDR 5-10 trillion Transfer to Regions (TKD) in the context of overcoming Covid-19 with an estimated budget of Rp17.17 trillion. Rp 8.6 Trillion general funds, Rp 8.5 trillion for COVID health maintenance, and Rp 8.5 trillion for sectors affected by COVID - increase in &quot;basic needs package&quot; of RP 50,000 per month for six months"/>
    <s v="http://infopublik.id/kategori/nasional-ekonomi-bisnis/443621/dampak-covid-19-pemerintah-berikan-dukungan-stimulus-fiskal"/>
  </r>
  <r>
    <x v="58"/>
    <x v="71"/>
    <x v="0"/>
    <s v="Strategic Banking Corporation of Ireland "/>
    <x v="2"/>
    <s v="Initial package for business including €200 million in liquidity funding. Companies can receive up to €800,000 in repayable advances, and eligible companies have experienced or expect to experience at least a 15% decline in turnover (compared to revenue before the coronavirus outbreak in Ireland)."/>
    <s v="https://sbci.gov.ie/schemes/covid-19-loan-application"/>
  </r>
  <r>
    <x v="58"/>
    <x v="71"/>
    <x v="0"/>
    <s v="Banking &amp; Payments Federation Ireland"/>
    <x v="0"/>
    <s v="banks, retail credit and credit servicing firms will introduce three-month payment breaks on mortgages, personal loans and business loans for some business and personal customers affected by COVID-19"/>
    <s v="https://www.centralbank.ie/consumer-hub/covid-19/consumers?utm_medium=website&amp;utm_source=CBI-footer&amp;utm_content=43917"/>
  </r>
  <r>
    <x v="64"/>
    <x v="71"/>
    <x v="0"/>
    <s v="Bank Negara Malaysia"/>
    <x v="0"/>
    <s v="Statutory Reserve Requirement (SRR) Ratio lowered by 100 basis points from 3.00% to 2.00% effective 20 March 2020"/>
    <s v="https://www.bnm.gov.my/index.php?ch=en_press&amp;pg=en_press&amp;ac=5014&amp;lang=en"/>
  </r>
  <r>
    <x v="64"/>
    <x v="71"/>
    <x v="0"/>
    <s v="Bank Negara Malaysia"/>
    <x v="0"/>
    <s v="Principal Dealer is now able to recognise MGS and MGII of up to RM1 billion as part of the SRR compliance, which is available until 31 March 2021"/>
    <s v="https://www.bnm.gov.my/index.php?ch=en_press&amp;pg=en_press&amp;ac=5014&amp;lang=en"/>
  </r>
  <r>
    <x v="59"/>
    <x v="71"/>
    <x v="0"/>
    <s v="Banco de Mexico"/>
    <x v="9"/>
    <s v="Establishment of temporary U.S. dollar liquidity arrangements (swap lines) with the Federal Reserve for a maximum of $60 billion"/>
    <s v="https://www.banxico.org.mx/publications-and-press/other-announcements/%7BE626A744-436D-2495-0969-3582C9571361%7D.pdf"/>
  </r>
  <r>
    <x v="11"/>
    <x v="71"/>
    <x v="0"/>
    <s v="Reserve Bank of New Zealand"/>
    <x v="9"/>
    <s v="Establishment of temporary U.S. dollar liquidity arrangements (swap lines) with the Federal Reserve for a maximum of $30 billion"/>
    <s v="https://www.rbnz.govt.nz/news/2020/03/the-reserve-bank-is-committed-to-ensuring-smooth-market-functioning"/>
  </r>
  <r>
    <x v="11"/>
    <x v="71"/>
    <x v="0"/>
    <s v="Financial Markets Authority"/>
    <x v="0"/>
    <s v="Providing regulatory relief to market participants to give them an additional two months to provide their audited financial statements"/>
    <s v="https://www.fma.govt.nz/news-and-resources/covid-19/fma-to-extend-deadline-for-financial-reporting/"/>
  </r>
  <r>
    <x v="11"/>
    <x v="71"/>
    <x v="0"/>
    <s v="New Zealand's Exchange, Financial Markets Authority"/>
    <x v="0"/>
    <s v="Announced a lift in equity capital raising capacity to help NZX listed companies weather the impacts of COVID-19, along with measures to allow greater flexibility in the timeframes for financial reporting"/>
    <s v="https://www.nzx.com/announcements/350268"/>
  </r>
  <r>
    <x v="36"/>
    <x v="71"/>
    <x v="0"/>
    <s v="Norges Bank"/>
    <x v="9"/>
    <s v="Establishment of temporary U.S. dollar liquidity arrangements (swap lines) with the Federal Reserve for a maximum of $30 billion"/>
    <s v="https://www.norges-bank.no/en/news-events/news-publications/Press-releases/2020/2020-03-19-3-press-release/"/>
  </r>
  <r>
    <x v="36"/>
    <x v="71"/>
    <x v="0"/>
    <s v="Norges Bank"/>
    <x v="6"/>
    <s v="Offer additional extraordinary F-loans with a maturity of one week, one month, three months, six months and twelve months"/>
    <s v="https://www.norges-bank.no/en/news-events/news-publications/Press-releases/2020/2020-03-19-2-press-release/"/>
  </r>
  <r>
    <x v="54"/>
    <x v="71"/>
    <x v="0"/>
    <s v="Central Bank of Oman"/>
    <x v="12"/>
    <s v="8 billion Omani rials ($20 billion) in extra liquidity to banks as part of measures aimed at supporting the economy."/>
    <s v="https://www.nasdaq.com/articles/oman-to-review-budget-every-three-months-amid-coronavirus-fears-low-oil-prices-2020-03-19"/>
  </r>
  <r>
    <x v="12"/>
    <x v="71"/>
    <x v="0"/>
    <s v="Banco Central de Reserva del Peru"/>
    <x v="3"/>
    <s v="Soles discount window facility interest rate changes. For overnight deposits, it is now 0.25% annually. For direct security/currency repo and rediscount operations, it is now 1.80% annually."/>
    <s v="https://www.bcrp.gob.pe/eng-docs/Monetary-Policy/Informative-Notes/2020/informative-note-19-march-2020.pdf"/>
  </r>
  <r>
    <x v="12"/>
    <x v="71"/>
    <x v="0"/>
    <s v="Banco Central de Reserva del Peru"/>
    <x v="3"/>
    <s v="100 bp reduction of the reference rate from 225bp to 125bp"/>
    <s v="https://www.bcrp.gob.pe/eng-docs/Monetary-Policy/Informative-Notes/2020/informative-note-19-march-2020.pdf"/>
  </r>
  <r>
    <x v="13"/>
    <x v="71"/>
    <x v="0"/>
    <s v="Bangko Sentral Ng Pilipinas"/>
    <x v="3"/>
    <s v="Cut the interest rate on the BSP’s overnight reverse repurchase (RRP) facility by 50 basis points (bps) to 3.25 percent, interest rates on the overnight lending and deposit facilities were reduced to 3.75 percent and 2.75 percent"/>
    <s v="http://www.bsp.gov.ph/publications/media.asp?id=5322"/>
  </r>
  <r>
    <x v="13"/>
    <x v="71"/>
    <x v="0"/>
    <s v="Bangko Sentral Ng Pilipinas"/>
    <x v="0"/>
    <s v="Temporary relaxation of BSP regulations on compliance reporting by banks, calculation of penalties on required reserves, and single borrower limits"/>
    <s v="http://www.bsp.gov.ph/publications/media.asp?id=5322"/>
  </r>
  <r>
    <x v="13"/>
    <x v="71"/>
    <x v="0"/>
    <s v="Bureau of Internal Revenue"/>
    <x v="0"/>
    <s v="Extended the deadline for the filing of the 2019 annual Income Tax Returns (ITRs) by a month to May 15, 2020"/>
    <s v="https://www.dof.gov.ph/bir-extends-tax-filing-deadline-to-may-15-urges-taxpayers-to-file-early-to-support-fight-vs-covid-19/"/>
  </r>
  <r>
    <x v="27"/>
    <x v="71"/>
    <x v="0"/>
    <s v="Bank of Korea"/>
    <x v="9"/>
    <s v="Establishment of temporary U.S. dollar liquidity arrangements (swap lines) with the Federal Reserve for a maximum of $60 billion"/>
    <s v="https://www.federalreserve.gov/newsevents/pressreleases/monetary20200319b.htm"/>
  </r>
  <r>
    <x v="27"/>
    <x v="71"/>
    <x v="0"/>
    <s v="Financial Services Commission"/>
    <x v="4"/>
    <s v="State-run credit guarantee institutions will newly make available100% guarantee products for up to KRW50 million for each business entity to more than 60,000 small-scale businesses"/>
    <s v="http://www.fsc.go.kr/downManager?bbsid=BBS0048&amp;no=150397"/>
  </r>
  <r>
    <x v="27"/>
    <x v="71"/>
    <x v="0"/>
    <s v="Ministry of Economy and Finance"/>
    <x v="2"/>
    <s v="A total of 12 trillion won to be spent on emergency funding for business operation and low interest rate loans (1.5%, lower than ordinary rates by an average of 2.3% points)"/>
    <s v="http://english.moef.go.kr/pc/selectTbPressCenterDtl.do?boardCd=N0001&amp;seq=4862"/>
  </r>
  <r>
    <x v="27"/>
    <x v="71"/>
    <x v="0"/>
    <s v="Ministry of Economy and Finance"/>
    <x v="4"/>
    <s v="Special guarantees on SME and small business loans: A total of 5.5 trillion won worth of guarantees to be provided through Korea Technology Finance Corporation, Korea Credit Guarantee Fund and local credit guarantee foundations"/>
    <s v="http://english.moef.go.kr/pc/selectTbPressCenterDtl.do?boardCd=N0001&amp;seq=4862"/>
  </r>
  <r>
    <x v="27"/>
    <x v="71"/>
    <x v="0"/>
    <s v="Ministry of Economy and Finance"/>
    <x v="4"/>
    <s v="100 percent loan guarantee worth 3 trillion won for small merchants"/>
    <s v="http://english.moef.go.kr/pc/selectTbPressCenterDtl.do?boardCd=N0001&amp;seq=4862"/>
  </r>
  <r>
    <x v="27"/>
    <x v="71"/>
    <x v="0"/>
    <s v="Ministry of Economy and Finance"/>
    <x v="2"/>
    <s v="Bond Market Stabilization Funds to provide liquidity to corporations"/>
    <s v="http://english.moef.go.kr/pc/selectTbPressCenterDtl.do?boardCd=N0001&amp;seq=4862"/>
  </r>
  <r>
    <x v="27"/>
    <x v="71"/>
    <x v="0"/>
    <s v="Ministry of Economy and Finance"/>
    <x v="10"/>
    <s v="Equity market stabilization fund: A temporary fund jointly invested by the financial sector, designed to be invested in equity index products"/>
    <s v="http://english.moef.go.kr/pc/selectTbPressCenterDtl.do?boardCd=N0001&amp;seq=4862"/>
  </r>
  <r>
    <x v="27"/>
    <x v="71"/>
    <x v="0"/>
    <s v="Financial Services Commission"/>
    <x v="0"/>
    <s v="All financial institutions and microfinance institutions will offer a six-month deferment on interest payments for products with maturity date of September 30 or thereafter."/>
    <s v="http://www.fsc.go.kr/downManager?bbsid=BBS0048&amp;no=150397"/>
  </r>
  <r>
    <x v="27"/>
    <x v="71"/>
    <x v="0"/>
    <s v="Financial Services Commission"/>
    <x v="0"/>
    <s v="A minimum of six-month extension on existing loans and guarantees will be provided by all banking and non-banking sectors, including savings banks, insurance companies and credit card companies. The extension will also be applied to deferred payment products and guaranteed loans."/>
    <s v="http://www.fsc.go.kr/downManager?bbsid=BBS0048&amp;no=150397"/>
  </r>
  <r>
    <x v="33"/>
    <x v="71"/>
    <x v="0"/>
    <s v="Bank of Russia"/>
    <x v="6"/>
    <s v="Decided to hold today a repo fine-tuning auction in the amount of 500 billion rubles"/>
    <s v="https://cbr.ru/eng/press/event/?id=6530"/>
  </r>
  <r>
    <x v="33"/>
    <x v="71"/>
    <x v="0"/>
    <s v="Bank of Russia"/>
    <x v="6"/>
    <s v="Hold a fine-tuning deposit auction in the amount of 500 billion rubles today"/>
    <s v="https://cbr.ru/eng/press/event/?id=6530"/>
  </r>
  <r>
    <x v="33"/>
    <x v="71"/>
    <x v="0"/>
    <s v="Bank of Russia"/>
    <x v="11"/>
    <s v="Bank of Russia will start selling foreign currency in the domestic market purchased from the National Wealth Fund (NWF) as part of the deal to acquire Sberbank shares. The Bank of Russia calculated the amount of additional sales based on full replacement of the shortfall of foreign currency supply in the domestic FX market due to the decline in proceeds from the export of oil, oil products and natural gas if the price of Urals crude falls below $25/barrel. The Bank of Russia will apply this foreign currency sales mechanism in the domestic market until 30 September 2020. The Bank of Russia will announce the FX sale mechanism to be applied after 30 September 2020 in a separate notice._x000a__x000a_"/>
    <s v="https://cbr.ru/eng/press/event/?id=6533"/>
  </r>
  <r>
    <x v="33"/>
    <x v="71"/>
    <x v="0"/>
    <s v="Bank of Russia"/>
    <x v="11"/>
    <s v="Bank of Russia decides &quot;not to perform foreign currency purchases in the domestic market under the fiscal rule for the next 30 days.  This decision is aimed at increasing the predictability of monetary authorities' actions and lowering volatility in financial markets amid significant shifts in the global oil market.&quot;"/>
    <s v="https://cbr.ru/eng/press/event/?id=6491"/>
  </r>
  <r>
    <x v="38"/>
    <x v="71"/>
    <x v="0"/>
    <s v="Monetary Authority of Singapore"/>
    <x v="9"/>
    <s v="Establishment of temporary U.S. dollar liquidity arrangements (swap lines) with the Federal Reserve for a maximum of $60 billion"/>
    <s v="https://www.mas.gov.sg/news/media-releases/2020/mas-announces-swap-facility-with-the-us-federal-reserve"/>
  </r>
  <r>
    <x v="14"/>
    <x v="71"/>
    <x v="0"/>
    <s v="South African Reserve Bank"/>
    <x v="3"/>
    <s v="Cut the repo rate by 100 basis points to 5.25%"/>
    <s v="https://www.resbank.co.za/Lists/News%20and%20Publications/Attachments/9790/March%202020%20MPC%20statement.pdf"/>
  </r>
  <r>
    <x v="28"/>
    <x v="71"/>
    <x v="0"/>
    <s v="Central Bank of Sri Lanka"/>
    <x v="0"/>
    <s v="Suspend the purchase of Sri Lanka International Sovereign Bonds by licensed banks in Sri Lanka"/>
    <s v="https://www.cbsl.gov.lk/en/news/the-central-bank-of-sri-lanka-introduces-urgent-measures-to-ease-the-pressure-on-the-exchange-rate-and-prevent-financial-market-panic-due-to-the-covid-19-pandemic"/>
  </r>
  <r>
    <x v="28"/>
    <x v="71"/>
    <x v="0"/>
    <s v="Central Bank of Sri Lanka"/>
    <x v="0"/>
    <s v="Authorised Dealers of foreign exchange are allowed to issue foreign currency notes as travel allowance only up to a maximum of USD 5,000"/>
    <s v="https://www.cbsl.gov.lk/en/news/the-central-bank-of-sri-lanka-introduces-urgent-measures-to-ease-the-pressure-on-the-exchange-rate-and-prevent-financial-market-panic-due-to-the-covid-19-pandemic"/>
  </r>
  <r>
    <x v="28"/>
    <x v="71"/>
    <x v="0"/>
    <s v="Central Bank of Sri Lanka"/>
    <x v="0"/>
    <s v="Imports on a wide variety of vehicles and &quot;non-essential goods&quot; are banned"/>
    <s v="https://www.cbsl.gov.lk/sites/default/files/cbslweb_documents/laws/cdg/bsd_directions_no_1_of_2020_e.pdf"/>
  </r>
  <r>
    <x v="45"/>
    <x v="71"/>
    <x v="1"/>
    <s v="Ministry of Finance"/>
    <x v="1"/>
    <s v="Support for short-time work schemes in which the central government will cover three quarters of the cost of staff reducing their working hours, while employers and employees share the remaining quarter"/>
    <s v="https://www.government.se/press-releases/2020/03/short-term-layoffs--strengthened-support-in-2020-for-short-time-work-schemes/"/>
  </r>
  <r>
    <x v="45"/>
    <x v="71"/>
    <x v="0"/>
    <s v="Sveriges Riksbank"/>
    <x v="6"/>
    <s v="Offer loans in US dollars against collateral, framework amount is USD 60 billion for the period 19 March 2020 up to and including 18 September 2020 with an initial auction of USD 10 billion will take place next week"/>
    <s v="https://www.riksbank.se/en-gb/press-and-published/notices-and-press-releases/press-releases/2020/additional-measures-to-mitigate-the-effects-of-the-corona-pandemic-on-the-swedish-economy/"/>
  </r>
  <r>
    <x v="45"/>
    <x v="71"/>
    <x v="0"/>
    <s v="Sveriges Riksbank"/>
    <x v="0"/>
    <s v="Remove limit rules for covered bonds to enable counterparties to use significantly more covered bonds for credit at the Riksbank"/>
    <s v="https://www.riksbank.se/en-gb/press-and-published/notices-and-press-releases/press-releases/2020/additional-measures-to-mitigate-the-effects-of-the-corona-pandemic-on-the-swedish-economy/"/>
  </r>
  <r>
    <x v="45"/>
    <x v="71"/>
    <x v="0"/>
    <s v="Sveriges Riksbank"/>
    <x v="10"/>
    <s v="Intends to include purchases of securities issued by non-financial companies including commercial paper"/>
    <s v="https://www.riksbank.se/en-gb/press-and-published/notices-and-press-releases/press-releases/2020/additional-measures-to-mitigate-the-effects-of-the-corona-pandemic-on-the-swedish-economy/"/>
  </r>
  <r>
    <x v="45"/>
    <x v="71"/>
    <x v="0"/>
    <s v="Sveriges Riksbank"/>
    <x v="9"/>
    <s v="Establishment of temporary U.S. dollar liquidity arrangements (swap lines) with the Federal Reserve for a maximum of $60 billion"/>
    <s v="https://www.riksbank.se/en-gb/press-and-published/notices-and-press-releases/press-releases/2020/central-banks-have-entered-into-swap-agreements-in-us-dollars-with-the-federal-reserve/"/>
  </r>
  <r>
    <x v="55"/>
    <x v="71"/>
    <x v="0"/>
    <s v="Swiss National Bank"/>
    <x v="0"/>
    <s v="Raising the exemption threshold from 25 to 30 as of 1 April 2020, reducing the negative interest burden on the banking system"/>
    <s v="https://www.snb.ch/en/mmr/reference/pre_20200319_2/source/pre_20200319_2.en.pdf"/>
  </r>
  <r>
    <x v="16"/>
    <x v="71"/>
    <x v="0"/>
    <s v="Central Bank of the Republic of China (Taiwan)"/>
    <x v="3"/>
    <s v="Effective March 20, 2020, the Bank will have reduced interest rates by 25 basis points to the following levels:_x000a_-discount rate: 1.125%_x000a_-rate on accommodations with collateral: 1.50%_x000a_-rate on accommodations without collateral: 3.375%"/>
    <s v="https://www.cbc.gov.tw/en/cp-448-106421-c1b88-2.html"/>
  </r>
  <r>
    <x v="16"/>
    <x v="71"/>
    <x v="0"/>
    <s v="Central Bank of the Republic of China (Taiwan)"/>
    <x v="2"/>
    <s v="Under the Special Accommodation Facility, the Bank will provide banks with additional funds worth NT$200 billion at a rate of one percentage point lower than the policy rate on accomodations with collateral (0.50%), in order to support credit extensions to SMEs affected by the virus. The interest rate charged on loans to SMEs under this facility will be capped at the rate on special accommodations plus one percentage point (1.50%)."/>
    <s v="https://www.cbc.gov.tw/en/cp-448-106421-c1b88-2.html"/>
  </r>
  <r>
    <x v="16"/>
    <x v="71"/>
    <x v="0"/>
    <s v="Ministry of Finance"/>
    <x v="0"/>
    <s v="&quot;Acceptance of deferred credit card payments with an extension of up to a maximum of 90 days without collecting interest and penalty fees&quot; at state-owned bank, Bank of Taiwan"/>
    <s v="https://www.mof.gov.tw/Eng/singlehtml/f48d641f159a4866b1d31c0916fbcc71?cntId=57ba9ba9f894464fb9d9e6febd28850b"/>
  </r>
  <r>
    <x v="16"/>
    <x v="71"/>
    <x v="0"/>
    <s v="Ministry of Finance"/>
    <x v="6"/>
    <s v="National Financial Stabilization Fund allowed to intervene in markets. &quot;The stabilization fund has utilizable funds of NT$500 billion, NT$200 billion of which consists of stock held by the National Treasury&quot;"/>
    <s v="https://www.mof.gov.tw/Eng/singlehtml/6727?cntId=633f436ebc1e4ebba3fc791eac808fa2_x000a__x000a_https://focustaiwan.tw/business/202003190026"/>
  </r>
  <r>
    <x v="16"/>
    <x v="71"/>
    <x v="0"/>
    <s v="Central Bank of the Republic of China (Taiwan)"/>
    <x v="2"/>
    <s v="Year long, NT$200 billion (US$6.6 billion) credit program for SMEs. Interest rate set at 1.00%-1.50%_x000a__x000a_&quot;borrowing costs at 1 percent for special loans of up to NT$2 million and no more than 1.5 percent for loans of up to NT$6 million&quot;"/>
    <s v="https://www.cbc.gov.tw/tw/cp-302-106454-cee09-1.html_x000a__x000a_https://www.taipeitimes.com/News/biz/archives/2020/03/25/2003733300"/>
  </r>
  <r>
    <x v="41"/>
    <x v="71"/>
    <x v="0"/>
    <s v="Department for the Economy"/>
    <x v="2"/>
    <s v="Grant of £10,000 to be provided to all small businesses who are eligible for the Small Business Rate Relief Scheme and a grant of £25,000 to be provided to companies in the hospitality, tourism and retail sectors with a rateable value from £15,000 up to £51,000. The program began receiving applications on April 20, 2020."/>
    <s v="https://www.economy-ni.gov.uk/news/covid-19-business-support-grant-schemes"/>
  </r>
  <r>
    <x v="41"/>
    <x v="71"/>
    <x v="0"/>
    <s v="Bank of England"/>
    <x v="3"/>
    <s v="Monetary Policy Committee voted to cut Bank rate by 15 basis points to 0.1%"/>
    <s v="https://www.bankofengland.co.uk/monetary-policy-summary-and-minutes/2020/monetary-policy-summary-for-the-special-monetary-policy-committee-meeting-on-19-march-2020"/>
  </r>
  <r>
    <x v="41"/>
    <x v="71"/>
    <x v="0"/>
    <s v="Bank of England"/>
    <x v="10"/>
    <s v="Increase its holdings of UK government and sterling non-financial investment-grade corporate bonds by £200 billion."/>
    <s v="https://www.bankofengland.co.uk/monetary-policy-summary-and-minutes/2020/monetary-policy-summary-for-the-special-monetary-policy-committee-meeting-on-19-march-2020"/>
  </r>
  <r>
    <x v="29"/>
    <x v="71"/>
    <x v="0"/>
    <s v="Federal Deposit Insurance Corporation"/>
    <x v="0"/>
    <s v="US bank regulators revised the definition of eligible retained income for banks and BHCs in order to get rid of the cliff effect on dividend restrictions when they breach capital buffers."/>
    <s v="https://www.fdic.gov/news/news/financial/2020/fil20021.html"/>
  </r>
  <r>
    <x v="29"/>
    <x v="71"/>
    <x v="0"/>
    <s v="Federal Reserve"/>
    <x v="9"/>
    <s v="Establishment of temporary U.S. dollar liquidity arrangements (swap lines) with Reserve Bank of Australia, Banco Central do Brasil, Danmarks Nationalbank, Bank of Korea, Banco de Mexico, Norges Bank, Reserve Bank of New Zealand, Monetary Authority of Singapore, Sveriges Riksbank"/>
    <s v="https://www.federalreserve.gov/newsevents/pressreleases/monetary20200319b.htm"/>
  </r>
  <r>
    <x v="29"/>
    <x v="71"/>
    <x v="1"/>
    <s v="Federal Deposit Insurance Corporation"/>
    <x v="0"/>
    <s v="FDIC proposed a rule to formalize how FDIC reviews applications by new industrial loan company (ILCs) that are subsidiaries of parent companies that are not subject to supervision by the Federal Reserve. The proposal includes a written agreement between the ILC parent and the FDIC that permits the FDIC to enforce supervisory and regulatory requirements."/>
    <s v="https://www.davispolk.com/files/2020-03-19_fdic_proposes_supervision_of_ilc_holding_companies.pdf"/>
  </r>
  <r>
    <x v="29"/>
    <x v="71"/>
    <x v="0"/>
    <s v="Federal Reserve Board, Federal Deposit Insurance Corporation, Office of the Comptroller of the Currency"/>
    <x v="0"/>
    <s v="To incentivize banks to use their capital buffers as intended in adverse conditions, the agencies jointly issued an interim final rule that revises the defintion of &quot;eligible retained income&quot; to the greater of:_x000a_- a banking organization's net income for the four preceding calendar quarters, net of any distributions and associated tax effects not already reflected in net income_x000a_- the average of a banking organization's net income over the preceding four quarters_x000a__x000a_The rule applies to all depository institutions, bank holding companies, and savings and loan holding companies subject to the agencies' capital rule."/>
    <s v="https://www.fdic.gov/news/news/financial/2020/fil20021.html"/>
  </r>
  <r>
    <x v="34"/>
    <x v="71"/>
    <x v="0"/>
    <s v="Ministry of Finance"/>
    <x v="0"/>
    <s v="Until 2020-08-31, 10% discount on &quot;trading services on the base market, derivative market; Securities depository services.&quot; "/>
    <s v="https://www.mof.gov.vn/webcenter/portal/tttc/r/o/ttsk/ttsk_chitiet?dDocName=MOFUCM174297&amp;_afrLoop=61539284400923669#!%40%40%3F_afrLoop%3D61539284400923669%26dDocName%3DMOFUCM174297%26_adf.ctrl-state%3Dl7h96vk3s_257_x000a__x000a_https://www.mof.gov.vn/webcenter/portal/tttc/r/o/ttsk/ttsk_chitiet?dDocName=MOFUCM174237&amp;_afrLoop=61539291455825654#!%40%40%3F_afrLoop%3D61539291455825654%26dDocName%3DMOFUCM174237%26_adf.ctrl-state%3Dl7h96vk3s_333"/>
  </r>
  <r>
    <x v="34"/>
    <x v="71"/>
    <x v="0"/>
    <s v="Ministry of Finance"/>
    <x v="0"/>
    <s v="Until 2020-08-31, 15% -20% discount for &quot;position management service&quot; and &quot;margin asset management service on derivatives market.&quot;_x000a__x000a_"/>
    <s v="https://www.mof.gov.vn/webcenter/portal/tttc/r/o/ttsk/ttsk_chitiet?dDocName=MOFUCM174297&amp;_afrLoop=61539284400923669#!%40%40%3F_afrLoop%3D61539284400923669%26dDocName%3DMOFUCM174297%26_adf.ctrl-state%3Dl7h96vk3s_257_x000a__x000a_https://www.mof.gov.vn/webcenter/portal/tttc/r/o/ttsk/ttsk_chitiet?dDocName=MOFUCM174237&amp;_afrLoop=61539291455825654#!%40%40%3F_afrLoop%3D61539291455825654%26dDocName%3DMOFUCM174237%26_adf.ctrl-state%3Dl7h96vk3s_333"/>
  </r>
  <r>
    <x v="34"/>
    <x v="71"/>
    <x v="0"/>
    <s v="Ministry of Finance"/>
    <x v="0"/>
    <s v="Until 2020-08-31, 30% -50% discount for &quot;securities listing management service of guaranteed warrants; rights exercise service; securities transfer services; Auction services, competitive offers.&quot;"/>
    <s v="https://www.mof.gov.vn/webcenter/portal/tttc/r/o/ttsk/ttsk_chitiet?dDocName=MOFUCM174297&amp;_afrLoop=61539284400923669#!%40%40%3F_afrLoop%3D61539284400923669%26dDocName%3DMOFUCM174297%26_adf.ctrl-state%3Dl7h96vk3s_257_x000a__x000a__x000a_https://www.mof.gov.vn/webcenter/portal/tttc/r/o/ttsk/ttsk_chitiet?dDocName=MOFUCM174237&amp;_afrLoop=61539291455825654#!%40%40%3F_afrLoop%3D61539291455825654%26dDocName%3DMOFUCM174237%26_adf.ctrl-state%3Dl7h96vk3s_333"/>
  </r>
  <r>
    <x v="34"/>
    <x v="71"/>
    <x v="0"/>
    <s v="Ministry of Finance"/>
    <x v="0"/>
    <s v="Until 2020-08-31, fees suspended for &quot;listing service; securities registration; first-time online connection service; securities borrowing and lending services via VSD; registration of member derivatives trading; Registered members clearing.&quot;"/>
    <s v="https://www.mof.gov.vn/webcenter/portal/tttc/r/o/ttsk/ttsk_chitiet?dDocName=MOFUCM174297&amp;_afrLoop=61539284400923669#!%40%40%3F_afrLoop%3D61539284400923669%26dDocName%3DMOFUCM174297%26_adf.ctrl-state%3Dl7h96vk3s_257_x000a__x000a_https://www.mof.gov.vn/webcenter/portal/tttc/r/o/ttsk/ttsk_chitiet?dDocName=MOFUCM174237&amp;_afrLoop=61539291455825654#!%40%40%3F_afrLoop%3D61539291455825654%26dDocName%3DMOFUCM174237%26_adf.ctrl-state%3Dl7h96vk3s_333"/>
  </r>
  <r>
    <x v="20"/>
    <x v="72"/>
    <x v="0"/>
    <s v="Austrian Financial Market Authority"/>
    <x v="0"/>
    <s v="Banned short-selling on the Vienna stock exchange for a month to shield the equities market from volatility"/>
    <s v="https://www.fma.gv.at/fma-erlaesst-per-verordnung-ein-verbot-fuer-leerverkaeufe-in-bestimmten-finanzinstrumenten-die-an-der-wiener-boerse-notieren/"/>
  </r>
  <r>
    <x v="20"/>
    <x v="72"/>
    <x v="0"/>
    <s v="Ministry of Finance"/>
    <x v="1"/>
    <s v="Allocated EUR 15 billion emergency aid for hard-hit sectors"/>
    <s v="https://www.bmf.gv.at/presse/pressemeldungen/2020/maerz/Bluemel-Tun-was-notwendig-ist-um-zu-helfen.html"/>
  </r>
  <r>
    <x v="20"/>
    <x v="72"/>
    <x v="0"/>
    <s v="Ministry of Finance"/>
    <x v="1"/>
    <s v="Allocated EUR 10 billion for tax deferrals"/>
    <s v="https://www.bmf.gv.at/presse/pressemeldungen/2020/maerz/Bluemel-Tun-was-notwendig-ist-um-zu-helfen.html"/>
  </r>
  <r>
    <x v="20"/>
    <x v="72"/>
    <x v="0"/>
    <s v="Ministry of Finance"/>
    <x v="4"/>
    <s v="Allocated EUR 9 billion for guarantees and liabilities"/>
    <s v="https://www.bmf.gv.at/presse/pressemeldungen/2020/maerz/Bluemel-Tun-was-notwendig-ist-um-zu-helfen.html"/>
  </r>
  <r>
    <x v="57"/>
    <x v="72"/>
    <x v="0"/>
    <s v="FPS Finances"/>
    <x v="0"/>
    <s v="Postponement of tax filing for corporate tax and non-resident corporate tax returns, introduction of VAT declarations, payment of VAT and withholding tax, and payment of personal and corporate tax"/>
    <s v="https://finances.belgium.be/fr/Actualites/18-03-2020-coronavirus-mesures-soutien-supplementaires"/>
  </r>
  <r>
    <x v="57"/>
    <x v="72"/>
    <x v="0"/>
    <s v="FPS Finances"/>
    <x v="0"/>
    <s v="Postpones its non-essential / less urgent on-site control actions and only maintains the actions necessary to safeguard the interests of the state"/>
    <s v="https://finances.belgium.be/fr/Actualites/coronavirus-report-des-controles-sur-place-non-essentiels"/>
  </r>
  <r>
    <x v="3"/>
    <x v="72"/>
    <x v="0"/>
    <s v="Banco Central do Brasil"/>
    <x v="3"/>
    <s v="Lower the Selic rate to 3.75%"/>
    <s v="https://www.bcb.gov.br/en/pressdetail/2317/nota"/>
  </r>
  <r>
    <x v="3"/>
    <x v="72"/>
    <x v="0"/>
    <s v="Ministry of Economy"/>
    <x v="1"/>
    <s v="Approved the zeroing of the Import Tax rate for 50 medical and hospital products necessary to fight the pandemic caused by Covid-19"/>
    <s v="https://www.gov.br/economia/pt-br/assuntos/noticias/2020/marco/camex-zera-imposto-de-importacao-de-50-produtos-para-combate-ao-coronavirus"/>
  </r>
  <r>
    <x v="3"/>
    <x v="72"/>
    <x v="0"/>
    <s v="Ministry of Economy"/>
    <x v="0"/>
    <s v="Authorized the Attorney General of the National Treasury (PGFN), based on Provisional Measure nº 899/2019 (MP of the Legal Taxpayer), to adopt a set of measures to suspend collection acts and facilitate renegotiation"/>
    <s v="https://www.gov.br/economia/pt-br/assuntos/noticias/2020/marco/pgfn-suspendera-atos-de-cobranca-e-facilitara-renegociacao-de-dividas-em-decorrencia-da-pandemia-do-novo-coronavirus-covid-19"/>
  </r>
  <r>
    <x v="3"/>
    <x v="72"/>
    <x v="0"/>
    <s v="Ministry of Economy"/>
    <x v="1"/>
    <s v="Announced emergency assistance for informal and low-income workers, with installments of R $ 200 per person, for three months, to meet essential needs, which represents R $ 15 billion (R $ 5 billion per month)"/>
    <s v="https://www.gov.br/economia/pt-br/assuntos/noticias/2020/marco/equipe-economica-reforca-em-mais-r-22-bilhoes-plano-de-combate-aos-efeitos-do-coronavirus"/>
  </r>
  <r>
    <x v="3"/>
    <x v="72"/>
    <x v="0"/>
    <s v="Ministry of Economy"/>
    <x v="1"/>
    <s v="Allocated R $ 11.8 billion to directly fight the pandemic including R $ 2.3 billion grenerated from the postponement of the completion of the IBGE Census to 2021"/>
    <s v="https://www.gov.br/economia/pt-br/assuntos/noticias/2020/marco/equipe-economica-reforca-em-mais-r-22-bilhoes-plano-de-combate-aos-efeitos-do-coronavirus"/>
  </r>
  <r>
    <x v="4"/>
    <x v="72"/>
    <x v="0"/>
    <s v="Bank of Canada"/>
    <x v="10"/>
    <s v="Announcing the following operations for this week and next week: a switch buyback operation on Thursday, March 19th in the 10-year sector, a switch buyback operation on Monday, March 23rd in the 5-year sector, as announced in the Quarterly Bond Schedule, a switch buyback operation will take place on Wednesday, March 25th in the 30-year sector"/>
    <s v="https://www.bankofcanada.ca/2020/03/operational-details-upcoming-expansion-bank-canada-bond-buyback/"/>
  </r>
  <r>
    <x v="4"/>
    <x v="72"/>
    <x v="0"/>
    <s v="Bank of Canada"/>
    <x v="6"/>
    <s v="Further expansion of eligible collateral for Term Repo operations, eligible securities for these operations will include the full range of collateral eligible for the Standing Liquidity Facility (SLF), as well as own-name covered bonds, Term ABS and ABCP, but will exclude the non-mortgage loan portfolio, Special Deposit Accounts held at the Bank and USD securities and Term Repo operations will occur at least weekly as long as necessary"/>
    <s v="https://www.bankofcanada.ca/2020/03/bank-of-canada-announces-temporary-expansion-to-the-list-of-eligible-securities-for-its-term-repo-operations-and-changes-to-upcoming-operations/"/>
  </r>
  <r>
    <x v="4"/>
    <x v="72"/>
    <x v="0"/>
    <s v="Bank of Canada"/>
    <x v="6"/>
    <s v="Will allow Large Value Transfer System (LVTS) participants to temporarily assign 100 per cent of their non-mortgage loan portfolio (NMLP) as pledged collateral for the SLF"/>
    <s v="https://www.bankofcanada.ca/2020/03/additional-temporary-changes-bank-canada-standing-liquidity-facility/"/>
  </r>
  <r>
    <x v="4"/>
    <x v="72"/>
    <x v="0"/>
    <s v="Bank of Canada"/>
    <x v="0"/>
    <s v="Increasing the target for the minimum daily level of settlement balances to $2 billion, from its current level of $1 billion"/>
    <s v="https://www.bankofcanada.ca/2020/03/additional-temporary-changes-bank-canada-standing-liquidity-facility/"/>
  </r>
  <r>
    <x v="47"/>
    <x v="72"/>
    <x v="0"/>
    <s v="Central Bank of Chile"/>
    <x v="0"/>
    <s v="The Board of the Central Bank of Chile expanded the list of currencies acceptable as foreign exchange reserves. Between March 18 and September 8, 2020, the Bank will include euros, Japanese yen, and Chilean pesos. Previously, the Bank only accepted United States dollars."/>
    <s v="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r>
  <r>
    <x v="47"/>
    <x v="72"/>
    <x v="0"/>
    <s v="Central Bank of Chile"/>
    <x v="6"/>
    <s v="The Board of the Central Bank of Chile expanded the provision of FX Swaps to US $400 million per day within 30 days for Thursday, March 19 and Friday, March 20."/>
    <s v="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r>
  <r>
    <x v="6"/>
    <x v="72"/>
    <x v="0"/>
    <s v="Banco de la República"/>
    <x v="6"/>
    <s v="Set of entities that have access to the auctions and the liquidity window with public debt of the Banco de la República is expanded, by including the pension and severance companies in their own position and their managed funds"/>
    <s v="https://www.banrep.gov.co/es/banco-republica-refuerza-medidas-para-asegurar-liquidez-economia-pesos-y-dolares"/>
  </r>
  <r>
    <x v="6"/>
    <x v="72"/>
    <x v="0"/>
    <s v="Banco de la República"/>
    <x v="6"/>
    <s v="Authorize insurance companies to participate in repos auctions with public debt securities (and at the window) and with private debt"/>
    <s v="https://www.banrep.gov.co/es/banco-republica-refuerza-medidas-para-asegurar-liquidez-economia-pesos-y-dolares"/>
  </r>
  <r>
    <x v="6"/>
    <x v="72"/>
    <x v="0"/>
    <s v="Banco de la República"/>
    <x v="6"/>
    <s v="Extend access to managed funds through trust companies, brokerage firms, and investment management companies to repos auctions and to the counter with public debt securities"/>
    <s v="https://www.banrep.gov.co/es/banco-republica-refuerza-medidas-para-asegurar-liquidez-economia-pesos-y-dolares"/>
  </r>
  <r>
    <x v="6"/>
    <x v="72"/>
    <x v="0"/>
    <s v="Banco de la República"/>
    <x v="6"/>
    <s v="Term of liquidity operations (REPOS) with private debt securities is extended to 90 days and the term of liquidity operations (REPOS) with public debt securities is extended to 60 days"/>
    <s v="https://www.banrep.gov.co/es/banco-republica-refuerza-medidas-para-asegurar-liquidez-economia-pesos-y-dolares"/>
  </r>
  <r>
    <x v="6"/>
    <x v="72"/>
    <x v="0"/>
    <s v="Banco de la República"/>
    <x v="6"/>
    <s v="Total quota of liquidity operations (REPOS) with public and private debt securities is increased from $ 20 trillion to $ 23.5 trillion"/>
    <s v="https://www.banrep.gov.co/es/banco-republica-refuerza-medidas-para-asegurar-liquidez-economia-pesos-y-dolares"/>
  </r>
  <r>
    <x v="6"/>
    <x v="72"/>
    <x v="0"/>
    <s v="Banco de la República"/>
    <x v="6"/>
    <s v="Swaps of dollars (FX Swaps) will be auctioned for US $ 400 million  to a broad group of entities that includes not only traditional foreign exchange market intermediaries, but also pension and severance companies in their own position and their managed funds"/>
    <s v="https://www.banrep.gov.co/es/banco-republica-refuerza-medidas-para-asegurar-liquidez-economia-pesos-y-dolares"/>
  </r>
  <r>
    <x v="21"/>
    <x v="72"/>
    <x v="1"/>
    <s v="Finance Minister Nicolai Wammen"/>
    <x v="1"/>
    <s v="Government will launch an aid package worth 40 billion kroner ($6 billion), aimed at companies hurt by the coronavirus. Firms with 10 or fewer employees can request up to 23,000 kroner a month if they have lost 30% of their revenue."/>
    <s v="https://www.bloomberg.com/news/articles/2020-03-18/denmark-s-government-plans-6-billion-aid-package-for-companies"/>
  </r>
  <r>
    <x v="22"/>
    <x v="72"/>
    <x v="0"/>
    <s v="European Central Bank"/>
    <x v="10"/>
    <s v="New temporary asset purchase programme, the Pandemic Emergency Purchase Programme (PEPP), of private and public sector securities"/>
    <s v="https://www.ecb.europa.eu/press/pr/date/2020/html/ecb.pr200318_1~3949d6f266.en.html"/>
  </r>
  <r>
    <x v="22"/>
    <x v="72"/>
    <x v="0"/>
    <s v="European Central Bank"/>
    <x v="12"/>
    <s v="Expand the range of eligible assets under the corporate sector purchase programme (CSPP) to non-financial commercial paper, making all commercial papers of sufficient credit quality eligible for purchase under CSPP"/>
    <s v="https://www.ecb.europa.eu/press/pr/date/2020/html/ecb.pr200318_1~3949d6f266.en.html"/>
  </r>
  <r>
    <x v="22"/>
    <x v="72"/>
    <x v="0"/>
    <s v="European Central Bank"/>
    <x v="6"/>
    <s v="Ease the collateral standards by adjusting the main risk parameters of the collateral framework, expanding the scope of Additional Credit Claims (ACC) to include claims related to the financing of the corporate sector"/>
    <s v="https://www.ecb.europa.eu/press/pr/date/2020/html/ecb.pr200318_1~3949d6f266.en.html"/>
  </r>
  <r>
    <x v="48"/>
    <x v="72"/>
    <x v="1"/>
    <s v="Ministry of Finance"/>
    <x v="1"/>
    <s v="Proposed a temporary reduction in the interest rate on late tax payments from 7% to 4%. The reduced reate would be applied retroactively to taxes due after the beginning of March. The government also sought to ease payment arrangements so that companies could take more time to pay."/>
    <s v="https://vm.fi/artikkeli/-/asset_publisher/yritykset-saavat-helpotuksia-verojen-maksujarjestelyihin"/>
  </r>
  <r>
    <x v="49"/>
    <x v="72"/>
    <x v="0"/>
    <s v="Haut Conseil de stabilité financière"/>
    <x v="0"/>
    <s v="Fully release the counter-cyclical bank capital buffer, which was at 0.25%, to remain at 0% until further notice"/>
    <s v="https://www.economie.gouv.fr/files/files/directions_services/hcsf/HCSF_20200318_Communique_de_presse_de_seance.pdf"/>
  </r>
  <r>
    <x v="49"/>
    <x v="72"/>
    <x v="0"/>
    <s v="Autorité des marchés financiers (AMF)"/>
    <x v="0"/>
    <s v="ESMA agreed to prohibit short-selling on all French trading venues (Euronext Paris, Euronext Growth Paris, Euronext Access Paris) for a period of one month--until the end of the trading session on 16 April 2020."/>
    <s v="https://www.esma.europa.eu/press-news/esma-news/esma-issues-positive-opinion-short-selling-ban-french-amf"/>
  </r>
  <r>
    <x v="39"/>
    <x v="72"/>
    <x v="0"/>
    <s v="Deutsche Bundesbank"/>
    <x v="0"/>
    <s v="Lower the countercyclical capital buffer from 0.25% to 0% as of 1 April 2020"/>
    <s v="https://www.bundesbank.de/en/tasks/topics/statement-on-the-countercyclical-capital-buffer-by-the-german-financial-stability-committee-828822"/>
  </r>
  <r>
    <x v="51"/>
    <x v="72"/>
    <x v="1"/>
    <s v="Finance Minister Christos Staikouras"/>
    <x v="1"/>
    <s v="Greece announced a support package worth €1.8 billion, which includes wage support and other forms fo business funding for companies impacted by COVID 19. The package offers:_x000a_-loan guarantees to small and medium-sized businesses for working capital_x000a_-liquidity for banks to make new loans and loan installments due within the next three months_x000a_-one-time payments worth €800 for workers facing temporary layoffs_x000a_-banks will give five-month loan-repayment holidays for companies that are have met their current obligations"/>
    <s v="https://www.ft.com/content/5919c6fb-1f5f-315d-8353-94f04afcf340"/>
  </r>
  <r>
    <x v="51"/>
    <x v="72"/>
    <x v="0"/>
    <s v="Ministry of Finance"/>
    <x v="0"/>
    <s v="Postponing payment of debts certified by VAT returns (payable in March), the payment of any kind of certified debt to the Tax Service or the Audit Centers, and payment of installments of partial payment of established debts are suspended for 4 months, that is, until July 31 for March debt, with no interest and surcharges for businesses in the sectors most affected by the emergence and spread of coronaviru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2"/>
    <s v="Implementing an extended financing framework, in the form of a repayable advance, with an extended repayment period and grace period for all businesses severely affected by the emergence and spread of coronavirus, totaling € 1 billion"/>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1"/>
    <s v="All employees for which their contract of employment is temporarily suspended due to the suspension of the operation of a state-mandated company will receive compensation in the beginning of April from the state budget of 800 euro with their payment of March tax liabilities being suspended for 4 month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0"/>
    <s v="For self-employed and individual businesses operating in sectors with a sharp decline in economic activity due to the emergence and spread of coronavirus, all tax liabilities, payable in March, are deferred for 4 month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1"/>
    <s v="In addition to € 2 billion provided by the Greek government, € 1.8 billion will be allocated through the European Special Investment Fund to the fund created last week to counter the effects of the spread of coronaviru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1"/>
    <s v="Reduced the VAT from 24% to 6% for products such as masks and gloves, antiseptic solutions, wipes and other preparations, soap and other hygiene preparations, and ethyl alcohol, if used as a raw material by industry for the production of antiseptic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1"/>
    <s v="Companies which are compulsorily ceasing their business due to the spread of the coronavirus will pay 60% of the rent on the commercial property for the months of March and April and will suspend payments of owners tax liabilities and payment of installments for partial payment of certified debts, for 4 month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0"/>
    <s v="Decided that the 2020 single property tax (ENFIA) will be based on the previous regime and the new objective will apply for next year"/>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0"/>
    <s v="Independent Public Revenue Office will proceed with immediate repayment of all outstanding liabilities to citizens and businesse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51"/>
    <x v="72"/>
    <x v="0"/>
    <s v="Ministry of Finance"/>
    <x v="0"/>
    <s v="Banks are suspending, until September, bankruptcy payments for coherent businesses the facility relates to legal entities belonging to sectors directly affected by the current crisis"/>
    <s v="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r>
  <r>
    <x v="23"/>
    <x v="72"/>
    <x v="0"/>
    <s v="Hungarian Government"/>
    <x v="0"/>
    <s v="Imposed a moratorium on repayment of corporate and household loans by the end of the year"/>
    <s v="https://www.mnb.hu/sajtoszoba/sajtokozlemenyek/2020-evi-sajtokozlemenyek/a-moratorium-lejarta-utan-nem-emelkedhet-az-adosok-torlesztoreszlete_x000a__x000a_https://www.kormany.hu/en/the-prime-minister/news/we-are-suspending-principal-and-interest-payment-liabilities-on-loans"/>
  </r>
  <r>
    <x v="23"/>
    <x v="72"/>
    <x v="0"/>
    <s v="Hungarian Government"/>
    <x v="0"/>
    <s v="Short-term business loans have been extended until 30 June"/>
    <s v="https://www.kormany.hu/en/the-prime-minister/news/we-are-suspending-principal-and-interest-payment-liabilities-on-loans"/>
  </r>
  <r>
    <x v="23"/>
    <x v="72"/>
    <x v="0"/>
    <s v="Hungarian Government"/>
    <x v="0"/>
    <s v="Annual percentage rate (APR) of new consumer loans has been maximised at the central bank prime rate plus 5 per cent"/>
    <s v="https://www.kormany.hu/en/the-prime-minister/news/we-are-suspending-principal-and-interest-payment-liabilities-on-loans"/>
  </r>
  <r>
    <x v="23"/>
    <x v="72"/>
    <x v="0"/>
    <s v="Hungarian Government"/>
    <x v="1"/>
    <s v="In sectors struggling with grave difficulties such as tourism, catering, the entertainment industry, sports, cultural services and passenger transportation – meaning taxi services – the contribution payment liabilities of employers in their entirety are cancelled for a period extending to 30 June"/>
    <s v="https://www.kormany.hu/en/the-prime-minister/news/we-are-suspending-principal-and-interest-payment-liabilities-on-loans"/>
  </r>
  <r>
    <x v="23"/>
    <x v="72"/>
    <x v="0"/>
    <s v="Hungarian Government"/>
    <x v="1"/>
    <s v="Contributions of employees are being reduced significantly; they will not be required to pay pension contributions and the health insurance contribution will be reduced to the statutory minimum"/>
    <s v="https://www.kormany.hu/en/the-prime-minister/news/we-are-suspending-principal-and-interest-payment-liabilities-on-loans"/>
  </r>
  <r>
    <x v="23"/>
    <x v="72"/>
    <x v="0"/>
    <s v="Magyar Nemzeti Bank"/>
    <x v="0"/>
    <s v="Calls on banks to apply a moratorium on repayments to retail clients, in view of the emergency situation. Should domestic banks fail to provide a moratorium, the MNB will request the Government to make such a provision itself"/>
    <s v="https://www.mnb.hu/sajtoszoba/sajtokozlemenyek/2020-evi-sajtokozlemenyek/a-magyar-nemzeti-bank-azonnali-lepeseket-tesz-a-lakossag-megsegitesere"/>
  </r>
  <r>
    <x v="52"/>
    <x v="72"/>
    <x v="0"/>
    <s v="Central Bank of Iceland"/>
    <x v="3"/>
    <s v="Lower the Bank’s interest rates by 0.50% to 1.75%"/>
    <s v="https://www.cb.is/publications/news/news/2020/03/18/Statements-of-Monetary-Policy-Committee-and-Financial-Stability-Committee/"/>
  </r>
  <r>
    <x v="52"/>
    <x v="72"/>
    <x v="0"/>
    <s v="Central Bank of Iceland"/>
    <x v="0"/>
    <s v="Reduce the countercyclical capital buffer on financial institutions from 2% to 0%"/>
    <s v="https://www.cb.is/publications/news/news/2020/03/18/Statements-of-Monetary-Policy-Committee-and-Financial-Stability-Committee/"/>
  </r>
  <r>
    <x v="43"/>
    <x v="72"/>
    <x v="0"/>
    <s v="Reserve Bank of India"/>
    <x v="10"/>
    <s v="Conduct open market operations in the form of purchase of an aggregate amount of ₹ 10,000 crores of Government securities through a multi-security auction"/>
    <s v="https://www.rbi.org.in/Scripts/BS_PressReleaseDisplay.aspx?prid=49534"/>
  </r>
  <r>
    <x v="8"/>
    <x v="72"/>
    <x v="0"/>
    <s v="Ministry of Finance"/>
    <x v="1"/>
    <s v="reallocated Rp 27 trillion (US$1.8 billion) to fund the healthcare system; eallocate up to Rp 10 trillion from the portion of the state budget that was set for ministries and institutions, as well as Rp 17.2 trillion in funds earmarked for regional administrations."/>
    <s v="https://www.thejakartapost.com/life/2019/10/16/how-5g-will-transform-health-care.html"/>
  </r>
  <r>
    <x v="58"/>
    <x v="72"/>
    <x v="0"/>
    <s v="Central Bank of Ireland"/>
    <x v="0"/>
    <s v="The Counter Cyclical Capital Buffer (CCyB) will be reduced from 1% to 0% no later than 2 April 2020"/>
    <s v="https://www.centralbank.ie/news/article/press-release-statement-central-bank-of-ireland-18-march-2020"/>
  </r>
  <r>
    <x v="58"/>
    <x v="72"/>
    <x v="1"/>
    <s v="Minister for Finance and Public Expenditure &amp; Reform Paschal Donahoe"/>
    <x v="1"/>
    <s v="Banking and Payments Federation Ireland (BPFI) suggested: _x000a_-flexible arrangements, including payment breaks (up to 3 months) for mortgages and other loans_x000a_-support buy-to-let bank customers with tenants affected by COVID 19, offer payment breaks of up to 3 months_x000a_-broad support for SME customers, a deferal of up to 3-months on loan repayments for businesses_x000a_-tailored supports, including extensions of credit lines, risk guarantees, and trade finance"/>
    <s v="https://www.gov.ie/en/news/878d4d-wednesdminister-donohoe-outlines-further-measures-to-support-individ/"/>
  </r>
  <r>
    <x v="59"/>
    <x v="72"/>
    <x v="0"/>
    <s v="Ministry of Finance"/>
    <x v="1"/>
    <s v="Creation of a health emergency fund, with which the government can request up to 181 billion pesos of additional assistance from Congress."/>
    <s v="http://www5.diputados.gob.mx/index.php/esl/Comunicacion/Boletines/2020/Marzo/18/3509-Aprueban-crear-el-Fondo-para-la-Prevencion-y-Atencion-de-Emergencias"/>
  </r>
  <r>
    <x v="11"/>
    <x v="72"/>
    <x v="0"/>
    <s v="Reserve Bank of New Zealand"/>
    <x v="0"/>
    <s v="Deferred the start date of the increased capital requirements for banks by 12 months as well as other regulatory initiatives"/>
    <s v="https://www.rbnz.govt.nz/news/2020/03/regulatory-relief-to-provide-headroom-for-customer-focus-and-risk-management"/>
  </r>
  <r>
    <x v="26"/>
    <x v="72"/>
    <x v="1"/>
    <s v="Central Bank of Nigeria"/>
    <x v="0"/>
    <s v="increase efforts “in boosting local manufacturing and import substitution by another 1 trillion naira across all critical sectors of the economy,”"/>
    <s v="https://www.bloomberg.com/news/articles/2020-03-18/nigeria-central-bank-covid-19-stimulus-to-reach-2-7-billion"/>
  </r>
  <r>
    <x v="26"/>
    <x v="72"/>
    <x v="1"/>
    <s v="Central Bank of Nigeria"/>
    <x v="0"/>
    <s v="100-billion naira loan to health authorities"/>
    <s v="https://www.bloomberg.com/news/articles/2020-03-18/nigeria-central-bank-covid-19-stimulus-to-reach-2-7-billion"/>
  </r>
  <r>
    <x v="36"/>
    <x v="72"/>
    <x v="0"/>
    <s v="Norges Bank"/>
    <x v="6"/>
    <s v="Temporarily revise Norges Bank guidelines for pledging securities for loans"/>
    <s v="https://www.norges-bank.no/en/news-events/news-publications/Press-releases/2020/2020-03-18-2-press-release/"/>
  </r>
  <r>
    <x v="36"/>
    <x v="72"/>
    <x v="0"/>
    <s v="Norges Bank"/>
    <x v="10"/>
    <s v="Increase daily sales of foreign exchange on behalf of the government from NOK 500 million to NOK 1,600 million"/>
    <s v="https://www.norges-bank.no/en/news-events/news-publications/Press-releases/2020/2020-03-18-press-release/"/>
  </r>
  <r>
    <x v="54"/>
    <x v="72"/>
    <x v="0"/>
    <s v="Central Bank of Oman"/>
    <x v="3"/>
    <s v="Reduce Repo rates by 75bps to .5%, reducing rate on discounting of government treasury bills by 100bps to 1%, reducing rate of foreign currency swaps by 50bps, and rediscounting of commercial paper"/>
    <s v="https://cbo.gov.om/pages/viewCircular.aspx?file=/sites/assets/Documents/Global/Circulars/2020/BSD-CB-2020-001PolicyMeasures.pdf&amp;Title=BSD/CB/2020/001%20-%20Policy%20Measures%20to%20Support%20the%20Banks/FLCs%20in%20the%20Context%20of%20the%20Prevailing%20Economic%20Condition"/>
  </r>
  <r>
    <x v="54"/>
    <x v="72"/>
    <x v="0"/>
    <s v="Central Bank of Oman"/>
    <x v="0"/>
    <s v="Lower capital conservation buffer by 50% from 2.5% to 1.25%"/>
    <s v="https://cbo.gov.om/pages/viewCircular.aspx?file=/sites/assets/Documents/Global/Circulars/2020/BSD-CB-2020-001PolicyMeasures.pdf&amp;Title=BSD/CB/2020/001%20-%20Policy%20Measures%20to%20Support%20the%20Banks/FLCs%20in%20the%20Context%20of%20the%20Prevailing%20Economic%20Condition"/>
  </r>
  <r>
    <x v="54"/>
    <x v="72"/>
    <x v="0"/>
    <s v="Central Bank of Oman"/>
    <x v="0"/>
    <s v="Increase lending/financing ratio from 87.5% to 92.5% and utilize additional scope to increase lending, especially to the healthcare sector"/>
    <s v="https://cbo.gov.om/pages/viewCircular.aspx?file=/sites/assets/Documents/Global/Circulars/2020/BSD-CB-2020-001PolicyMeasures.pdf&amp;Title=BSD/CB/2020/001%20-%20Policy%20Measures%20to%20Support%20the%20Banks/FLCs%20in%20the%20Context%20of%20the%20Prevailing%20Economic%20Condition"/>
  </r>
  <r>
    <x v="54"/>
    <x v="72"/>
    <x v="0"/>
    <s v="Central Bank of Oman"/>
    <x v="0"/>
    <s v="Accept requests for loan payment deferments for affected borrowers, especially SMEs for 6 months"/>
    <s v="https://cbo.gov.om/pages/viewCircular.aspx?file=/sites/assets/Documents/Global/Circulars/2020/BSD-CB-2020-001PolicyMeasures.pdf&amp;Title=BSD/CB/2020/001%20-%20Policy%20Measures%20to%20Support%20the%20Banks/FLCs%20in%20the%20Context%20of%20the%20Prevailing%20Economic%20Condition"/>
  </r>
  <r>
    <x v="54"/>
    <x v="72"/>
    <x v="0"/>
    <s v="Central Bank of Oman"/>
    <x v="0"/>
    <s v="Defer risk classifications for loans to government projects for 6 months"/>
    <s v="https://cbo.gov.om/pages/viewCircular.aspx?file=/sites/assets/Documents/Global/Circulars/2020/BSD-CB-2020-001PolicyMeasures.pdf&amp;Title=BSD/CB/2020/001%20-%20Policy%20Measures%20to%20Support%20the%20Banks/FLCs%20in%20the%20Context%20of%20the%20Prevailing%20Economic%20Condition"/>
  </r>
  <r>
    <x v="54"/>
    <x v="72"/>
    <x v="0"/>
    <s v="Central Bank of Oman"/>
    <x v="0"/>
    <s v="Ask banks to consider fee reductions"/>
    <s v="https://cbo.gov.om/pages/viewCircular.aspx?file=/sites/assets/Documents/Global/Circulars/2020/BSD-CB-2020-001PolicyMeasures.pdf&amp;Title=BSD/CB/2020/001%20-%20Policy%20Measures%20to%20Support%20the%20Banks/FLCs%20in%20the%20Context%20of%20the%20Prevailing%20Economic%20Condition"/>
  </r>
  <r>
    <x v="27"/>
    <x v="72"/>
    <x v="0"/>
    <s v="Ministry of Economy and Finance"/>
    <x v="0"/>
    <s v="Raise the forex futures trading limit by 25 percent, making it 50 percent for local banks and 250 percent for foreign bank branches"/>
    <s v="http://english.moef.go.kr/pc/selectTbPressCenterDtl.do?boardCd=N0001&amp;seq=4859"/>
  </r>
  <r>
    <x v="61"/>
    <x v="72"/>
    <x v="0"/>
    <s v="Saudi Arabian Monetary Authority"/>
    <x v="0"/>
    <s v="SAMA has decided to increase the purchase limit of contactless payment enabled cards from SAR 100 to SAR 300 for a single transaction (cumulative amount of these contactless transactions allowed stays at SAR 300."/>
    <s v="http://www.sama.gov.sa/en-US/News/Pages/news-521.aspx"/>
  </r>
  <r>
    <x v="15"/>
    <x v="72"/>
    <x v="0"/>
    <s v="Comisión Nacional del Mercado de Valores (CNMV)"/>
    <x v="0"/>
    <s v="ESMA agreed to prohibit short-selling on all Spanish trading venues (BOLSA DE MADRID, S.A., BOLSA DE BARCELONA, S.A., BOLSA DE VALENCIA, S.A., BOLSA DE BILBAO, S.A. and Mercado Alternativo Bursátil, S.A.) for a period of one month--until the close of the trading session on 17 April 2020."/>
    <s v="https://www.esma.europa.eu/press-news/esma-news/esma-issues-positive-opinion-short-selling-ban-french-amf"/>
  </r>
  <r>
    <x v="46"/>
    <x v="72"/>
    <x v="1"/>
    <s v="President Erdogan"/>
    <x v="1"/>
    <s v="President Erdogan announced an economic relief package worth100 billion lira ($15.40 billion), which will be used to:_x000a_-defer tax and insurance premium payments by six months for selected sectors_x000a_-offer &quot;necessary support&quot; to Turkish Airlines_x000a_-decrease the required downpayment for home purchases up to 500,000 lira form 20% to 10%_x000a_-defer primary debt and interest payments by three months for companies whose cash flows have deteriorated from the outbreak_x000a_-double the Credit Guarantee Fund to 50 billion liras_x000a_-decrease the value-added tax on domestic air travel from 8% to 1%_x000a_-increase minimum payout for pensioners to 1,500 liras per month"/>
    <s v="https://www.bloomberg.com/news/articles/2020-03-18/turkey-announces-15-4-billion-plan-to-counter-virus-outbreak"/>
  </r>
  <r>
    <x v="17"/>
    <x v="72"/>
    <x v="0"/>
    <s v="National Bank of Ukraine"/>
    <x v="6"/>
    <s v="NBU Launches Long-Term Refinancing Loans to Support Bank Lending and Liquidity"/>
    <s v="https://bank.gov.ua/news/all/natsionalniy-bank-zaprovadjuye-dovgostrokove-refinansuvannya-dlya-pidtrimki-kredituvannya-ta-likvidnosti-bankiv"/>
  </r>
  <r>
    <x v="29"/>
    <x v="72"/>
    <x v="0"/>
    <s v="Federal Housing Finance Agency"/>
    <x v="0"/>
    <s v="Announced that Fannie Mae and Freddie Mac (the Enterprises) will offer multifamily property owners mortgage forbearance with the condition that they suspend all evictions for renters unable to pay rent due to the impact of coronaviru"/>
    <s v="https://www.fhfa.gov/Media/PublicAffairs/Pages/FHFA-Moves-to-Provide-Eviction-Suspension-Relief-for-Renters-in-Multifamily-Properties.aspx"/>
  </r>
  <r>
    <x v="29"/>
    <x v="72"/>
    <x v="0"/>
    <s v="Federal Housing Finance Agency"/>
    <x v="0"/>
    <s v="Directed Fannie Mae and Freddie Mac (the Enterprises) to suspend foreclosures and evictions for at least 60 days due to the coronavirus national emergency"/>
    <s v="https://www.fhfa.gov/Media/PublicAffairs/Pages/FHFA-Suspends-Foreclosures-and-Evictions-for-Enterprise-Backed-Mortgages.aspx"/>
  </r>
  <r>
    <x v="29"/>
    <x v="72"/>
    <x v="0"/>
    <s v="Freddie Mac"/>
    <x v="0"/>
    <s v="Mortgage relief options for borrowers impacted by COVID-19"/>
    <s v="https://freddiemac.gcs-web.com/news-releases/news-release-details/freddie-mac-announces-enhanced-relief-borrowers-impacted-covid?_ga=2.163012730.75620981.1584711920-1358204776.1584711920"/>
  </r>
  <r>
    <x v="29"/>
    <x v="72"/>
    <x v="0"/>
    <s v="Fannie Mae"/>
    <x v="0"/>
    <s v="Mortgage assistance and relief options to those impacted by COVID-19"/>
    <s v="https://www.fanniemae.com/portal/media/corporate-news/2020/covid-homeowner-assistance-options-7000.html"/>
  </r>
  <r>
    <x v="29"/>
    <x v="72"/>
    <x v="0"/>
    <s v="Federal Reserve"/>
    <x v="12"/>
    <s v="Establishment of a Money Market Mutual Fund Liquidity Facility, or MMLF. The Federal Reserve Bank of Boston will make loans available to eligible financial institutions secured by high-quality assets purchased by the financial institution from money market mutual funds"/>
    <s v="https://www.federalreserve.gov/newsevents/pressreleases/monetary20200318a.htm"/>
  </r>
  <r>
    <x v="29"/>
    <x v="72"/>
    <x v="1"/>
    <s v="Janet Yellen, Ben Bernanke"/>
    <x v="10"/>
    <s v="- Reviving the TAF or other facilities that could provide cash to a wider range of lenders than the discount window, against various forms of collateral_x000a_- Low-cost financing facility for banks to support lending to households and small businesses adversely affected by the crisis (Similar to BoE funding for lending scheme)_x000a_- Restart the Term Asset-Backed Lending Facility_x000a_- Ask Congress for the authority to buy limited amounts of investment-grade corporate debt"/>
    <s v="https://www.ft.com/content/01f267a2-686c-11ea-a3c9-1fe6fedcca75"/>
  </r>
  <r>
    <x v="29"/>
    <x v="72"/>
    <x v="1"/>
    <s v="US Treasury Department"/>
    <x v="8"/>
    <s v="Treasury Department asked Congress to temporarily ease restrictions on its Exchange Stabilization Fund, so that it can create guarantee programs for the money-market mutual fund industry. The program would last until the President ends the US State of Emergency."/>
    <s v="https://www.wsj.com/articles/treasury-department-asking-congress-for-permission-to-backstop-money-markets-11584546598?mod=breakingnews"/>
  </r>
  <r>
    <x v="29"/>
    <x v="72"/>
    <x v="1"/>
    <s v="US Treasury Department"/>
    <x v="2"/>
    <s v="Appropriate an additional $50 billion to the ESF and authorize use of those funds for secured lending to U.S. passenger and cargo air carriers"/>
    <s v="https://subscriber.politicopro.com/f/?id=00000170-ee5f-ded4-ad7e-ffffa4550000"/>
  </r>
  <r>
    <x v="29"/>
    <x v="72"/>
    <x v="0"/>
    <s v="Federal Reserve"/>
    <x v="0"/>
    <s v="Temporarily exempting banks from section 23A of the Federal Reserve Act (12 U.S.C 371c) and Regulation W (12 CFR part 223) for certain asset purchases by the bank from its affiliated broker-dealers to ease liquidity pressures around broker-dealers"/>
    <s v="https://www.federalreserve.gov/supervisionreg/legalinterpretations/federalreserveact2020.htm"/>
  </r>
  <r>
    <x v="34"/>
    <x v="72"/>
    <x v="0"/>
    <s v="State Bank of Vietnam"/>
    <x v="3"/>
    <s v="Refinancing rate is cut down from 6.0% to 5.0%; rediscounting rate reduced from 4.0% to 3.5%; the overnight rate in the inter-bank electronic payments and the rate of loans to finance short balances in the clearing transactions between the SBV and the commercial banks is lowered from 7.0% to 6.0%"/>
    <s v="https://www.sbv.gov.vn/webcenter/portal/en/home/sbv/news/news_chitiet?leftWidth=20%25&amp;showFooter=false&amp;showHeader=false&amp;dDocName=SBV407519&amp;rightWidth=0%25&amp;centerWidth=80%25&amp;_afrLoop=1338880703061539#%40%3F_afrLoop%3D1338880703061539%26centerWidth%3D80%2525%26dDocName%3DSBV407519%26leftWidth%3D20%2525%26rightWidth%3D0%2525%26showFooter%3Dfalse%26showHeader%3Dfalse%26_adf.ctrl-state%3Dzf34bn8y9_651"/>
  </r>
  <r>
    <x v="0"/>
    <x v="73"/>
    <x v="0"/>
    <s v="Ministry of Economy"/>
    <x v="1"/>
    <s v="Exempted the payment of employment contributions to sectors criticaly affected by the coronavirus pandemic. Expanded the Productive Recovery Program (REPRO) to guarantee the employent of those who work in companies affected by the health emergency. Reinforced unemployment insurance."/>
    <s v="https://www.argentina.gob.ar/noticias/los-ministros-de-economia-y-de-desarrollo-productivo-anunciaron-un-paquete-de-medidas-para"/>
  </r>
  <r>
    <x v="0"/>
    <x v="73"/>
    <x v="0"/>
    <s v="Ministry of Economy"/>
    <x v="1"/>
    <s v="Implemented Universal Child Allowance (AUH) and Universal Pregnancy Allowance (AUE) payments, worth ARS 3,103 per month for each child. Postponed ASNES debt payments for AUH recipients and retirees during April and May 2020. Offered a one-time payment of ARS 3,000 to those who receive a single-retirement or minimum-pension payment."/>
    <s v="https://www.argentina.gob.ar/noticias/los-ministros-de-economia-y-de-desarrollo-productivo-anunciaron-un-paquete-de-medidas-para"/>
  </r>
  <r>
    <x v="0"/>
    <x v="73"/>
    <x v="0"/>
    <s v="Ministry of Economy"/>
    <x v="1"/>
    <s v="Increased budget for public investment in road works, economic infrastructure, construction and renovation of houses, schools, kindergartens, and tourism by ARS 100 billion."/>
    <s v="https://www.argentina.gob.ar/noticias/los-ministros-de-economia-y-de-desarrollo-productivo-anunciaron-un-paquete-de-medidas-para"/>
  </r>
  <r>
    <x v="0"/>
    <x v="73"/>
    <x v="0"/>
    <s v="Ministry of Economy"/>
    <x v="2"/>
    <s v="Opened mandatory credit lines through the Central Bank (ARS 320 billion), loans from the state-owned bank BNA (ARS 25 billion). Allocated ARS 5 billion to guarantee teleworking and ARS 2.8 billion to develop infrastructure in industrial parks."/>
    <s v="https://www.argentina.gob.ar/noticias/los-ministros-de-economia-y-de-desarrollo-productivo-anunciaron-un-paquete-de-medidas-para"/>
  </r>
  <r>
    <x v="57"/>
    <x v="73"/>
    <x v="0"/>
    <s v="FPS Finances"/>
    <x v="0"/>
    <s v="Belgian and Luxembourg authorities have now decided that as of Saturday 14 March 2020, the presence of a frontier worker at his home (in particular for teleworking) will not be taken into account in the calculation of the 24-hour period in relations to the Belgian-Luxembourg Double Taxation Convention"/>
    <s v="https://finances.belgium.be/fr/Actualites/convention-belgo-luxembourgeoise-pr%C3%A9ventive-de-la-double-imposition-mesure-exceptionnelle"/>
  </r>
  <r>
    <x v="3"/>
    <x v="73"/>
    <x v="0"/>
    <s v="Ministry of Economy"/>
    <x v="4"/>
    <s v="Release of R $ 5 billion by the Income Generation Program (Proger), maintained with resources from the Workers' Support Fund (FAT). The amount will be passed on to public banks so that they grant loans aimed at working capital of micro and small companies"/>
    <s v="https://www.gov.br/economia/pt-br/assuntos/noticias/2020/marco/governo-anuncia-medidas-para-reduzir-efeitos-do-coronavirus-nas-micro-e-pequenas-empresas"/>
  </r>
  <r>
    <x v="3"/>
    <x v="73"/>
    <x v="0"/>
    <s v="Ministry of Economy"/>
    <x v="3"/>
    <s v="Interest rate on the payroll loan for retirees and pensioners of the National Social Security Institute (INSS) will rise from the current 2.08% to 1.80%"/>
    <s v="https://www.gov.br/economia/pt-br/assuntos/noticias/2020/marco/taxa-de-juros-do-consignado-e-reduzida-a-1-80-para-facilitar-acesso-ao-credito"/>
  </r>
  <r>
    <x v="3"/>
    <x v="73"/>
    <x v="0"/>
    <s v="Ministry of Economy"/>
    <x v="3"/>
    <s v="Rate for the credit card will be reduced from 3% to 2.70 %"/>
    <s v="https://www.gov.br/economia/pt-br/assuntos/noticias/2020/marco/taxa-de-juros-do-consignado-e-reduzida-a-1-80-para-facilitar-acesso-ao-credito"/>
  </r>
  <r>
    <x v="4"/>
    <x v="73"/>
    <x v="0"/>
    <s v="Bank of Canada"/>
    <x v="10"/>
    <s v="First BAPF operation will be conducted on Monday, March 23, 2020, the Bank will purchase up to $10 billion of one-month Bankers’ Acceptances with a reserve rate of the overnight index swap (OIS) rate plus 20 basis points (bps)"/>
    <s v="https://www.bankofcanada.ca/2020/03/operational-details-on-the-bank-of-canadas-bankers-acceptance-purchase-facility/"/>
  </r>
  <r>
    <x v="5"/>
    <x v="73"/>
    <x v="0"/>
    <s v="People's Bank of China"/>
    <x v="0"/>
    <s v="Cuts in China's Required Reserve Ratio (RRR)"/>
    <s v="http://www.pbc.gov.cn/en/3688110/3688172/3990507/index.html"/>
  </r>
  <r>
    <x v="6"/>
    <x v="73"/>
    <x v="0"/>
    <s v="Ministerio de Hacienda y Crédito Público del Gobierno de Colombia"/>
    <x v="2"/>
    <s v="General Directorate of Public Credit and National Treasury (DGCPTN) reduced the goal of the Auction Program for the validity of 2020 by $ 1.5 billion, the new total auction amount will be $ 23 billion, of which $ 6.3 billion has been placed to date. Auctions of both Short-Term TES Treasury Securities and Long Term TES Treasury Securities in Pesos and UVR are suspended for the remainder of March"/>
    <s v="https://www.minhacienda.gov.co/webcenter/portal/SaladePrensa/pages_DetalleNoticia?documentId=WCC_CLUSTER-126604"/>
  </r>
  <r>
    <x v="6"/>
    <x v="73"/>
    <x v="0"/>
    <s v="Ministerio de Hacienda y Crédito Público del Gobierno de Colombia"/>
    <x v="1"/>
    <s v="A cost rate of 0% will be applied to the Temporary Securities Transfer Operations that are carried out by Market Makers in the first market window (3:30 pm to 4:00 pm) . The maximum amount to carry out these operations remains at $ 2 billion. The quota is extended to simultaneous and / or passive Simultaneous Operations up to an amount of $ 3.5 trillion, which represents more than 50% of the average daily volume of this market on transactional platforms"/>
    <s v="https://www.minhacienda.gov.co/webcenter/portal/SaladePrensa/pages_DetalleNoticia?documentId=WCC_CLUSTER-126604"/>
  </r>
  <r>
    <x v="6"/>
    <x v="73"/>
    <x v="0"/>
    <s v="Ministerio de Hacienda y Crédito Público del Gobierno de Colombia"/>
    <x v="0"/>
    <s v="Margin between points of purchase and sale is increased to meet the requirement of mandatory quotation, of Market Makers, from 20 to 80 basis points until April 3"/>
    <s v="https://www.minhacienda.gov.co/webcenter/portal/SaladePrensa/pages_DetalleNoticia?documentId=WCC_CLUSTER-126604"/>
  </r>
  <r>
    <x v="60"/>
    <x v="73"/>
    <x v="0"/>
    <s v="Central Bank of Egypt"/>
    <x v="0"/>
    <s v="Loosening regulations regarding digital board of directors meetings, in particular the number of individuals required to be present and number of times an individual is able to call in"/>
    <s v="https://www.cbe.org.eg/en/Pages/HighlightsPages/Circular-dated-17-March-2020-regarding-the-participation-in-BOD-meetings-via-video-or-teleconference-during-2020.aspx"/>
  </r>
  <r>
    <x v="49"/>
    <x v="73"/>
    <x v="0"/>
    <s v="Autorité des Marchés Financiers (AMF)"/>
    <x v="0"/>
    <s v="AMF prohibited the short-sale of 92 shares until the end of the trading day on March 17, 2020."/>
    <s v="https://www.amf-france.org/en/news-publications/news-releases/amf-news-releases/amf-announces-temporary-short-selling-ban-certain-shares-until-end-trading-day-march-17"/>
  </r>
  <r>
    <x v="49"/>
    <x v="73"/>
    <x v="1"/>
    <s v="President Emmanuel Macron"/>
    <x v="4"/>
    <s v="France will guarantee up to 300 billion euros ($335 billion) of bank loans to companies"/>
    <s v="https://www.bloomberg.com/news/articles/2020-03-16/france-to-put-all-reforms-on-hold-to-focus-on-virus-macron-says"/>
  </r>
  <r>
    <x v="7"/>
    <x v="73"/>
    <x v="0"/>
    <s v="Hong Kong Advisory Committee on Recycling Fund"/>
    <x v="1"/>
    <s v="Established a one-off subsidy will be provided under the Anti-epidemic Fund to assist the transport trades in coping with operating pressures in the current economic environmen"/>
    <s v="https://www.news.gov.hk/eng/2020/03/20200317/20200317_183228_296.html?type=category&amp;name=covid19&amp;tl=t"/>
  </r>
  <r>
    <x v="53"/>
    <x v="73"/>
    <x v="0"/>
    <s v="Commissione Nazionale per le Società e la Borsa (CONSOB)"/>
    <x v="0"/>
    <s v="EMSA agreed to prohibit short-selling on the Italian MTA regulated market for a period of three months--until the end of the trading session on 18 June 2020."/>
    <s v="https://www.esma.europa.eu/press-news/esma-news/esma-issues-positive-opinion-short-selling-ban-italian-consob-1"/>
  </r>
  <r>
    <x v="53"/>
    <x v="73"/>
    <x v="0"/>
    <s v="Italian Ministry of Economy and Finance"/>
    <x v="4"/>
    <s v="Enhancement for 1.5 billion of the Central Guarantee Fund for SMEs"/>
    <s v="http://www.mef.gov.it/covid-19/Sostegno-alla-liquidita-delle-famiglie-e-delle-imprese-tramite-il-sistema-bancario/"/>
  </r>
  <r>
    <x v="25"/>
    <x v="73"/>
    <x v="0"/>
    <s v="De Nederlandsche Bank"/>
    <x v="0"/>
    <s v="Systemic buffers are reduced from the current 3% of global risk-weighted exposures to 2.5% for ING, 2% for Rabobank and 1.5% for ABN Amro"/>
    <s v="https://www.dnb.nl/nieuws/nieuwsoverzicht-en-archief/persberichten-2020/dnb387870.jsp"/>
  </r>
  <r>
    <x v="25"/>
    <x v="73"/>
    <x v="0"/>
    <s v="De Nederlandsche Bank"/>
    <x v="0"/>
    <s v="Introduction of a lower limit for the risk weighting of mortgage loans has been postponed"/>
    <s v="https://www.dnb.nl/nieuws/nieuwsoverzicht-en-archief/persberichten-2020/dnb387870.jsp"/>
  </r>
  <r>
    <x v="25"/>
    <x v="73"/>
    <x v="0"/>
    <s v="Ministry of Economic Affairs and Climate Policy"/>
    <x v="4"/>
    <s v="Guarantee Corporate Financing scheme (GO scheme) guarantee ceiling be increased from €400 million to €1.5 billion"/>
    <s v="https://www.government.nl/ministries/ministry-of-finance/news/2020/03/19/coronavirus-dutch-government-adopts-package-of-new-measures-designed-to-save-jobs-and-the-economy"/>
  </r>
  <r>
    <x v="25"/>
    <x v="73"/>
    <x v="0"/>
    <s v="Ministry of Agriculture, Nature and Food Quality"/>
    <x v="4"/>
    <s v="Temporarily underwrite working capital granted to farms and horticultural companies as part of the Guarantee SME Loans scheme for small and medium-sized farms"/>
    <s v="https://www.government.nl/ministries/ministry-of-finance/news/2020/03/19/coronavirus-dutch-government-adopts-package-of-new-measures-designed-to-save-jobs-and-the-economy"/>
  </r>
  <r>
    <x v="25"/>
    <x v="73"/>
    <x v="0"/>
    <s v="Ministry of Social Affairs and Employment"/>
    <x v="5"/>
    <s v="Affected entrepreneurs can more easily apply for a deferment of tax. The Tax Authorities will then immediately stop the collections. This applies to income, corporate, wage and turnover taxes (VAT). Any default penalties for late payment do not have to be paid."/>
    <s v="https://www.government.nl/ministries/ministry-of-finance/news/2020/03/19/coronavirus-dutch-government-adopts-package-of-new-measures-designed-to-save-jobs-and-the-economy"/>
  </r>
  <r>
    <x v="25"/>
    <x v="73"/>
    <x v="0"/>
    <s v="Ministry of Social Affairs and Employment"/>
    <x v="5"/>
    <s v="temporary, relaxed arrangement to support independent entrepreneurs, including self-employed persons, so that they can continue their business. The scheme is implemented by municipalities. Self-employed persons can receive additional income support for maintenance for a period of three months through an accelerated procedure. does not need to be repaid"/>
    <s v="https://www.government.nl/ministries/ministry-of-finance/news/2020/03/19/coronavirus-dutch-government-adopts-package-of-new-measures-designed-to-save-jobs-and-the-economy"/>
  </r>
  <r>
    <x v="25"/>
    <x v="73"/>
    <x v="0"/>
    <s v="Ministry of Social Affairs and Employment"/>
    <x v="5"/>
    <s v="Temporary Emergency Measure Bridging for Work Retention(NOW) entrepreneur who expects a loss of turnover (at least 20%) can apply to the UWV for a salary contribution for a period of three months (maximum 90% of the wage bill, depending on the loss of turnover). UWV will provide an advance of 80% of the requested contribution"/>
    <s v="https://www.government.nl/ministries/ministry-of-finance/news/2020/03/19/coronavirus-dutch-government-adopts-package-of-new-measures-designed-to-save-jobs-and-the-economy"/>
  </r>
  <r>
    <x v="11"/>
    <x v="73"/>
    <x v="0"/>
    <s v="New Zealand Government"/>
    <x v="1"/>
    <s v="$12.1 Billion package including Initial $500 million boost for health (see link to the Minister of Health's media release below)_x000a_ $5.1 billion in wage subsidies for affected businesses in all sectors and regions_x000a_ $126 million in COVID-19 leave and self-isolation support_x000a_ $2.8 billion income support package for our most vulnerable, including a permanent $25 per week benefit increase and a doubling of the Winter Energy Payment for 2020_x000a_ $100 million redeployment package_x000a_ $2.8 billion in business tax changes to free up cashflow, including a provisional tax threshold lift, the reinstatement of building depreciation and writing off interest on the late payment of tax_x000a_ $600 million initial aviation support package"/>
    <s v="https://treasury.govt.nz/news-and-events/news/covid-19-economic-package-updated"/>
  </r>
  <r>
    <x v="12"/>
    <x v="73"/>
    <x v="0"/>
    <s v="Banco Central de Reserva del Peru"/>
    <x v="6"/>
    <s v="Sale of S 400 million in one-year repos at 3.10%"/>
    <s v="https://www.bcrp.gob.pe/docs/Transparencia/Notas-Informativas/2020/nota-informativa-2020-03-17.pdf"/>
  </r>
  <r>
    <x v="13"/>
    <x v="73"/>
    <x v="0"/>
    <s v="Department of Labor and Employment"/>
    <x v="1"/>
    <s v="Established a P180-million emergency employment program under the Tulong Panghanapbuhay sa Ating Disadvantaged/Displaced Workers (TUPAD) for some 18,000 informal sector workers"/>
    <s v="https://www.dole.gov.ph/news/statement-of-secretary-silvestre-h-bello-iii-on-assistance-to-workers-amid-covid-19/"/>
  </r>
  <r>
    <x v="13"/>
    <x v="73"/>
    <x v="0"/>
    <s v="Department of Labor and Employment"/>
    <x v="1"/>
    <s v="Established a P1.3-billion COVID Adjustment Measures Program (CAMP) to benefit about 250,000 workers"/>
    <s v="https://www.dole.gov.ph/news/statement-of-secretary-silvestre-h-bello-iii-on-assistance-to-workers-amid-covid-19/"/>
  </r>
  <r>
    <x v="15"/>
    <x v="73"/>
    <x v="0"/>
    <s v="Council of Ministers"/>
    <x v="0"/>
    <s v="Prohibition on utilties cutting of water, gas, electric, and telecoms services for &quot;users with vulnerable consumer status, severe vulnerability or at risk of social exclusion defined in articles 3 and 4 of Royal Decree Law 897/2017.&quot; Electricity subsidies that are targeted at vulnerable populations are automatically renewed until the end of September 2020. "/>
    <s v="https://www.miteco.gob.es/es/prensa/ultimas-noticias/el-gobierno-proh%C3%ADbe-el-corte-de-suministro-de-agua-electricidad-y-gas-natural-a-consumidores-vulnerables-durante-un-mes-prorrogable/tcm:30-508171_x000a__x000a_https://www.lamoncloa.gob.es/consejodeministros/referencias/Paginas/2020/refc20200317.aspx#CoroVi"/>
  </r>
  <r>
    <x v="15"/>
    <x v="73"/>
    <x v="0"/>
    <s v="Council of Ministers"/>
    <x v="0"/>
    <s v="&quot;suspends the revision of the maximum sale prices to the public for bottled liquefied petroleum gases, such as butane cylinders, and the Natural Gas Tariff of Last Resort (TUR), to prevent them from rising. Current prices will be maintained for the next six months.&quot;"/>
    <s v="https://www.miteco.gob.es/es/prensa/ultimas-noticias/el-gobierno-proh%C3%ADbe-el-corte-de-suministro-de-agua-electricidad-y-gas-natural-a-consumidores-vulnerables-durante-un-mes-prorrogable/tcm:30-508171"/>
  </r>
  <r>
    <x v="15"/>
    <x v="73"/>
    <x v="0"/>
    <s v="Council of Ministers"/>
    <x v="2"/>
    <s v="Moratorium on mortgage payments. Eligible borrowers: mortgage debtors in a situation of special vulnerability who see their income decrease"/>
    <s v="https://www.lamoncloa.gob.es/consejodeministros/referencias/Paginas/2020/refc20200317.aspx#CoroVi"/>
  </r>
  <r>
    <x v="15"/>
    <x v="73"/>
    <x v="0"/>
    <s v="Council of Ministers"/>
    <x v="7"/>
    <s v="Credit guarantee for 100.000 millon euros of lending. The first tranche, which will underwrite 20,000 million euros of lending, will go 50% to guarantee loans to freelancers and SMEs._x000a__x000a_&quot;Companies and freelancers affected by the economic effects of COVID-19 may request these guarantees, provided that the applicants were not in default on December 31, 2019 and in bankruptcy procedure on March 17, 2020. The guarantees will be retroactive. and may be requested for operations formalized after the entry into force of Royal Decree-Law 8/2020, which occurred on March 18.&quot;_x000a__x000a_Related loans will have a 5 year term. The government will charge financial institutions participating between 20 and 120 basic points._x000a__x000a_Program lapses on 2020-09-30_x000a_"/>
    <s v="https://www.lamoncloa.gob.es/consejodeministros/referencias/Paginas/2020/refc20200317.aspx#CoroVi_x000a__x000a_https://www.lamoncloa.gob.es/consejodeministros/referencias/Paginas/2020/refc20200324.aspx_x000a__x000a_https://www.boe.es/buscar/act.php?id=BOE-A-2020-3824"/>
  </r>
  <r>
    <x v="28"/>
    <x v="73"/>
    <x v="0"/>
    <s v="Central Bank of Sri Lanka"/>
    <x v="0"/>
    <s v="Reserve requirement change: Licensed Commercial Banks now required to &quot;maintain reserves against deposit liabilities denominated in Sri_x000a_Lankan Rupees&quot; at 4.00% of their deposit liabilities "/>
    <s v="https://www.cbsl.gov.lk/sites/default/files/cbslweb_documents/laws/cdg/DOD_Operating_Instructions_No_35_01_005_0007_15_e.pdf"/>
  </r>
  <r>
    <x v="45"/>
    <x v="73"/>
    <x v="0"/>
    <s v="Ministry of Finance"/>
    <x v="4"/>
    <s v="Airlines in 2020 be given the opportunity to obtain credit guarantees worth a maximum of SEK 5 billion, of which SEK 1.5 billion is directed to SAS"/>
    <s v="https://www.regeringen.se/pressmeddelanden/2020/03/statliga-kreditgarantier-till-flygforetag-och-utokad-kreditgarantiram-for-exportkreditnamnden-for-att-dampa-effekterna-av-coronaviruset/"/>
  </r>
  <r>
    <x v="45"/>
    <x v="73"/>
    <x v="0"/>
    <s v="Ministry of Finance"/>
    <x v="4"/>
    <s v="The Export Credit Committee's credit guarantee framework be extended to support Swedish export companies and shipping"/>
    <s v="https://www.regeringen.se/pressmeddelanden/2020/03/statliga-kreditgarantier-till-flygforetag-och-utokad-kreditgarantiram-for-exportkreditnamnden-for-att-dampa-effekterna-av-coronaviruset/"/>
  </r>
  <r>
    <x v="45"/>
    <x v="73"/>
    <x v="0"/>
    <s v="Finansinspektionen"/>
    <x v="0"/>
    <s v="Considers the loss of income associated with COVID-19 to qualify as special grounds that allow the bank and borrower to reach an agreement to reduce or suspend amortisation payments for a limited period of time"/>
    <s v="https://www.fi.se/en/published/press-releases/2020/loss-of-income-due-to-corona-virus-disease-a-cause-for-exemption-from-amortisation/"/>
  </r>
  <r>
    <x v="46"/>
    <x v="73"/>
    <x v="0"/>
    <s v="Central Bank of the Republic of Turkey"/>
    <x v="6"/>
    <s v="Conventional (multi-price) swap auctions with maturities of one, three and six months, which are currently available against US dollars, may also be held against euros and gold"/>
    <s v="https://www.tcmb.gov.tr/wps/wcm/connect/EN/TCMB+EN/Main+Menu/Announcements/Press+Releases/2020/ANO2020-16"/>
  </r>
  <r>
    <x v="46"/>
    <x v="73"/>
    <x v="0"/>
    <s v="Central Bank of the Republic of Turkey"/>
    <x v="0"/>
    <s v="FX reserve requirement ratios will be reduced by 500 basis points in all liability types and all maturity brackets for banks that meet real credit growth conditions within the context of the reserve requirement practice"/>
    <s v="https://www.tcmb.gov.tr/wps/wcm/connect/EN/TCMB+EN/Main+Menu/Announcements/Press+Releases/2020/ANO2020-16"/>
  </r>
  <r>
    <x v="46"/>
    <x v="73"/>
    <x v="0"/>
    <s v="Central Bank of the Republic of Turkey"/>
    <x v="6"/>
    <s v="Turkish lira liquidity will be provided via repo auctions with maturities up to 91 days with an interest rate 150 basis points lower than the one-week repo rate"/>
    <s v="https://www.tcmb.gov.tr/wps/wcm/connect/EN/TCMB+EN/Main+Menu/Announcements/Press+Releases/2020/ANO2020-16"/>
  </r>
  <r>
    <x v="46"/>
    <x v="73"/>
    <x v="0"/>
    <s v="Central Bank of the Republic of Turkey"/>
    <x v="6"/>
    <s v="Turkish lira currency swap auctions with a maturity of 1 year based on quantity auction method will be conducted. With these swap auctions, related banks will be provided with Turkish lira liquidity against US dollars, euros and gold "/>
    <s v="https://www.tcmb.gov.tr/wps/wcm/connect/EN/TCMB+EN/Main+Menu/Announcements/Press+Releases/2020/ANO2020-16"/>
  </r>
  <r>
    <x v="46"/>
    <x v="73"/>
    <x v="0"/>
    <s v="Central Bank of the Republic of Turkey"/>
    <x v="3"/>
    <s v="Reduce the policy rate (one-week repo auction rate) from 10.75 percent to 9.75 percent"/>
    <s v="https://www.tcmb.gov.tr/wps/wcm/connect/EN/TCMB+EN/Main+Menu/Announcements/Press+Releases/2020/ANO2020-15"/>
  </r>
  <r>
    <x v="17"/>
    <x v="73"/>
    <x v="0"/>
    <s v="National Bank of Ukraine"/>
    <x v="0"/>
    <s v="New guidance for banks that includes:_x000a_Temporarily reduced fees for remote/cashless services at banks"/>
    <s v="https://bank.gov.ua/news/all/banki-mayut-zabezpechiti-bezperebiyne-nadannya-finposlug-vsim-kategoriyam-kliyentiv--rekomendatsiyi-natsionalnogo-banku"/>
  </r>
  <r>
    <x v="17"/>
    <x v="73"/>
    <x v="0"/>
    <s v="Ukrainian Parliament"/>
    <x v="0"/>
    <s v="March 1, 2020, to April 30, 2020 tax holiday for land taxes (including land tax and land lease payment) on land used for business or on non-residential real estate"/>
    <s v="https://www.dlapiper.com/en/uk/insights/publications/2020/03/ukraine-takes-measures-towards-covid-19/"/>
  </r>
  <r>
    <x v="17"/>
    <x v="73"/>
    <x v="0"/>
    <s v="Ukrainian Parliament"/>
    <x v="0"/>
    <s v="Personal income tax return filings delayed until July 1, 2020. Payment deadline delayed until October 1, 2020."/>
    <s v="https://www.dlapiper.com/en/uk/insights/publications/2020/03/ukraine-takes-measures-towards-covid-19/"/>
  </r>
  <r>
    <x v="17"/>
    <x v="73"/>
    <x v="0"/>
    <s v="Ukrainian Parliament"/>
    <x v="0"/>
    <s v="Holiday on fines/interest on fines for most types of tax violations &quot;committed in the period from March 1, 2020, to May 31, 2020&quot;"/>
    <s v="https://www.dlapiper.com/en/uk/insights/publications/2020/03/ukraine-takes-measures-towards-covid-19/"/>
  </r>
  <r>
    <x v="17"/>
    <x v="73"/>
    <x v="0"/>
    <s v="Ukrainian Parliament"/>
    <x v="0"/>
    <s v="Holiday on fines/interest on fines for not paying social contributions between March 1, 2020, to April 30, 2020"/>
    <s v="https://www.dlapiper.com/en/uk/insights/publications/2020/03/ukraine-takes-measures-towards-covid-19/"/>
  </r>
  <r>
    <x v="17"/>
    <x v="73"/>
    <x v="0"/>
    <s v="Ukrainian Parliament"/>
    <x v="0"/>
    <s v="Forclosure and secured debt collection ban until the end of National Quarantine (which as of 2020-03-17 was to end on 2020-04-03)"/>
    <s v="https://www.dlapiper.com/en/uk/insights/publications/2020/03/ukraine-takes-measures-towards-covid-19/"/>
  </r>
  <r>
    <x v="17"/>
    <x v="73"/>
    <x v="0"/>
    <s v="Ukrainian Parliament"/>
    <x v="0"/>
    <s v="Suspension of evictions of citizens from their housing and foreclosure of such housing to cover debts for utilities. This is to last until the end of National Quarantine (which as of 2020-03-17 was to end on 2020-04-03)"/>
    <s v="https://www.dlapiper.com/en/uk/insights/publications/2020/03/ukraine-takes-measures-towards-covid-19/"/>
  </r>
  <r>
    <x v="17"/>
    <x v="73"/>
    <x v="0"/>
    <s v="Ukrainian Parliament"/>
    <x v="0"/>
    <s v="Utility payment holiday. All utility late payments are waived  This is to last until the end of National Quarantine (which as of 2020-03-17 was to end on 2020-04-03)"/>
    <s v="https://www.dlapiper.com/en/uk/insights/publications/2020/03/ukraine-takes-measures-towards-covid-19/"/>
  </r>
  <r>
    <x v="17"/>
    <x v="73"/>
    <x v="0"/>
    <s v="Council of Ministers"/>
    <x v="0"/>
    <s v="Price controls on essential goods like &quot;medicines, medical supplies and socially significant goods (e.g. bread, grains, meat, dairy products, etc.)&quot;"/>
    <s v="https://www.dlapiper.com/en/uk/insights/publications/2020/03/ukraine-takes-measures-towards-covid-19/"/>
  </r>
  <r>
    <x v="41"/>
    <x v="73"/>
    <x v="0"/>
    <s v="Financial Conduct Authority (FCA)"/>
    <x v="0"/>
    <s v="FCA temporarily prohibited the short-sale of 129 financial instruments. "/>
    <s v="https://www.fca.org.uk/news/news-stories/temporary-prohibition-short-selling-0"/>
  </r>
  <r>
    <x v="41"/>
    <x v="73"/>
    <x v="0"/>
    <s v="Bank of England"/>
    <x v="12"/>
    <s v="Establishment of a Covid Corporate Financing Facility, which will provide funding to businesses by purchasing commercial paper of up to one-year maturity, issued by firms making a material contribution to the UK economy"/>
    <s v="https://www.bankofengland.co.uk/news/2020/march/hmt-and-boe-launch-a-covid-corporate-financing-facility"/>
  </r>
  <r>
    <x v="41"/>
    <x v="73"/>
    <x v="1"/>
    <s v="U.K. Chancellor of the Exchequer Rishi Sunak"/>
    <x v="7"/>
    <s v="330 billion pounds of guaranteed loans -- equivalent to 15% of U.K. GDP -- for businesses that need cash to pay rent or suppliers"/>
    <s v="https://www.bloomberg.com/news/articles/2020-03-17/u-k-tells-citizens-not-to-travel-anywhere-in-world-for-30-days"/>
  </r>
  <r>
    <x v="41"/>
    <x v="73"/>
    <x v="1"/>
    <s v="U.K. Chancellor of the Exchequer Rishi Sunak"/>
    <x v="0"/>
    <s v="A three-month mortgage payment holiday for borrowers affected by the virus"/>
    <s v="https://www.bloomberg.com/news/articles/2020-03-17/u-k-tells-citizens-not-to-travel-anywhere-in-world-for-30-days"/>
  </r>
  <r>
    <x v="41"/>
    <x v="73"/>
    <x v="0"/>
    <s v="Financial Conduct Authority (FCA)"/>
    <x v="0"/>
    <s v="FCA encouraged primary market issuers to disclose their operational responses to COVID-19, continued to accept requests for listing suspension, emphasized the importance of meeting notification requirements under market abuse regulation (MAR), suggested that issuers speak with FCA and auditors about delays in corporate reporting, supported the rights for shareholders to participate in virtual meetings, and reviewed documentation for corporate transactions."/>
    <s v="https://www.fca.org.uk/publications/newsletters/primary-market-bulletin-issue-no-27-coronavirus-update"/>
  </r>
  <r>
    <x v="29"/>
    <x v="73"/>
    <x v="1"/>
    <s v="Kevin Warsh, a former member of the Federal Reserve Board, a distinguished visiting fellow in economics at Stanford University’s Hoover Institution"/>
    <x v="6"/>
    <s v="Government-Backed Credit Facility open to all businesses and households"/>
    <s v="https://www.wsj.com/articles/let-the-fed-administer-an-antiviral-shot-11584314083"/>
  </r>
  <r>
    <x v="29"/>
    <x v="73"/>
    <x v="1"/>
    <s v="Federal Reserve"/>
    <x v="12"/>
    <s v="Fed is planning to reinstate the Commerical Paper Funding Faciility"/>
    <s v="https://www.reuters.com/article/health-coronavirus-commercialpaper/fed-to-reinstate-commercial-paper-funding-facility-sources-idUSL1N2BA0NQ"/>
  </r>
  <r>
    <x v="29"/>
    <x v="73"/>
    <x v="1"/>
    <s v="Treasury Secretary Steven Mnuchin"/>
    <x v="1"/>
    <s v="Secretary Mnuchin proposed an $850 billion economic stimulus package, including support for small businesses and sectors affected severely by the coronavirus. The Trump administration sought to offer emergency loans through the Small Business Administration and considered delaying quarterly tax payments for small firms. Other possible measures include payroll tax cuts and refundable tax credits for individuals."/>
    <s v="https://www.wsj.com/articles/trump-administration-seeking-850-billion-stimulus-package-11584448802"/>
  </r>
  <r>
    <x v="29"/>
    <x v="73"/>
    <x v="0"/>
    <s v="Federal Reserve"/>
    <x v="12"/>
    <s v="Federal Reserve Board established CPF2020, a special purpose vehicle (SPV), to purchase three-month U.S. dollar-denominated commercial paper through the New York Fed's primary dealers. The New York Fed will lend to the SPV with recourse. The U.S. Treasury Department will provide $10 billion of credit protection to the New York Fed for the CPF2020. CPF2020 is set to end on March 17, 2020, but may continue if the Board extends the facility."/>
    <s v="https://www.federalreserve.gov/newsevents/pressreleases/monetary20200317a.htm"/>
  </r>
  <r>
    <x v="29"/>
    <x v="73"/>
    <x v="0"/>
    <s v="Federal Reserve"/>
    <x v="6"/>
    <s v="Open Market Trading Desk (the Desk) at the Federal Reserve Bank of New York will conduct additional overnight repurchase agreement (repo) operations for same-day settlement each afternoon for the remainder of this week"/>
    <s v="https://www.newyorkfed.org/markets/opolicy/operating_policy_200317a"/>
  </r>
  <r>
    <x v="29"/>
    <x v="73"/>
    <x v="0"/>
    <s v="Federal Reserve"/>
    <x v="6"/>
    <s v="Establishment of a Primary Dealer Credit Facility (PDCF), offering overnight and term funding with maturities up to 90 days to primary dealers against a broad range collateral such as investment grade debt securities and equity securities"/>
    <s v="https://www.federalreserve.gov/newsevents/pressreleases/monetary20200317b.htm"/>
  </r>
  <r>
    <x v="29"/>
    <x v="73"/>
    <x v="0"/>
    <s v="Commodity Futures Trading Commission"/>
    <x v="0"/>
    <s v="Granted temporary, targeted no-action relief regarding recording of oral communications related to voice trading and other telephonic communications as well as time-stamping requirements to futures commission merchants and introducing brokers, swap dealers, retail foreign exchange dealers, floor brokers, members of designated contract markets and swap execution facilities "/>
    <s v="https://www.cftc.gov/PressRoom/PressReleases/8132-20"/>
  </r>
  <r>
    <x v="29"/>
    <x v="73"/>
    <x v="0"/>
    <s v="Commodity Futures Trading Commission"/>
    <x v="0"/>
    <s v="Granted temporary, targeted no-action relief regarding certain audit trail requirements to members of designated contract markets and swap execution facilities "/>
    <s v="https://www.cftc.gov/PressRoom/PressReleases/8133-20"/>
  </r>
  <r>
    <x v="29"/>
    <x v="73"/>
    <x v="0"/>
    <s v="Federal Reserve"/>
    <x v="0"/>
    <s v="Temporarily exempting banks from section 23A of the Federal Reserve Act (12 U.S.C 371c) and Regulation W (12 CFR part 223) for certain asset purchases by the bank from its affiliated money market mutual funds to ease liquidity pressures around money market mutual funds"/>
    <s v="https://www.federalreserve.gov/supervisionreg/legalinterpretations/federalreserveact2020.htm"/>
  </r>
  <r>
    <x v="30"/>
    <x v="73"/>
    <x v="0"/>
    <s v="International Development Association, International Bank for Reconstruction and Development, International Finance Corporation"/>
    <x v="2"/>
    <s v="Increased original package to $14 billion of fast-track financing to assist companies and countries in their efforts to prevent, detect and respond to the rapid spread of COVID-19"/>
    <s v="https://www.worldbank.org/en/news/press-release/2020/03/17/world-bank-group-increases-covid-19-response-to-14-billion-to-help-sustain-economies-protect-jobs"/>
  </r>
  <r>
    <x v="2"/>
    <x v="74"/>
    <x v="0"/>
    <s v="Reserve Bank of Australia"/>
    <x v="6"/>
    <s v="RBA will conduct one-month and three-month repurchase operations until further notice, and six-month operations on a weekly basis &quot;as long as market conditions warrant&quot;"/>
    <s v="https://www.cfr.gov.au/news/2020/mr-20-01.html"/>
  </r>
  <r>
    <x v="2"/>
    <x v="74"/>
    <x v="0"/>
    <s v="Australian Securities &amp; Investments Commission"/>
    <x v="0"/>
    <s v="Issued directions under the ASIC Market Integrity Rules to a number of large equity market participants, requiring those participants to limit the number of trades executed each day until further notice"/>
    <s v="https://asic.gov.au/about-asic/news-centre/find-a-media-release/2020-releases/20-062mr-asic-takes-steps-to-ensure-equity-market-resiliency/"/>
  </r>
  <r>
    <x v="20"/>
    <x v="74"/>
    <x v="0"/>
    <s v="Ministry of Finance"/>
    <x v="4"/>
    <s v="Provide the economy with 2 billion euros in credit guarantees through the control bank"/>
    <s v="https://www.bmf.gv.at/presse/pressemeldungen/2020/maerz/bargeldversorgung-gesichert.html"/>
  </r>
  <r>
    <x v="57"/>
    <x v="74"/>
    <x v="0"/>
    <s v="Financial Services and Markets Authority (FSMA)"/>
    <x v="0"/>
    <s v="FSMA prohibited the short-sale of 18 securities--with one additional security pending Autorité des Marchés Financiers (AMF) approval--on the Euronext Brussels market on until the end of the trading day on March 17, 2020. This prohibition does not apply to market-making activity."/>
    <s v="https://www.fsma.be/en/news/short-selling"/>
  </r>
  <r>
    <x v="3"/>
    <x v="74"/>
    <x v="0"/>
    <s v="Ministry of Economy"/>
    <x v="1"/>
    <s v="Allocating R $ 60 billion will go to the maintenance of jobs, with the government postponing, for three months, the period that companies have to pay Severance Pay Fund (FGTS) and also the part referring to the portion of the Union in Simples Nacional. During this three-month period, contributions due to System S will be reduced by 50%"/>
    <s v="https://www.gov.br/economia/pt-br/assuntos/noticias/2020/marco/ministerio-da-economia-anuncia-medidas-para-diminuir-o-impacto-do-coronavirus-no-pais"/>
  </r>
  <r>
    <x v="3"/>
    <x v="74"/>
    <x v="0"/>
    <s v="Ministry of Economy"/>
    <x v="1"/>
    <s v="Allocated R $ 83.4 billion regarding the second installment of the 13th salary for the month of May, to be paid to retirees and pensioners of the National Social Security Institute (INSS)"/>
    <s v="https://www.gov.br/economia/pt-br/assuntos/noticias/2020/marco/ministerio-da-economia-anuncia-medidas-para-diminuir-o-impacto-do-coronavirus-no-pais"/>
  </r>
  <r>
    <x v="3"/>
    <x v="74"/>
    <x v="0"/>
    <s v="Ministry of Economy"/>
    <x v="1"/>
    <s v="Allocate the balance of the DPVAT fund to the Unified Health System (more than R $ 4.5 billion) to directly fight the coronavirus pandemic, will reduce the import tariffs for products of medical use to zero in addition to the temporary exemption from IPI for domestically produced or imported goods, which are necessary to combat Covid-19"/>
    <s v="https://www.gov.br/economia/pt-br/assuntos/noticias/2020/marco/ministerio-da-economia-anuncia-medidas-para-diminuir-o-impacto-do-coronavirus-no-pais"/>
  </r>
  <r>
    <x v="4"/>
    <x v="74"/>
    <x v="0"/>
    <s v="Bank of Canada"/>
    <x v="6"/>
    <s v="Broaden eligible collateral for its term repo facility to include the full range of collateral eligible under the Standing Liquidity Facility, with the exception of the non-mortgage loan portfolio"/>
    <s v="https://www.bankofcanada.ca/2020/03/market-notice-2020-03-16/"/>
  </r>
  <r>
    <x v="4"/>
    <x v="74"/>
    <x v="0"/>
    <s v="Bank of Canada"/>
    <x v="10"/>
    <s v="Stands ready, as a proactive measure, to provide support to the Canada Mortgage Bond (CMB) market so that this important funding market continues to function well, including purchases of CMBs in the secondary market"/>
    <s v="https://www.bankofcanada.ca/2020/03/market-notice-2020-03-16/"/>
  </r>
  <r>
    <x v="4"/>
    <x v="74"/>
    <x v="0"/>
    <s v="Bank of Canada"/>
    <x v="10"/>
    <s v="Will purchase CMBs in the secondary market through a competitive tender process, as a starting point the Bank will target purchases of up to $500 million per week. Operations will be conducted twice weekly and will continue for as long as market conditions warrant"/>
    <s v="https://www.bankofcanada.ca/2020/03/operational-details-bank-canada-purchase-canada-mortgage/"/>
  </r>
  <r>
    <x v="4"/>
    <x v="74"/>
    <x v="0"/>
    <s v="Bank of Canada"/>
    <x v="6"/>
    <s v="Allow Large Value Transfer System (LVTS) participants to temporarily assign an additional 20 percent of their NMLP, brings the total allowable amount to 40 percent of their total pledged collateral"/>
    <s v="https://www.bankofcanada.ca/2020/03/temporary-changes-bank-canada-standing-liquidity-facility/"/>
  </r>
  <r>
    <x v="4"/>
    <x v="74"/>
    <x v="0"/>
    <s v="Bank of Canada"/>
    <x v="0"/>
    <s v="Increasing the target for the minimum daily level of settlement balances to $1,000 million, from its current level of $250 million."/>
    <s v="https://www.bankofcanada.ca/2020/03/temporary-changes-bank-canada-standing-liquidity-facility/"/>
  </r>
  <r>
    <x v="4"/>
    <x v="74"/>
    <x v="0"/>
    <s v="Canada Mortgage and Housing Corporation’(CMHC)"/>
    <x v="10"/>
    <s v="Insured Mortgage Purchase Program (IMPP) &quot;Government will purchase up to $50 billion of insured mortgage pools&quot;"/>
    <s v="https://www.cmhc-schl.gc.ca/en/media-newsroom/news-releases/2020/cmhc-releases-additional-details-impp-purchase-offering"/>
  </r>
  <r>
    <x v="4"/>
    <x v="74"/>
    <x v="0"/>
    <s v="Canada Mortgage and Housing Corporation’(CMHC)"/>
    <x v="0"/>
    <s v="&quot;eligibility criteria for portfolio insurance are being temporarily relaxed to help mortgage lenders access the IMPP&quot;_x000a_The following categories are now eligible for mortgage insurance:_x000a_-Low loan-to-value mortgages with a maximum amortization term up to 30 years commencing from when the loan was funded._x000a_-Low loan-to-value mortgages whose purpose includes the purchase of a property, subsequent renewal of such a loan, or refinancing._x000a_"/>
    <s v="https://www.canada.ca/en/department-finance/news/2020/03/government-of-canada-announces-additional-measures-to-support-continued-lending-to-canadian-consumers-and-businesses.html"/>
  </r>
  <r>
    <x v="5"/>
    <x v="74"/>
    <x v="0"/>
    <s v="People's Bank of China"/>
    <x v="6"/>
    <s v="Injects RMB100 billion via Medium-Term Lending Facility"/>
    <s v="http://www.pbc.gov.cn/en/3688110/3688181/3989689/index.html"/>
  </r>
  <r>
    <x v="6"/>
    <x v="74"/>
    <x v="0"/>
    <s v="Banco de la República"/>
    <x v="6"/>
    <s v="Increased the liquidity auction quotas from $ 17 trillion to $ 20 trillion, the $ 3 trillion increase will go toward expanding the auction quota for private title-backed REPOSs, which will go from $ 5 trillion to $ 8 trillion today"/>
    <s v="https://www.banrep.gov.co/es/banco-republica-amplia-el-cupo-repos-con-titulos-deuda-privada"/>
  </r>
  <r>
    <x v="21"/>
    <x v="74"/>
    <x v="0"/>
    <s v="Danmarks Nationalbank"/>
    <x v="12"/>
    <s v="Raised target government bond issuance to DKK 125 billion in 2020 to pay for the government's recent COVID-19 initiatives. Nationalbank also reduced the fee on the securities lending facility to 10 basis points (20 basisi points for same-day settlement)."/>
    <s v="http://www.nationalbanken.dk/en/governmentdebt/publications/Documents/Update%20to%20the%20central%20government%20borrowing%20strategy%202020.pdf"/>
  </r>
  <r>
    <x v="60"/>
    <x v="74"/>
    <x v="0"/>
    <s v="Central Bank of Egypt"/>
    <x v="3"/>
    <s v="Cut the Central Bank of Egypt’s (CBE) overnight deposit rate, overnight lending rate, and the rate of the main operation by 300 basis points to 9.25 percent, 10.25 percent, and 9.75 percent. The discount rate was cut by 300 basis points to 9.75 percent"/>
    <s v="https://www.cbe.org.eg/en/Pages/HighlightsPages/Unscheduled-MPC-meeting-on-16-March-2020.aspx"/>
  </r>
  <r>
    <x v="60"/>
    <x v="74"/>
    <x v="0"/>
    <s v="Central Bank of Egypt"/>
    <x v="0"/>
    <s v="Banks defer all payments for institutional and individual customers (includes consumer and real estate loans for personal housing), for a period of 6 months without additional returns or fines being applied to late payment"/>
    <s v="https://www.cbe.org.eg/en/Pages/HighlightsPages/Circular-dated-16-March-2020-following-up-the-precautionary-measures-to-counter-the-effects-of-COVID-19-Virus.aspx"/>
  </r>
  <r>
    <x v="22"/>
    <x v="74"/>
    <x v="0"/>
    <s v="European Investment Bank"/>
    <x v="4"/>
    <s v="Dedicated guarantee schemes to banks based on existing programmes for immediate deployment, mobilising up to EUR 20 billion of financing"/>
    <s v="https://www.eib.org/en/press/all/2020-086-eib-group-will-rapidly-mobilise-eur-40-billion-to-fight-crisis-caused-by-covid-19"/>
  </r>
  <r>
    <x v="22"/>
    <x v="74"/>
    <x v="0"/>
    <s v="European Investment Bank"/>
    <x v="2"/>
    <s v="Dedicated liquidity lines to banks to ensure additional working capital support for SMEs and mid-caps of EUR 10 billion"/>
    <s v="https://www.eib.org/en/press/all/2020-086-eib-group-will-rapidly-mobilise-eur-40-billion-to-fight-crisis-caused-by-covid-19"/>
  </r>
  <r>
    <x v="22"/>
    <x v="74"/>
    <x v="0"/>
    <s v="European Investment Bank"/>
    <x v="10"/>
    <s v="Dedicated asset-backed securities (ABS) purchasing programmes to allow banks to transfer risk on portfolios of SME loans, mobilising another EUR 10 billion of support"/>
    <s v="https://www.eib.org/en/press/all/2020-086-eib-group-will-rapidly-mobilise-eur-40-billion-to-fight-crisis-caused-by-covid-19"/>
  </r>
  <r>
    <x v="22"/>
    <x v="74"/>
    <x v="0"/>
    <s v="European Securities and Markets Authority"/>
    <x v="0"/>
    <s v="EMSA required net-short position holders to report positions at least 0.1% of issued share capital to the relevant national competent authority (NCA). This applies ot shares traded on a European Union (EU) regulated market."/>
    <s v="https://www.esma.europa.eu/press-news/esma-news/esma-requires-net-short-position-holders-report-positions-01-and-above"/>
  </r>
  <r>
    <x v="22"/>
    <x v="74"/>
    <x v="0"/>
    <s v="European Commission"/>
    <x v="1"/>
    <s v="Offered up to €80 million of financial support to CureVac, a higly innovative vaccine developer from Tübingen, Germany, to scale up development and production of a vaccine against the Coronavirus in Europe"/>
    <s v="https://ec.europa.eu/commission/presscorner/detail/en/ip_20_474"/>
  </r>
  <r>
    <x v="48"/>
    <x v="74"/>
    <x v="1"/>
    <s v="Ministry of Finance"/>
    <x v="1"/>
    <s v="Directed the State Pension fund to increase investments in commercial papers of Finnish companies. Drafted a financial package of EUR 5 billion to ease corporate financial conditions. Prepared to double the domestic financing of small and medium-sized enterprises (SMEs) from EUR 2 billion to EUR 4.2 billion."/>
    <s v="https://vm.fi/artikkeli/-/asset_publisher/poikkeusolojen-ratkaisuja"/>
  </r>
  <r>
    <x v="39"/>
    <x v="74"/>
    <x v="0"/>
    <s v="Bundesministeriums der Justiz und für Verbraucherschutz"/>
    <x v="0"/>
    <s v="Until 30.09.2020 obligation to file for bankruptcy for affected companies has been suspended"/>
    <s v="https://www.bmjv.de/SharedDocs/Zitate/DE/2020/031620_Insolvenzantragspflicht.html"/>
  </r>
  <r>
    <x v="7"/>
    <x v="74"/>
    <x v="0"/>
    <s v="Hong Kong Monetary Authority"/>
    <x v="0"/>
    <s v="Countercyclical capital buffer (CCyB) for Hong Kong reduced from 2.0% to 1.0% "/>
    <s v="https://www.hkma.gov.hk/eng/news-and-media/press-releases/2020/03/20200316-5/"/>
  </r>
  <r>
    <x v="7"/>
    <x v="74"/>
    <x v="0"/>
    <s v="Hong Kong Monetary Authority"/>
    <x v="3"/>
    <s v=" Base Rate was adjusted downward to 0.86%"/>
    <s v="https://www.hkma.gov.hk/eng/news-and-media/press-releases/2020/03/20200316-3/"/>
  </r>
  <r>
    <x v="7"/>
    <x v="74"/>
    <x v="0"/>
    <s v="Hong Kong Trade Development Council"/>
    <x v="1"/>
    <s v="Launch the Retail Sector Subsidy Scheme under the Anti-epidemic Fund, where eligible retail store will receive a one-off subsidy of $80,000"/>
    <s v="https://www.news.gov.hk/eng/2020/03/20200316/20200316_135728_249.html?type=category&amp;name=covid19&amp;tl=t"/>
  </r>
  <r>
    <x v="7"/>
    <x v="74"/>
    <x v="0"/>
    <s v="Hong Kong Advisory Committee on Recycling Fund"/>
    <x v="1"/>
    <s v="Launched the One-off Recycling Industry Anti-epidemic Scheme, which aims to help the recycling industry cope with the current economic situation and operational difficulties brought by the COVID-19 epidemic."/>
    <s v="https://www.news.gov.hk/eng/2020/03/20200316/20200316_173027_818.html?type=category&amp;name=covid19&amp;tl=t"/>
  </r>
  <r>
    <x v="23"/>
    <x v="74"/>
    <x v="0"/>
    <s v="Magyar Nemzeti Bank"/>
    <x v="0"/>
    <s v="Calls on banks to apply a moratorium on repayments to companies in view of the extraordinary situation. Should domestic banks fail to provide a moratorium, the MNB will request the Government to make such a provision itself"/>
    <s v="https://www.mnb.hu/sajtoszoba/sajtokozlemenyek/2020-evi-sajtokozlemenyek/a-magyar-nemzeti-bank-azonnali-lepeseket-tesz-az-uzleti-szektor-megsegitesere"/>
  </r>
  <r>
    <x v="23"/>
    <x v="74"/>
    <x v="0"/>
    <s v="Magyar Nemzeti Bank"/>
    <x v="4"/>
    <s v="Announced a moratorium on repayment of loans under the Growth Credit Program (NHP) and allow banks to restructure NHP loans available to small and medium-sized enterprises and to reschedule repayments"/>
    <s v="https://www.mnb.hu/sajtoszoba/sajtokozlemenyek/2020-evi-sajtokozlemenyek/a-magyar-nemzeti-bank-azonnali-lepeseket-tesz-az-uzleti-szektor-megsegitesere"/>
  </r>
  <r>
    <x v="23"/>
    <x v="74"/>
    <x v="0"/>
    <s v="Magyar Nemzeti Bank"/>
    <x v="12"/>
    <s v="Expanded acceptable collateral to corporate loans to support lending to the corporate sector"/>
    <s v="https://www.mnb.hu/sajtoszoba/sajtokozlemenyek/2020-evi-sajtokozlemenyek/a-magyar-nemzeti-bank-azonnali-lepeseket-tesz-az-uzleti-szektor-megsegitesere"/>
  </r>
  <r>
    <x v="23"/>
    <x v="74"/>
    <x v="0"/>
    <s v="Magyar Nemzeti Bank"/>
    <x v="6"/>
    <s v="Decided to provide FX swaps on a daily basis, with daily FX swaps on Monday, 1, 3, 6 and 12 months in order to strengthen the banking system's liquidity and support liquidity management"/>
    <s v="https://www.mnb.hu/sajtoszoba/sajtokozlemenyek/2020-evi-sajtokozlemenyek/likviditaserosito-intezkedesekrol-dontott-a-jegybank-rendszeres-swaptender-es-fedezetbovites"/>
  </r>
  <r>
    <x v="43"/>
    <x v="74"/>
    <x v="0"/>
    <s v="Reserve Bank of India"/>
    <x v="6"/>
    <s v="6-month US Dollar sell/buy swap auction"/>
    <s v="https://www.rbi.org.in/Scripts/BS_PressReleaseDisplay.aspx?prid=49525"/>
  </r>
  <r>
    <x v="43"/>
    <x v="74"/>
    <x v="0"/>
    <s v="Reserve Bank of India"/>
    <x v="6"/>
    <s v="Long Term Repo Operations (LTROs) for up to a total amount of ₹ 1,00,000 crore at the policy repo rate"/>
    <s v="rbi.org.in/Scripts/BS_PressReleaseDisplay.aspx?prid=49524"/>
  </r>
  <r>
    <x v="31"/>
    <x v="74"/>
    <x v="0"/>
    <s v="Israeli Ministry of Finance"/>
    <x v="2"/>
    <s v="Provision of access to credit for SME businesses through a State guaranteed loan fund, facilitation of loans and increase of access to credit, and relief of credit restrictions to credit limit for the real estate sector"/>
    <s v="https://www.gov.il/en/departments/news/press_16032020_b"/>
  </r>
  <r>
    <x v="53"/>
    <x v="74"/>
    <x v="0"/>
    <s v="Commissione Nazionale per le Società e la Borsa (CONSOB)"/>
    <x v="0"/>
    <s v="CONSOB banned the short-selling of 20 Italian shares for an entire trading day."/>
    <s v="http://www.consob.it/documents/46180/46181/press_release_20200316.pdf/fc96bf05-447e-4219-aad6-ea5c7426c190"/>
  </r>
  <r>
    <x v="53"/>
    <x v="74"/>
    <x v="0"/>
    <s v="Italian Ministry of Economy and Finance"/>
    <x v="1"/>
    <s v="EUR 25 Billion Package - EUR 3.2 Billion hire medical and nursing personnel to reinforce the units of the military health care services, and to involve the private hospitals. Rules have been introduced to allow, if necessary, the requisition of private facilities and properties in order to enhance medical facilities and health care networks across the country._x000a_ _x000a_ The Government has also streamlined the purchasing procedures for medical protection equipment. This allowed, among other results, the timely acquisition of 5000 assisted ventilation equipment and millions protective masks. Delivery of such devices is currently in progress and will be completed within 45 days."/>
    <s v="http://www.mef.gov.it/en/inevidenza/Protect-health-support-the-economy-preserve-employment-levels-and-incomes-00001/"/>
  </r>
  <r>
    <x v="53"/>
    <x v="74"/>
    <x v="0"/>
    <s v="Italian Ministry of Economy and Finance"/>
    <x v="1"/>
    <s v="EUR 25 Billion Package - 10.3 billion euros to strengthen social safety net, in particular temporary unemployment benefits for employees in every productive sector, including businesses with less than five employees. The purpose is to keep people in employment and avoid firings due to a temporary crisis. This measure is complemented with an allowance of 600 euro for the month of March for self-employed workers - also Families may apply for a suspension of their mortgage repayment if business shutdowns caused by the pandemic threaten their livelihoods._x000a_ Parents may claim up to 600 euro to pay for babysitting. Alternatively, they can apply for an extended parental leave of 12 days at 50% of their salary. In March and April, paid leave granted to people who look after a disabled family member is extended to 12 days per month instead of three days._x000a_ Hiring of additional 1000 doctors._x000a_ Additional resources to pay overtime work to police and security personnel."/>
    <s v="http://www.mef.gov.it/en/inevidenza/Protect-health-support-the-economy-preserve-employment-levels-and-incomes-00001/"/>
  </r>
  <r>
    <x v="53"/>
    <x v="74"/>
    <x v="0"/>
    <s v="Italian Ministry of Economy and Finance"/>
    <x v="1"/>
    <s v="EUR 25 Billion Package - EUR 5.1 Billion - to provide up to 350 billion euro of liquidity to help businesses and households in particular SMEs and MidCaps; , SME guarantees and credit enhancements"/>
    <s v="http://www.mef.gov.it/en/inevidenza/Protect-health-support-the-economy-preserve-employment-levels-and-incomes-00001/"/>
  </r>
  <r>
    <x v="53"/>
    <x v="74"/>
    <x v="0"/>
    <s v="Italian Ministry of Economy and Finance"/>
    <x v="1"/>
    <s v="EUR 25 Billion Package - EUR 1.6 billion Suspending tax payments and providing tax incentives for workers and businesses"/>
    <s v="http://www.mef.gov.it/en/inevidenza/Protect-health-support-the-economy-preserve-employment-levels-and-incomes-00001/"/>
  </r>
  <r>
    <x v="32"/>
    <x v="74"/>
    <x v="0"/>
    <s v="Bank of Japan"/>
    <x v="6"/>
    <s v="Bank of Japan will conduct auctions for the U.S. dollar funds supplying operations for the term of one-week and three-month on the following dates"/>
    <s v="https://www.boj.or.jp/en/announcements/release_2020/rel200316d.pdf"/>
  </r>
  <r>
    <x v="32"/>
    <x v="74"/>
    <x v="0"/>
    <s v="Bank of Japan"/>
    <x v="6"/>
    <s v="Committed to purchase 3.2 trillion yen in Commercial Paper and 4.2 trillion yen in Corporate Bonds"/>
    <s v="https://www.boj.or.jp/en/announcements/release_2020/k200316b.pdf "/>
  </r>
  <r>
    <x v="32"/>
    <x v="74"/>
    <x v="0"/>
    <s v="Bank of Japan"/>
    <x v="6"/>
    <s v="Committed to purchase up to Yen 12 trillion in ETFs and Yen 180 billion in J-REITs"/>
    <s v="https://www.boj.or.jp/en/announcements/release_2020/k200316b.pdf "/>
  </r>
  <r>
    <x v="32"/>
    <x v="74"/>
    <x v="0"/>
    <s v="Bank of Japan"/>
    <x v="2"/>
    <s v="Introduce the Special Funds-Supplying Operations, which allows the Bank to provide loans up to the value of corporate debt pledged as the standing pool of eligible collateral at 0% interest"/>
    <s v="https://www.boj.or.jp/en/announcements/release_2020/rel200316e.pdf"/>
  </r>
  <r>
    <x v="11"/>
    <x v="74"/>
    <x v="0"/>
    <s v="Reserve Bank of New Zealand"/>
    <x v="3"/>
    <s v="Official Cash Rate (OCR) reduced from 1.0% to 0.25% for the next 12 months"/>
    <s v="https://www.rbnz.govt.nz/news/2020/03/ocr-reduced-to-025-percent-for-next-12-months"/>
  </r>
  <r>
    <x v="11"/>
    <x v="74"/>
    <x v="0"/>
    <s v="Reserve Bank of New Zealand"/>
    <x v="6"/>
    <s v="Partially to assist cash markets, RBNZ changed prices of standing facilities and ESAS accounts"/>
    <s v="https://www.rbnz.govt.nz/news/2020/03/financial-system-sound-and-reserve-bank-providing-additional-support"/>
  </r>
  <r>
    <x v="11"/>
    <x v="74"/>
    <x v="0"/>
    <s v="Reserve Bank of New Zealand"/>
    <x v="0"/>
    <s v="Delayed the increase of capital requirements for banks by 12 months, to 1 July 2021"/>
    <s v="https://www.rbnz.govt.nz/news/2020/03/financial-system-sound-and-reserve-bank-providing-additional-support"/>
  </r>
  <r>
    <x v="26"/>
    <x v="74"/>
    <x v="0"/>
    <s v="Central Bank of Nigeria"/>
    <x v="3"/>
    <s v="Interest rates on CBN intervention facilities are reduced from 9% to 5% per annum for one year, effective March 1, 2020."/>
    <s v="https://www.cbn.gov.ng/Out/2020/FPRD/CBN%20POLICY%20MEASURES%20IN%20RESPONSE%20TO%20COVID-19%20OUTBREAK%20AND%20SPILLOVERS.pdf"/>
  </r>
  <r>
    <x v="26"/>
    <x v="74"/>
    <x v="0"/>
    <s v="Central Bank of Nigeria"/>
    <x v="2"/>
    <s v="CBN established a new credit facility worth N50 billion through the NIRSAL Microfinance Bank for households and small- and medium-sized enterprises (SMEs) affected by COVID-19. Participants include hoteliers, airline service providers, healthcare merchants, etc."/>
    <s v="https://www.cbn.gov.ng/Out/2020/FPRD/CBN%20POLICY%20MEASURES%20IN%20RESPONSE%20TO%20COVID-19%20OUTBREAK%20AND%20SPILLOVERS.pdf"/>
  </r>
  <r>
    <x v="26"/>
    <x v="74"/>
    <x v="0"/>
    <s v="Central Bank of Nigeria"/>
    <x v="2"/>
    <s v="CBN opened intervention facilities to pharmaceutical companies that intend to expand or open drug manufacturing plants in Nigeria, and to hospitals and healthcare practitioners who intend to expand or build health facilities to first-class centers."/>
    <s v="https://www.cbn.gov.ng/Out/2020/FPRD/CBN%20POLICY%20MEASURES%20IN%20RESPONSE%20TO%20COVID-19%20OUTBREAK%20AND%20SPILLOVERS.pdf"/>
  </r>
  <r>
    <x v="26"/>
    <x v="74"/>
    <x v="0"/>
    <s v="Central Bank of Nigeria"/>
    <x v="2"/>
    <s v="All CBN intervention facility recipients were granted a one-year moratorium on all principal repayments, effective March 1, 2020. Intervention loans already under moratirium were granted an additonal year of moratorium. Financial institutions were directed to provide new amortization schedules for all beneficiaries."/>
    <s v="https://www.cbn.gov.ng/Out/2020/FPRD/CBN%20POLICY%20MEASURES%20IN%20RESPONSE%20TO%20COVID-19%20OUTBREAK%20AND%20SPILLOVERS.pdf"/>
  </r>
  <r>
    <x v="26"/>
    <x v="74"/>
    <x v="0"/>
    <s v="Central Bank of Nigeria"/>
    <x v="0"/>
    <s v="CBN granted all Deposit Money Banks leave to restructure the tenor and loan terms for businesses and households affected by COVID-19. CBN agreed to work with DMBs to ensure that forebearance is targeted, transparent, and temporary."/>
    <s v="https://www.cbn.gov.ng/Out/2020/FPRD/CBN%20POLICY%20MEASURES%20IN%20RESPONSE%20TO%20COVID-19%20OUTBREAK%20AND%20SPILLOVERS.pdf"/>
  </r>
  <r>
    <x v="26"/>
    <x v="74"/>
    <x v="1"/>
    <s v="Central Bank of Nigeria"/>
    <x v="0"/>
    <s v="CBN agreed to support industry funding levels to maintain Deposit Money Banks' ability to directly extend credit to individuals, households, and businesses. CBN also considered incentives to extend longer-tenure credit facilities."/>
    <s v="https://www.cbn.gov.ng/Out/2020/FPRD/CBN%20POLICY%20MEASURES%20IN%20RESPONSE%20TO%20COVID-19%20OUTBREAK%20AND%20SPILLOVERS.pdf"/>
  </r>
  <r>
    <x v="12"/>
    <x v="74"/>
    <x v="0"/>
    <s v="The Superintendency of Banking, Insurance and Private Pension Fund Administrators (SBS)"/>
    <x v="0"/>
    <s v="SBS authorizes financial institutions to make modifications to credit contracts so that debtors can meet their payments without logging the action as a refinancing."/>
    <s v="https://www.sbs.gob.pe/comunicado/detallecomunicado/idcomunicado/1015"/>
  </r>
  <r>
    <x v="12"/>
    <x v="74"/>
    <x v="0"/>
    <s v="The Superintendency of Banking, Insurance and Private Pension Fund Administrators (SBS)"/>
    <x v="0"/>
    <s v="SBS suspends deadlines for responding to claims occurred at the national level. This encompasses the presentation of claims notices, coverage requests, claims adjustment and settlement processes, and communications on claims rejection."/>
    <s v="https://www.sbs.gob.pe/Portals/0/jer/COVID19/OM_11159.pdf"/>
  </r>
  <r>
    <x v="12"/>
    <x v="74"/>
    <x v="0"/>
    <s v="The Superintendency of Banking, Insurance and Private Pension Fund Administrators (SBS)"/>
    <x v="0"/>
    <s v="New power for insurance companies. They now have the power to offset premiums pending payment by the contractor and / or insured against compensation due to the insured or beneficiary of the insurance."/>
    <s v="https://www.sbs.gob.pe/Portals/0/jer/COVID19/OM_11159.pdf"/>
  </r>
  <r>
    <x v="12"/>
    <x v="74"/>
    <x v="0"/>
    <s v="Banco Central de Reserva del Peru"/>
    <x v="6"/>
    <s v="Sale of S 500 million in 6-month repos at 2.80%"/>
    <s v="https://www.bcrp.gob.pe/docs/Transparencia/Notas-Informativas/2020/nota-informativa-2020-03-16-1.pdf"/>
  </r>
  <r>
    <x v="12"/>
    <x v="74"/>
    <x v="0"/>
    <s v="Banco Central de Reserva del Peru"/>
    <x v="0"/>
    <s v="Increased the value of foreign exchange forwards/swaps that require additional reserve requirements and the limits on such forwards/swaps"/>
    <s v="https://www.bcrp.gob.pe/docs/Transparencia/Notas-Informativas/2020/nota-informativa-2020-03-15-1.pdf"/>
  </r>
  <r>
    <x v="13"/>
    <x v="74"/>
    <x v="0"/>
    <s v="Bangko Sentral Ng Pilipinas"/>
    <x v="0"/>
    <s v="BSP enacted regulatory relief measures to supervised institutions that extend loans and credits to customers affected by COVID-19:_x000a_- exclusion of past due loan ratio of loans to affected borrowers for a period of one year_x000a_- staggered booking of provision for probable losses over a period of five years, subject to BSP approval_x000a__x000a_BSP refrained from penalizing banks that delayed submission of their supervisory reports and/or their legal reserve deficiencies, with the latter subject to BSP approval."/>
    <s v="http://www.bsp.gov.ph/publications/media.asp?id=5315"/>
  </r>
  <r>
    <x v="13"/>
    <x v="74"/>
    <x v="0"/>
    <s v="Bangko Sentral Ng Pilipinas"/>
    <x v="0"/>
    <s v="BSP assured the public that the banking industry and its essential services (deposit-taking, ATM withdrawals, check clearing, other activities) would continue."/>
    <s v="http://www.bsp.gov.ph/publications/media.asp?id=5311"/>
  </r>
  <r>
    <x v="13"/>
    <x v="74"/>
    <x v="0"/>
    <s v="Bangko Sentral Ng Pilipinas"/>
    <x v="6"/>
    <s v="Banks that intend to use or have used the BSP rediscounting (standing credit) facility are entitled to:_x000a_- a 60-day grace period on settlement of outstanding rediscounting obligations with the BSP, without penalty charges_x000a_- restructuring of rediscounted loans of end-user borrowers affected by COVID-19_x000a_- relaxed eligibility criteria"/>
    <s v="http://www.bsp.gov.ph/publications/media.asp?id=5315"/>
  </r>
  <r>
    <x v="13"/>
    <x v="74"/>
    <x v="0"/>
    <s v="The Philippine Stock Exchange, Inc"/>
    <x v="0"/>
    <s v="No trading at The Philippine Stock Exchange, Inc. and no clearing and settlement at the Securities Clearing Corporation of the Philippines starting March 17, 2020 until further notice"/>
    <s v="https://www.pse.com.ph/resource/memos/2020/CN_2020-0021.pdf"/>
  </r>
  <r>
    <x v="13"/>
    <x v="74"/>
    <x v="0"/>
    <s v="Department of Finance"/>
    <x v="1"/>
    <s v="Loan program of the Government Service Insurance System (GSIS) intended for affected government employees and retirees;_x000a_ -Mobilization of funds from government-owned or -controlled corporations (GOCCs) to assist airlines and the rest of the tourism industry;_x000a_ -Programs of the largest government banks to help address the impact of the health emergency, _x000a_ - The grant of temporary and rediscounting relief measures for financial institutions, as approved by the Monetary Board (MB)"/>
    <s v="https://www.dof.gov.ph/govt-economic-team-rolls-out-p27-1-b-package-vs-covid-19-pandemic/"/>
  </r>
  <r>
    <x v="13"/>
    <x v="74"/>
    <x v="0"/>
    <s v="Department of Finance"/>
    <x v="1"/>
    <s v="P1 billion allotted by the Department of Trade and Industry (DTI) for its Pondo sa Pagbabago at Pag-Asenso (P3) Microfinancing special loan package of the Small Business Corp. (SBC) for affected micro entrepreneurs/micro, small and medium enterprises (MSMEs)."/>
    <s v="https://www.dof.gov.ph/govt-economic-team-rolls-out-p27-1-b-package-vs-covid-19-pandemic/"/>
  </r>
  <r>
    <x v="13"/>
    <x v="74"/>
    <x v="0"/>
    <s v="Department of Finance"/>
    <x v="1"/>
    <s v="P2.8 billion for the Survival and Recovery (SURE) Aid Program of the Department of Agriculture-Agricultural Credit Policy Council (DA-ACPC), which provides loans of up to P25,000 each at zero interest for smallholder farmers and fisherfolk affected by calamity and disasters. This initiative includes a one-year moratorium without interest on payments of outstanding loan obligations of small farmers and fisherfolk (SFF) borrowers under the ACPC Credit Program amounting to P2.03 billion"/>
    <s v="https://www.dof.gov.ph/govt-economic-team-rolls-out-p27-1-b-package-vs-covid-19-pandemic/"/>
  </r>
  <r>
    <x v="13"/>
    <x v="74"/>
    <x v="0"/>
    <s v="Department of Finance"/>
    <x v="1"/>
    <s v="P14 billion from the Tourism Infrastructure and Enterprise Zone Authority (TIEZA) to support the tourism industry"/>
    <s v="https://www.dof.gov.ph/govt-economic-team-rolls-out-p27-1-b-package-vs-covid-19-pandemic/"/>
  </r>
  <r>
    <x v="13"/>
    <x v="74"/>
    <x v="0"/>
    <s v="Department of Finance"/>
    <x v="1"/>
    <s v="Technical Education and Skills Development Authority (TESDA)’s Scholarship Programs amounting to P3 billion will support affected and temporarily displaced workers through upskilling and reskilling."/>
    <s v="https://www.dof.gov.ph/govt-economic-team-rolls-out-p27-1-b-package-vs-covid-19-pandemic/"/>
  </r>
  <r>
    <x v="13"/>
    <x v="74"/>
    <x v="0"/>
    <s v="Department of Finance"/>
    <x v="1"/>
    <s v="Mobilization of an existing P1.2 billion in the Social Security System (SSS) to cover unemployment benefits for dislocated workers"/>
    <s v="https://www.dof.gov.ph/govt-economic-team-rolls-out-p27-1-b-package-vs-covid-19-pandemic/"/>
  </r>
  <r>
    <x v="13"/>
    <x v="74"/>
    <x v="0"/>
    <s v="Department of Finance"/>
    <x v="1"/>
    <s v="P2.0 billion representing the initial budget set aside by the Department of Labor and Employment (DOLE) for social protection programs for vulnerable workers, to be used for wage subsidy/financial support to COVID affected establishments and workers;"/>
    <s v="https://www.dof.gov.ph/govt-economic-team-rolls-out-p27-1-b-package-vs-covid-19-pandemic/"/>
  </r>
  <r>
    <x v="13"/>
    <x v="74"/>
    <x v="0"/>
    <s v="Department of Finance"/>
    <x v="1"/>
    <s v="mobilization of an additional P3.1 billion to contribute directly to efforts to stop the spread of COVID-19, including the acquisition of test kits. The funds came from the Philippine Amusement and Gaming Corp. (Pagcor), Philippine Charity Sweepstakes Office (PCSO) and the Asian Development Bank (ADB)"/>
    <s v="https://www.dof.gov.ph/govt-economic-team-rolls-out-p27-1-b-package-vs-covid-19-pandemic/"/>
  </r>
  <r>
    <x v="27"/>
    <x v="74"/>
    <x v="0"/>
    <s v="Bank of Korea"/>
    <x v="2"/>
    <s v="Lowered the interest rate on Bank Intermediated Lending Support Facility form 0.50-0.75% to 0.25%, effective Tuesday 17 March 2020_x000a__x000a_Expanded list of collateral for open market operations, included debentures issued by banking institutions"/>
    <s v="https://www.bok.or.kr/eng/bbs/E0000634/view.do?nttId=10057026&amp;menuNo=400069"/>
  </r>
  <r>
    <x v="27"/>
    <x v="74"/>
    <x v="0"/>
    <s v="Bank of Korea"/>
    <x v="3"/>
    <s v="Lowered Base Rate by 50 basis points, from 1.25% to 0.75%, effective March 17, 2020"/>
    <s v="https://www.bok.or.kr/eng/bbs/E0000634/view.do?nttId=10057026&amp;menuNo=400069"/>
  </r>
  <r>
    <x v="61"/>
    <x v="74"/>
    <x v="0"/>
    <s v="Saudi Arabian Monetary Authority"/>
    <x v="3"/>
    <s v="Cut the Repo rate by 75 basis points from 1.75% to 1.00 % and the Reverse Repo rate by 75 basis points from 1.25% to 0.50%"/>
    <s v="http://www.sama.gov.sa/en-US/News/Pages/news-518.aspx"/>
  </r>
  <r>
    <x v="61"/>
    <x v="74"/>
    <x v="0"/>
    <s v="Saudi Arabian Monetary Authority"/>
    <x v="0"/>
    <s v="Financial institutions to encourage their customers to &quot;conduct financial transactions through digital channels to ensure their safety, and to activate call centers to receive customer requests and enquiries while constantly monitoring the performance of digital channels.&quot; Banks are to &quot;monitor ATMs to ensure availability of cash in order to achieve the targeted operation rates.&quot; _x000a_SAMA orders banks to &quot;enable customers to increase POS purchase limits through reliable channels, and make all money transfers made in Saudi riyals between banks operating in the Kingdom&quot; via Saudi Arabia's RTS payments system, SARIE, free of charge for personal and business banking customers._x000a_ _x000a_"/>
    <s v="http://www.sama.gov.sa/en-US/News/Pages/news-520.aspx"/>
  </r>
  <r>
    <x v="15"/>
    <x v="74"/>
    <x v="0"/>
    <s v="Comisión Nacional Del Mercado de Valores"/>
    <x v="0"/>
    <s v="CNMV banned the creation or increase of net-short positions on securities and financial instruments belonging to Spanish trading venues (Stock Exchanges and Mercado Alternativo Bursátil) for one month"/>
    <s v="https://www.cnmv.es/portal/verDoc.axd?t={5baf609e-ed4e-4dad-a697-80c55548e181}"/>
  </r>
  <r>
    <x v="28"/>
    <x v="74"/>
    <x v="0"/>
    <s v="Central Bank of Sri Lanka"/>
    <x v="3"/>
    <s v="Reduced the Standing Deposit Facility Rate (SDFR) and the Standing Lending Facility Rate (SLFR) of the Central Bank by 25 bps to 6.25% and 7.25%"/>
    <s v="https://www.cbsl.gov.lk/sites/default/files/cbslweb_documents/press/pr/Press%20Release%20-%20Central%20Bank%20Eases%20Monetary%20Policy%20Further.pdf"/>
  </r>
  <r>
    <x v="28"/>
    <x v="74"/>
    <x v="0"/>
    <s v="Central Bank of Sri Lanka"/>
    <x v="0"/>
    <s v="Reduced the Statutory Reserve Ratio (SRR) on all rupee deposit liabilities of licensed commercial banks (LCBs) by 1.00 percentage point to 4.00%"/>
    <s v="https://www.cbsl.gov.lk/sites/default/files/cbslweb_documents/press/pr/Press%20Release%20-%20Central%20Bank%20Eases%20Monetary%20Policy%20Further.pdf"/>
  </r>
  <r>
    <x v="45"/>
    <x v="74"/>
    <x v="0"/>
    <s v="Finansinspektionen"/>
    <x v="0"/>
    <s v="Will temporarily allow banks to fall below the liquidity coverage ratio (LCR) for individual currencies and total currencies"/>
    <s v="https://www.fi.se/en/published/press-releases/2020/fi-on-liquidity-coverage-ratios-lcr-for-swedish-banks/"/>
  </r>
  <r>
    <x v="45"/>
    <x v="74"/>
    <x v="0"/>
    <s v="Sveriges Riksbank"/>
    <x v="10"/>
    <s v="Increase purchases of securities by up to SEK 300 billion this year"/>
    <s v="https://www.riksbank.se/en-gb/press-and-published/notices-and-press-releases/press-releases/2020/the-riksbank-to-increase-asset-purchases-and-take-measures-to-facilitate-credit-supply/"/>
  </r>
  <r>
    <x v="45"/>
    <x v="74"/>
    <x v="0"/>
    <s v="Sveriges Riksbank"/>
    <x v="3"/>
    <s v="Reduce the lending rate for overnight loans to banks from 0.75 to 0.20 percentage points above the repo rate."/>
    <s v="https://www.riksbank.se/en-gb/press-and-published/notices-and-press-releases/press-releases/2020/the-riksbank-to-increase-asset-purchases-and-take-measures-to-facilitate-credit-supply/"/>
  </r>
  <r>
    <x v="45"/>
    <x v="74"/>
    <x v="0"/>
    <s v="Sveriges Riksbank"/>
    <x v="6"/>
    <s v="Offer banks to borrow an unlimited amount of money on a weekly basis against collateral at three months’ maturity"/>
    <s v="https://www.riksbank.se/en-gb/press-and-published/notices-and-press-releases/press-releases/2020/the-riksbank-to-increase-asset-purchases-and-take-measures-to-facilitate-credit-supply/"/>
  </r>
  <r>
    <x v="45"/>
    <x v="74"/>
    <x v="0"/>
    <s v="Sveriges Riksbank"/>
    <x v="6"/>
    <s v="Increase flexibility with regard to the collateral banks can use when they borrow money from the Riksbank"/>
    <s v="https://www.riksbank.se/en-gb/press-and-published/notices-and-press-releases/press-releases/2020/the-riksbank-to-increase-asset-purchases-and-take-measures-to-facilitate-credit-supply/"/>
  </r>
  <r>
    <x v="63"/>
    <x v="74"/>
    <x v="0"/>
    <s v="Central Bank of the UAE"/>
    <x v="3"/>
    <s v="Cut the interest rate applicable to the 1-week Certificates of Deposit (CDs) by 75bps and reduce rates applicable to the Interim Margin Lending Facility (IMFL) and the Collateralized Murabaha Facility (CMF) by 50 basis points"/>
    <s v="https://centralbank.ae/sites/default/files/2020-03/CBUAE%20lowers%20interest%20rates%20by%2075%20basis%20points.pdf"/>
  </r>
  <r>
    <x v="41"/>
    <x v="74"/>
    <x v="0"/>
    <s v="Bank of England"/>
    <x v="6"/>
    <s v="Weekly 7-day, 84-day US dollar repo operation "/>
    <s v="https://www.bankofengland.co.uk/markets/market-notices/2020/consolidated-market-notice-for-usd-repo-operations-march-2020"/>
  </r>
  <r>
    <x v="41"/>
    <x v="74"/>
    <x v="0"/>
    <s v="Financial Reporting Council"/>
    <x v="0"/>
    <s v="Issued updated guidance for auditors which may be facing practical difficulties in carrying out audits as a result of the COVID-19 pandemic"/>
    <s v="https://www.frc.org.uk/news/march-2020-(1)/frc-guidance-for-auditors-arising-from-the-coronav"/>
  </r>
  <r>
    <x v="34"/>
    <x v="74"/>
    <x v="0"/>
    <s v="State Bank of Vietnam"/>
    <x v="0"/>
    <s v="Financial institutions are to reschedule principal and/or interest that satisfies the following:_x000a_- The debt was arising from lending activities, financial leasing_x000a_- The obligation to repay the principals and/or interest is at some point between January 23, 2020 and the following day after 3 months from the official date the PM declares to be the end of the Covid-19 epidemic_x000a_-Such debts are related to &quot;Customers who are unable to pay the debts and/or interest in due time because of decreases in revenues and incomes caused by the impacts of Covid-19 epidemic&quot;"/>
    <s v="https://www.sbv.gov.vn/webcenter/ShowProperty?nodeId=/UCMServer/SBV407493//idcPrimaryFile&amp;revision=latestreleased"/>
  </r>
  <r>
    <x v="34"/>
    <x v="74"/>
    <x v="0"/>
    <s v="State Bank of Vietnam"/>
    <x v="0"/>
    <s v="Financial instituions offering fee waivers/payment waivers/restructurings are to keep provisioning for NPLs. There looks to be some adjustments they can make, but &quot;the adjustment principles shall not be applied to the debt groups with higher risk levels.&quot;"/>
    <s v="https://www.sbv.gov.vn/webcenter/ShowProperty?nodeId=/UCMServer/SBV407493//idcPrimaryFile&amp;revision=latestreleased"/>
  </r>
  <r>
    <x v="4"/>
    <x v="75"/>
    <x v="0"/>
    <s v="Bank of Canada"/>
    <x v="9"/>
    <s v="Enhanced US Dollar swap lines with the Federal Reserve"/>
    <s v="https://www.bankofcanada.ca/2020/03/provision-global-us-dollar-liquidity/"/>
  </r>
  <r>
    <x v="21"/>
    <x v="75"/>
    <x v="0"/>
    <s v="Ministry of Finance"/>
    <x v="1"/>
    <s v="Offered wage compensation to businesses who faced hardship from the COVID-19 pandemic. The compensation was set to cover salaried employees up to DKK 23,000 per month, and non-salaried employees up to DKK 26,000. The program was scheduled to last from March 9, 2020 to June 9, 2020."/>
    <s v="https://www.fm.dk/nyheder/pressemeddelelser/2020/03/trepartsaftale-skal-hjaelpe-loenmodtagere"/>
  </r>
  <r>
    <x v="21"/>
    <x v="75"/>
    <x v="0"/>
    <s v="Ministry of Finance"/>
    <x v="1"/>
    <s v="Proposed two temporary wage compensation schemes: one for corporate fixed expenses and another for self-employed persions."/>
    <s v="https://www.fm.dk/nyheder/pressemeddelelser/2020/03/regeringen-praesenterer-stoettepakke-til-dansk-erhvervsliv"/>
  </r>
  <r>
    <x v="60"/>
    <x v="75"/>
    <x v="0"/>
    <s v="Central Bank of Egypt"/>
    <x v="0"/>
    <s v="Banks immediately provide the necessary credit limits to offset the financing of imports of commodities to ensure that the requests of importing companies are met, in particular food commodities to cover market needs"/>
    <s v="https://www.cbe.org.eg/en/Pages/HighlightsPages/Circular-dated-15-March-2020-regarding-the-precautionary-measures-to-counter-the-effects-of-COVID-19-Virus.aspx"/>
  </r>
  <r>
    <x v="60"/>
    <x v="75"/>
    <x v="0"/>
    <s v="Central Bank of Egypt"/>
    <x v="0"/>
    <s v="Have banks provide the necessary credit limits to finance working capital, especially the payment of workers salaries for Corporations"/>
    <s v="https://www.cbe.org.eg/en/Pages/HighlightsPages/Circular-dated-15-March-2020-regarding-the-precautionary-measures-to-counter-the-effects-of-COVID-19-Virus.aspx"/>
  </r>
  <r>
    <x v="60"/>
    <x v="75"/>
    <x v="0"/>
    <s v="Central Bank of Egypt"/>
    <x v="0"/>
    <s v="Requesting banks study and follow-up of sectors most affected by the spread of the virus and develop plans to support the companies operating there."/>
    <s v="https://www.cbe.org.eg/en/Pages/HighlightsPages/Circular-dated-15-March-2020-regarding-the-precautionary-measures-to-counter-the-effects-of-COVID-19-Virus.aspx"/>
  </r>
  <r>
    <x v="60"/>
    <x v="75"/>
    <x v="0"/>
    <s v="Central Bank of Egypt"/>
    <x v="0"/>
    <s v="Deferring the credit entitlements of medium, small and micro companies for a period of 6 months, as well as additional returns and fines on late payment."/>
    <s v="https://www.cbe.org.eg/en/Pages/HighlightsPages/Circular-dated-15-March-2020-regarding-the-precautionary-measures-to-counter-the-effects-of-COVID-19-Virus.aspx"/>
  </r>
  <r>
    <x v="60"/>
    <x v="75"/>
    <x v="0"/>
    <s v="Central Bank of Egypt"/>
    <x v="0"/>
    <s v="Develop plans to increase the credit limits with external banks, in order to ensure continued provision of funding for foreign trade operations"/>
    <s v="https://www.cbe.org.eg/en/Pages/HighlightsPages/Circular-dated-15-March-2020-regarding-the-precautionary-measures-to-counter-the-effects-of-COVID-19-Virus.aspx"/>
  </r>
  <r>
    <x v="60"/>
    <x v="75"/>
    <x v="0"/>
    <s v="Central Bank of Egypt"/>
    <x v="0"/>
    <s v="Canceling fees and commissions applied to point of sale fees and withdrawing from automated teller and wallets for 6 months"/>
    <s v="https://www.cbe.org.eg/en/Pages/HighlightsPages/Circular-dated-15-March-2020-regarding-the-precautionary-measures-to-counter-the-effects-of-COVID-19-Virus.aspx"/>
  </r>
  <r>
    <x v="60"/>
    <x v="75"/>
    <x v="0"/>
    <s v="Central Bank of Egypt"/>
    <x v="0"/>
    <s v="Increase the daily limits for dealing with debit and credit cards and urging customers to carry out bank transactions through electronic channels or cards instead of cash transactions"/>
    <s v="https://www.cbe.org.eg/en/Pages/HighlightsPages/Circular-dated-15-March-2020-regarding-the-precautionary-measures-to-counter-the-effects-of-COVID-19-Virus.aspx"/>
  </r>
  <r>
    <x v="22"/>
    <x v="75"/>
    <x v="0"/>
    <s v="European Central Bank"/>
    <x v="9"/>
    <s v="Enhanced US Dollar swap lines with the Federal Reserve"/>
    <s v="https://www.ecb.europa.eu/press/pr/date/2020/html/ecb.pr200315~1fab6a9f1f.en.html"/>
  </r>
  <r>
    <x v="48"/>
    <x v="75"/>
    <x v="0"/>
    <s v="Finlands Bank"/>
    <x v="10"/>
    <s v="Restarted its domestic commercial paper purchases. The size of the programme was initially EUR 500 million, and the ceiling was increased to EUR 1 billion on March 19, 2020. The program applied to companies that have issued commercial paper. It was set to begin on March 17, 2020."/>
    <s v="https://www.suomenpankki.fi/en/media-and-publications/releases/2020/the-bank-of-finland-decided-on-new-measures-to-safeguard-funding-for-businesses-and-households-during-the-corona-virus-pandemic/"/>
  </r>
  <r>
    <x v="31"/>
    <x v="75"/>
    <x v="0"/>
    <s v="Bank of Israel"/>
    <x v="10"/>
    <s v="Open market operations and purchasing in the secondary market government bonds of various types and maturities to ensure the smooth functioning of the government bond market"/>
    <s v="https://www.boi.org.il/en/NewsAndPublications/PressReleases/Pages/15-03-2020.aspx"/>
  </r>
  <r>
    <x v="31"/>
    <x v="75"/>
    <x v="0"/>
    <s v="Bank of Israel"/>
    <x v="6"/>
    <s v="Repo transactions to financial institutions with government bonds as collateral"/>
    <s v="https://www.boi.org.il/en/NewsAndPublications/PressReleases/Pages/15-03-2020.aspx"/>
  </r>
  <r>
    <x v="31"/>
    <x v="75"/>
    <x v="0"/>
    <s v="Bank of Israel"/>
    <x v="6"/>
    <s v="US$/NIS swaps with a one-week maturity with the domestic banking sector"/>
    <s v="https://www.boi.org.il/en/NewsAndPublications/PressReleases/Pages/16-3-2020.aspx"/>
  </r>
  <r>
    <x v="53"/>
    <x v="75"/>
    <x v="1"/>
    <s v="Transport Minister Paola De Micheli"/>
    <x v="1"/>
    <s v="The Italian government is planning to naitonalize the airline Alitalia as part of an air transport intervention worth €500 million ($555 million)."/>
    <s v="https://www.reuters.com/article/us-italy-alitalia/italy-to-take-full-control-of-alitalia-as-virus-hits-sale-plan-report-idUSKBN2120PH"/>
  </r>
  <r>
    <x v="32"/>
    <x v="75"/>
    <x v="0"/>
    <s v="Bank of Japan"/>
    <x v="9"/>
    <s v="Enhanced US Dollar swap lines with the Federal Reserve"/>
    <s v="https://www.boj.or.jp/en/announcements/release_2020/rel200316c.pdf"/>
  </r>
  <r>
    <x v="25"/>
    <x v="75"/>
    <x v="0"/>
    <s v="Ministry of Economic Affairs and Climate"/>
    <x v="4"/>
    <s v="Extended guarantee for small and medium-sized (SME) enterprises (BMKB)"/>
    <s v="https://www.rijksoverheid.nl/actueel/nieuws/2020/03/15/coronavirus-verruiming-bmkb-regeling-voor-ondernemers-versneld-opengesteld"/>
  </r>
  <r>
    <x v="36"/>
    <x v="75"/>
    <x v="0"/>
    <s v="Norwegian Government"/>
    <x v="4"/>
    <s v="State guarantee of NOK 50 billion targeted at bank loans to SMEs suffering losses as a result of the corona virus"/>
    <s v="https://www.regjeringen.no/en/aktuelt/nok-100-billion-worth-of-guarantees-and-loans-in-crisis-support-for-businesses/id2693668/"/>
  </r>
  <r>
    <x v="36"/>
    <x v="75"/>
    <x v="0"/>
    <s v="Norwegian Government"/>
    <x v="10"/>
    <s v="Reinstate the Government Bond Fund to increased liquidity and access to capital in the Norwegian bond market"/>
    <s v="https://www.regjeringen.no/en/aktuelt/nok-100-billion-worth-of-guarantees-and-loans-in-crisis-support-for-businesses/id2693668/"/>
  </r>
  <r>
    <x v="33"/>
    <x v="75"/>
    <x v="0"/>
    <s v="Ministry of Finance"/>
    <x v="4"/>
    <s v="Expanding state guarantee support to Russian legal entities for companies affected by the deterioration of the situation due to the spread of coronavirus infection"/>
    <s v="https://www.minfin.ru/ru/press-center/?id_4=37005-minfin_rossii_rasshirit_vozmozhnosti_primeneniya_gosgarantii"/>
  </r>
  <r>
    <x v="55"/>
    <x v="75"/>
    <x v="0"/>
    <s v="Swiss National Bank"/>
    <x v="9"/>
    <s v="Enhanced US Dollar swap lines with the Federal Reserve"/>
    <s v="https://www.snb.ch/en/mmr/reference/pre_20200315/source/pre_20200315.en.pdf"/>
  </r>
  <r>
    <x v="41"/>
    <x v="75"/>
    <x v="0"/>
    <s v="Bank of England"/>
    <x v="9"/>
    <s v="Enhanced US Dollar swap lines with the Federal Reserve"/>
    <s v="https://www.bankofengland.co.uk/news/2020/march/coordinated-central-bank-action-to-enhance-the-provision-of-global-us-dollar-liquidity"/>
  </r>
  <r>
    <x v="29"/>
    <x v="75"/>
    <x v="0"/>
    <s v="Federal Reserve"/>
    <x v="9"/>
    <s v="Enhanced US Dollar swap lines to Bank of Canada, Bank of England, Bank of Japan, European Central Bank, Swiss National Bank "/>
    <s v="https://www.federalreserve.gov/newsevents/pressreleases/monetary20200315c.htm"/>
  </r>
  <r>
    <x v="29"/>
    <x v="75"/>
    <x v="0"/>
    <s v="Federal Reserve"/>
    <x v="3"/>
    <s v="Decreased interest rate target range from 1.00%-1.25% to 0.00%-0.25%"/>
    <s v="https://www.federalreserve.gov/newsevents/pressreleases/monetary20200315a.htm"/>
  </r>
  <r>
    <x v="29"/>
    <x v="75"/>
    <x v="0"/>
    <s v="Federal Reserve"/>
    <x v="10"/>
    <s v="Committed to purchase up to $500 billion in Treasuries"/>
    <s v="https://www.federalreserve.gov/newsevents/pressreleases/monetary20200315a.htm"/>
  </r>
  <r>
    <x v="29"/>
    <x v="75"/>
    <x v="0"/>
    <s v="Federal Reserve"/>
    <x v="10"/>
    <s v="Committed to purchase up to $200 billion in Mortgage Backed Securities"/>
    <s v="https://www.federalreserve.gov/newsevents/pressreleases/monetary20200315a.htm"/>
  </r>
  <r>
    <x v="29"/>
    <x v="75"/>
    <x v="0"/>
    <s v="Federal Reserve"/>
    <x v="0"/>
    <s v="Issued the following Forward Guidance, &quot;The Committee expects to maintain this target range until it is confident that the economy has weathered recent events and is on track to achieve its...goals&quot;"/>
    <s v="https://www.federalreserve.gov/newsevents/pressreleases/monetary20200315a.htm"/>
  </r>
  <r>
    <x v="29"/>
    <x v="75"/>
    <x v="0"/>
    <s v="Federal Reserve"/>
    <x v="0"/>
    <s v="Reduced Reserve Requirements to 0%"/>
    <s v="https://www.federalreserve.gov/newsevents/pressreleases/monetary20200315b.htm"/>
  </r>
  <r>
    <x v="29"/>
    <x v="75"/>
    <x v="0"/>
    <s v="Federal Reserve"/>
    <x v="0"/>
    <s v="Encouraged banks &quot;to use their capital and liquidity buffers to lend and undertake other supportive actions in a safe and sound manner.&quot;"/>
    <s v="https://www.federalreserve.gov/newsevents/pressreleases/monetary20200315b.htm"/>
  </r>
  <r>
    <x v="29"/>
    <x v="75"/>
    <x v="0"/>
    <s v="Federal Reserve"/>
    <x v="0"/>
    <s v="Encouraged banks &quot;to utilize intraday credit extended by Reserve Banks, on both a collateralized and uncollateralized basis&quot;"/>
    <s v="https://www.federalreserve.gov/newsevents/pressreleases/monetary20200315b.htm"/>
  </r>
  <r>
    <x v="29"/>
    <x v="75"/>
    <x v="0"/>
    <s v="Federal Reserve"/>
    <x v="3"/>
    <s v="Decreased Primary Credit Rate of the Discount Window from 1.75% to 0.25%"/>
    <s v="https://www.federalreserve.gov/newsevents/pressreleases/monetary20200315b.htm"/>
  </r>
  <r>
    <x v="19"/>
    <x v="76"/>
    <x v="0"/>
    <s v="Asian Development Bank"/>
    <x v="2"/>
    <s v="Allocation of a $ 6.5 billion financial package to assist developing countries against the COVID-19 pandemic"/>
    <s v="https://www.adb.org/ka/news/adb-announces-6-5-billion-initial-response-covid-19-pandemic#"/>
  </r>
  <r>
    <x v="19"/>
    <x v="76"/>
    <x v="0"/>
    <s v="Asian Development Bank"/>
    <x v="1"/>
    <s v="Reallocated $1.4 million from a health project in Mongolia to procure essential medical equipment for early detection, emergency care, and management of severe respiratory diseases in wake of the novel coronavirus (COVID-19) pandemic. Also approved a $225,000 small-scale technical assistance to strengthen Mongolia’s national capacity for infection prevention and control"/>
    <s v="https://www.adb.org/news/adb-provides-14-million-strengthen-mongolias-covid-19-preparedness"/>
  </r>
  <r>
    <x v="19"/>
    <x v="76"/>
    <x v="0"/>
    <s v="Asian Development Bank"/>
    <x v="1"/>
    <s v="Approved a $3 million grant to support the Philippine government’s response to the novel coronavirus (COVID-19) pandemic, including the purchase of emergency medical supplies and the delivery of effective health care services"/>
    <s v="https://www.adb.org/news/adb-fast-tracks-3-million-grant-help-philippines-fight-covid-19"/>
  </r>
  <r>
    <x v="20"/>
    <x v="76"/>
    <x v="0"/>
    <s v="Ministry of Finance"/>
    <x v="0"/>
    <s v="Taxable persons who suffer from a loss of income due to the SARS-CoV virus can submit an application to reduce income or make corporate tax prepayments for the calendar year, without additional interest"/>
    <s v="https://www.bmf.gv.at/presse/pressemeldungen/2020/maerz/sonderregelungen-coronavirus.html"/>
  </r>
  <r>
    <x v="20"/>
    <x v="76"/>
    <x v="0"/>
    <s v="Ministry of Finance"/>
    <x v="0"/>
    <s v="Taxpayer can request from his tax office the date of paymenta levy postpone (deferral) or their payment in installments, without additional interest or fees"/>
    <s v="https://www.bmf.gv.at/presse/pressemeldungen/2020/maerz/sonderregelungen-coronavirus.html"/>
  </r>
  <r>
    <x v="20"/>
    <x v="76"/>
    <x v="0"/>
    <s v="Ministry of Finance"/>
    <x v="1"/>
    <s v="Allocated EUR 4 billion for emergency aid"/>
    <s v="https://www.bmf.gv.at/presse/pressemeldungen/2020/maerz/massnahmen-coronavirus.html"/>
  </r>
  <r>
    <x v="61"/>
    <x v="76"/>
    <x v="0"/>
    <s v="Saudi Arabian Monetary Authority"/>
    <x v="2"/>
    <s v="Established a Funding for Lending Program, providing concessional finance of about SAR 13.2 billion for SMEs by granting loans from banks and finance companies to the SME sector"/>
    <s v="http://www.sama.gov.sa/en-US/News/Pages/news-514.aspx"/>
  </r>
  <r>
    <x v="61"/>
    <x v="76"/>
    <x v="0"/>
    <s v="Saudi Arabian Monetary Authority"/>
    <x v="4"/>
    <s v="Established a Loan Guarantee Program, depositing an amount of SAR 6 billion for banks and insurance companies to enable insurance entities (banks and insurance companies) to relieve SMEs from the finance costs of KAFALA Program for the purpose of minimizing finance costs for entities eligible to utilize from those guarantees"/>
    <s v="http://www.sama.gov.sa/en-US/News/Pages/news-514.aspx"/>
  </r>
  <r>
    <x v="61"/>
    <x v="76"/>
    <x v="0"/>
    <s v="Saudi Arabian Monetary Authority"/>
    <x v="0"/>
    <s v="Under the Deferred Payments Program, SAMA deposits &quot;about SAR 30 billion for banks and financing companies to delay the payment of the dues of the financial sector&quot; from SMEs for six months"/>
    <s v="http://www.sama.gov.sa/en-US/News/Pages/news-514.aspx"/>
  </r>
  <r>
    <x v="63"/>
    <x v="76"/>
    <x v="0"/>
    <s v="Central Bank of the UAE"/>
    <x v="6"/>
    <s v="Targeted Economic Support Scheme provides AED 50 billion from the CBUAE funds through collateralized loans at zero cost to all banks operating in the UAE"/>
    <s v="https://centralbank.ae/sites/default/files/2020-03/CBUAE%20announces%20a%20comprehensive%20AED%20100%20billion%20Targeted%20Economic%20Support%20Scheme%20to%20contain%20the%20repercussions%20of%20the%20pandemic%20COVID-19.pdf"/>
  </r>
  <r>
    <x v="63"/>
    <x v="76"/>
    <x v="0"/>
    <s v="Central Bank of the UAE"/>
    <x v="0"/>
    <s v="Banks will be allowed to tap into a maximum of 60 percent of the capital conservation buffer, banks designated as systemically important by the CBUAE will be able to use 100% of their additional capital buffer for systemic importance, reducing the amount of capital banks have to hold for their loans to SMEs by 15 to 25%, increase the loan-to-value (LTV) ratios applicable to mortgage loans for first-time home buyers by 5%, revise the existing limit which sets maximum exposure that banks can have to the real estate sector, limit fees banks charge to their SME customers, stipulate that banks cannot require larger minimum account balance that AED 10,000, and mandate all banks to open accounts for SME customers within a maximum timeframe of two days"/>
    <s v="https://centralbank.ae/sites/default/files/2020-03/CBUAE%20announces%20a%20comprehensive%20AED%20100%20billion%20Targeted%20Economic%20Support%20Scheme%20to%20contain%20the%20repercussions%20of%20the%20pandemic%20COVID-19.pdf"/>
  </r>
  <r>
    <x v="19"/>
    <x v="77"/>
    <x v="0"/>
    <s v="Asian Development Bank"/>
    <x v="1"/>
    <s v="Allocated a $600,000 grant from the Health System Enhancement Project to the Government of Sri Lanka to finance preventive and response efforts to fight a potential novel coronavirus (COVID-19) outbreak in the country"/>
    <s v="https://www.adb.org/news/adb-provides-assistance-combat-covid-19-sri-lanka"/>
  </r>
  <r>
    <x v="57"/>
    <x v="77"/>
    <x v="0"/>
    <s v="FPS Finances"/>
    <x v="0"/>
    <s v="Belgian and France authorities have now decided that as of Saturday 14 March 2020, the presence of a frontier worker at his home (in particular for teleworking) will not be taken into account in the calculation of the 24-hour period in relations to the Belgian-Franco Double Taxation Convention"/>
    <s v="https://finances.belgium.be/fr/Actualites/%ef%83%98belgique-france-r%C3%A9gime-travailleurs-frontaliers-%E2%80%93-coronavirus-covid-19"/>
  </r>
  <r>
    <x v="4"/>
    <x v="77"/>
    <x v="0"/>
    <s v="Bank of Canada"/>
    <x v="3"/>
    <s v="Lowered its target for the overnight rate by 50 basis points to ¾ percent"/>
    <s v="https://www.bankofcanada.ca/2020/03/bank-of-canada-lowers-overnight-rate-target-to-%c2%be-percent/"/>
  </r>
  <r>
    <x v="4"/>
    <x v="77"/>
    <x v="0"/>
    <s v="Bank of Canada"/>
    <x v="0"/>
    <s v="Lowering the Domestic Stability Buffer requirement for domestic systemically important banks by 1.25% of risk weighted assets"/>
    <s v="https://www.canada.ca/en/department-finance/news/2020/03/canada-outlines-measures-to-support-the-economy-and-the-financial-sector.html"/>
  </r>
  <r>
    <x v="4"/>
    <x v="77"/>
    <x v="0"/>
    <s v="Bank of Canada"/>
    <x v="10"/>
    <s v="Creation of a Bankers’ Acceptance Purchase Facility that will support funding market for small- and medium-size businesses"/>
    <s v="https://www.canada.ca/en/department-finance/news/2020/03/canada-outlines-measures-to-support-the-economy-and-the-financial-sector.html"/>
  </r>
  <r>
    <x v="4"/>
    <x v="77"/>
    <x v="0"/>
    <s v="Bank of Canada"/>
    <x v="0"/>
    <s v="Suspending all consultations on regulatory matters, including on the proposed new Benchmark Rate for the minimum qualifying rate for uninsured mortgages until conditions stabilize."/>
    <s v="https://www.canada.ca/en/department-finance/news/2020/03/canada-outlines-measures-to-support-the-economy-and-the-financial-sector.html"/>
  </r>
  <r>
    <x v="4"/>
    <x v="77"/>
    <x v="0"/>
    <s v="Export Development Canada"/>
    <x v="2"/>
    <s v="Business Credit Availability Program (BCAP)_x000a_&quot;Export Development Canada (EDC) and the Business Development Bank of Canada (BDC) will provide more than [CAN]$65 billion in direct lending and other types of financial support at market rates to businesses with viable business models whose access to financing would otherwise be restricted&quot;"/>
    <s v="https://www.canada.ca/en/department-finance/programs/financial-sector-policy/business-credit-availability-program.html"/>
  </r>
  <r>
    <x v="5"/>
    <x v="77"/>
    <x v="0"/>
    <s v="Ministry of Finance"/>
    <x v="1"/>
    <s v="Exemption of import and export goods, that is, port construction fees for exporting foreign and imported goods and 50% reduction of the ship oil pollution damage compensation fund"/>
    <s v="http://szs.mof.gov.cn/zt/mlqd_8464/2013yljfcs/202003/t20200316_3483272.htm"/>
  </r>
  <r>
    <x v="22"/>
    <x v="77"/>
    <x v="0"/>
    <s v="European Commission"/>
    <x v="2"/>
    <s v="Establishement of the EUR37 Billion Coronavirus Response Investment Initiative, EUR1 billion will be redirected from the EU budget as a guarantee to the European Investment Fund to incentivise banks to provide liquidity to SMEs and midcaps"/>
    <s v="https://ec.europa.eu/commission/presscorner/detail/en/ip_20_459"/>
  </r>
  <r>
    <x v="22"/>
    <x v="77"/>
    <x v="0"/>
    <s v="European Commission"/>
    <x v="4"/>
    <s v="Redirected EUR1 billion from the EU budget as a guarantee to the European Investment Fund to incentivise banks to provide liquidity to SMEs and midcaps"/>
    <s v="https://ec.europa.eu/commission/presscorner/detail/en/ip_20_459"/>
  </r>
  <r>
    <x v="22"/>
    <x v="77"/>
    <x v="0"/>
    <s v="European Commission"/>
    <x v="1"/>
    <s v="Established the Coronavirus Response Investment Initiative, which will direct EUR 37 billion under Cohesion policy to the fight against the Coronavirus crisis"/>
    <s v="https://ec.europa.eu/commission/presscorner/detail/en/ip_20_459"/>
  </r>
  <r>
    <x v="22"/>
    <x v="77"/>
    <x v="0"/>
    <s v="European Commission"/>
    <x v="1"/>
    <s v="Extending the scope of the EU Solidarity Fund to include a public health crisis, in view of mobilising it if needed for the hardest hit Member States. Up to EUR 800 million is available in 2020"/>
    <s v="https://ec.europa.eu/commission/presscorner/detail/en/ip_20_459"/>
  </r>
  <r>
    <x v="49"/>
    <x v="77"/>
    <x v="0"/>
    <s v="French Ministry of the Economy and Finance"/>
    <x v="0"/>
    <s v="Employers whose Urssaf (Social Security payments) due date occurs on the 15th of the month may postpone all or part of the payment of their employee and employer contributions for the deadline of March 15, 2020 for 3 months and individuals may restructure their payments as well"/>
    <s v="https://www.economie.gouv.fr/mesures-exceptionnelles-urssaf-et-services-impots-entreprises"/>
  </r>
  <r>
    <x v="49"/>
    <x v="77"/>
    <x v="0"/>
    <s v="French Ministry of the Economy and Finance"/>
    <x v="0"/>
    <s v="For companies (or chartered accountants who act for clients in this situation), it is possible to request from the corporate tax department the postponement without penalty of the payment of their next due dates for direct taxes and self-employed are able to restructure their payments as well"/>
    <s v="https://www.economie.gouv.fr/mesures-exceptionnelles-urssaf-et-services-impots-entreprises"/>
  </r>
  <r>
    <x v="39"/>
    <x v="77"/>
    <x v="0"/>
    <s v="Bundesministerium der Finanzen"/>
    <x v="1"/>
    <s v="Reduced hours compensation benefit (Kurzarbeitergeld) more flexible, expanding eligibility through a reduction of the minimum ratio of the employees in a company affected by shorter working hours to 10%, partial or complete waiver of the need to build up a negative balance in working hours, reduced hours compensation benefit will also be available to temporary/agency workers, and complete reimbursement of social security contributions by the Federal Labour Office"/>
    <s v="https://www.bundesfinanzministerium.de/Content/EN/Standardartikel/Topics/Public-Finances/Articles/2020-03-17-corona-protective-shield.html_x000a__x000a_https://www.bundesfinanzministerium.de/Content/DE/Standardartikel/Themen/Schlaglichter/Corona-Schutzschild/2020-03-19-Beschaeftigung-fuer-alle.html"/>
  </r>
  <r>
    <x v="39"/>
    <x v="77"/>
    <x v="0"/>
    <s v="Bundesministerium der Finanzen"/>
    <x v="0"/>
    <s v="Easier to grant tax deferrals. Revenue authorities will be able to defer taxes if their collection would lead to significant hardship"/>
    <s v="https://www.bundesfinanzministerium.de/Content/EN/Standardartikel/Topics/Public-Finances/Articles/2020-03-17-corona-protective-shield.html_x000a__x000a_https://www.bundesfinanzministerium.de/Content/DE/Standardartikel/Themen/Schlaglichter/Corona-Schutzschild/2020-03-19-steuerliche-Massnahmen.html"/>
  </r>
  <r>
    <x v="39"/>
    <x v="77"/>
    <x v="0"/>
    <s v="Bundesministerium der Finanzen"/>
    <x v="0"/>
    <s v="Easier to adapt tax prepayments, as soon as it becomes clear that a taxpayer’s income in the current year is expected to be lower than in the previous year, tax prepayments will be reduced"/>
    <s v="https://www.bundesfinanzministerium.de/Content/EN/Standardartikel/Topics/Public-Finances/Articles/2020-03-17-corona-protective-shield.html_x000a__x000a_https://www.bundesfinanzministerium.de/Content/DE/Standardartikel/Themen/Schlaglichter/Corona-Schutzschild/2020-03-19-steuerliche-Massnahmen.html"/>
  </r>
  <r>
    <x v="39"/>
    <x v="77"/>
    <x v="0"/>
    <s v="Bundesministerium der Finanzen"/>
    <x v="0"/>
    <s v="Enforcement measures (e.g. attachment of bank accounts) and late-payment penalties will be waived until 31 December 2020 if the debtor of a pending tax payment is directly affected by the coronavirus"/>
    <s v="https://www.bundesfinanzministerium.de/Content/EN/Standardartikel/Topics/Public-Finances/Articles/2020-03-17-corona-protective-shield.html_x000a__x000a_https://www.bundesfinanzministerium.de/Content/DE/Standardartikel/Themen/Schlaglichter/Corona-Schutzschild/2020-03-19-steuerliche-Massnahmen.html"/>
  </r>
  <r>
    <x v="39"/>
    <x v="77"/>
    <x v="0"/>
    <s v="Bundesministerium der Finanzen"/>
    <x v="2"/>
    <s v="Conditions for the KfW-Unternehmerkredit (business loan for existing companies) and the ERP-Gründerkredit-Universell (start-up loan for companies that are less than 5 years old) will be loosened by raising the level of risk assumptions (indemnity) for operating loans and extending these instruments to large enterprises with a turnover of up to €2 billion"/>
    <s v="https://www.bundesfinanzministerium.de/Content/EN/Standardartikel/Topics/Public-Finances/Articles/2020-03-17-corona-protective-shield.html_x000a__x000a_https://www.bundesfinanzministerium.de/Content/DE/Standardartikel/Themen/Schlaglichter/Corona-Schutzschild/2020-03-18-Corona-Hilfsprogramme-fuer-alle.html"/>
  </r>
  <r>
    <x v="39"/>
    <x v="77"/>
    <x v="0"/>
    <s v="Bundesministerium der Finanzen"/>
    <x v="2"/>
    <s v=" “KfW Loan for Growth”, the programme aimed at larger companies, the current turnover threshold of €2 billion will be raised to €5 billion."/>
    <s v="https://www.bundesfinanzministerium.de/Content/EN/Standardartikel/Topics/Public-Finances/Articles/2020-03-17-corona-protective-shield.html_x000a__x000a_https://www.bundesfinanzministerium.de/Content/DE/Standardartikel/Themen/Schlaglichter/Corona-Schutzschild/2020-03-18-Corona-Hilfsprogramme-fuer-alle.html"/>
  </r>
  <r>
    <x v="39"/>
    <x v="77"/>
    <x v="0"/>
    <s v="Bundesministerium der Finanzen"/>
    <x v="4"/>
    <s v="For guarantee banks (Bürgschaftsbanken), the guarantee limit will be doubled, to €2.5 million"/>
    <s v="https://www.bundesfinanzministerium.de/Content/EN/Standardartikel/Topics/Public-Finances/Articles/2020-03-17-corona-protective-shield.html"/>
  </r>
  <r>
    <x v="39"/>
    <x v="77"/>
    <x v="0"/>
    <s v="Bundesministerium der Finanzen"/>
    <x v="2"/>
    <s v="Launch additional special KfW programmes for companies that have temporarily got into serious financial difficulties because of the crisis and therefore do not have easy access to existing support programmes"/>
    <s v="https://www.bundesfinanzministerium.de/Content/EN/Standardartikel/Topics/Public-Finances/Articles/2020-03-17-corona-protective-shield.html"/>
  </r>
  <r>
    <x v="39"/>
    <x v="77"/>
    <x v="0"/>
    <s v="Bundesministerium der Finanzen"/>
    <x v="4"/>
    <s v="Large guarantee programme (parallel guarantees from the Federation and the Länder), which was previously limited to companies in structurally weak regions, will be opened up to companies in other region"/>
    <s v="https://www.bundesfinanzministerium.de/Content/EN/Standardartikel/Topics/Public-Finances/Articles/2020-03-17-corona-protective-shield.html"/>
  </r>
  <r>
    <x v="43"/>
    <x v="77"/>
    <x v="0"/>
    <s v="Reserve Bank of India"/>
    <x v="6"/>
    <s v="Rupee liquidity to the system by a 7-day variable rate repo auction"/>
    <s v="https://www.rbi.org.in/Scripts/BS_PressReleaseDisplay.aspx?prid=49509"/>
  </r>
  <r>
    <x v="8"/>
    <x v="77"/>
    <x v="0"/>
    <s v="Ministry of Finance"/>
    <x v="1"/>
    <s v="reducing the number of export restrictions, omitting the requirement to provide a health certificate and V-Legal documents unless required by importing countries; reduce and simplify restrictions for producers who import steel, alloy steel and its derivatives as well as several food commodities"/>
    <s v="https://www.thejakartapost.com/news/2020/03/13/indonesia-to-relax-restrictions-to-speed-up-imports-exports-amid-virus-threat.html"/>
  </r>
  <r>
    <x v="8"/>
    <x v="77"/>
    <x v="0"/>
    <s v="Ministry of Finance"/>
    <x v="1"/>
    <s v="Rp 22.9 trillion individual and corporate tax breaks as well as relaxation in loan disbursement and restructuring."/>
    <s v="https://www.thejakartapost.com/news/2020/03/13/indonesia-to-relax-restrictions-to-speed-up-imports-exports-amid-virus-threat.html"/>
  </r>
  <r>
    <x v="8"/>
    <x v="77"/>
    <x v="0"/>
    <s v="Ministry of Finance"/>
    <x v="1"/>
    <s v="Rp 120 trillion (US$8.1 billion) from the state budget to stimulate the economy through tax incentives and subsidies for workers, businesses and families affected by the COVID-19 pandemic"/>
    <s v="https://www.thejakartapost.com/news/2020/03/13/indonesia-to-relax-restrictions-to-speed-up-imports-exports-amid-virus-threat.html"/>
  </r>
  <r>
    <x v="32"/>
    <x v="77"/>
    <x v="0"/>
    <s v="Bank of Japan"/>
    <x v="6"/>
    <s v="Provide ample liquidity using market operations with long maturities such as Funds-supplying operations against pooled collateral and purchases of Japanese government securities (JGSs) with repurchase agreements and outright purchases"/>
    <s v="https://www.boj.or.jp/en/announcements/release_2020/rel200313c.pdf"/>
  </r>
  <r>
    <x v="32"/>
    <x v="77"/>
    <x v="0"/>
    <s v="Bank of Japan"/>
    <x v="12"/>
    <s v="Easing excessive tightening in supply and demand of JGSs in the repo market by increasing number of issues of JGSs offered in the Securities Lending Facility (SLF) and offers of sales of JGSs with repurchase agreements intended to provide the market with JGSs"/>
    <s v="https://www.boj.or.jp/en/announcements/release_2020/rel200313c.pdf"/>
  </r>
  <r>
    <x v="36"/>
    <x v="77"/>
    <x v="0"/>
    <s v="Norges Bank"/>
    <x v="0"/>
    <s v="Reduce countercyclical capital buffer from 2.5 to 1.0"/>
    <s v="https://www.norges-bank.no/en/news-events/news-publications/Submissions/2020/2020-03-13/"/>
  </r>
  <r>
    <x v="36"/>
    <x v="77"/>
    <x v="0"/>
    <s v="Norges Bank"/>
    <x v="3"/>
    <s v="Policy rate reduced by 0.50% to 1%"/>
    <s v="https://www.norges-bank.no/en/news-events/news-publications/Press-releases/2020/2020-03-13-press-release/"/>
  </r>
  <r>
    <x v="27"/>
    <x v="77"/>
    <x v="0"/>
    <s v="Financial Services Commission"/>
    <x v="0"/>
    <s v="Impose a ban on stock short-selling in the KOSPI, KOSDAQ andKONEX markets for a period of six months from March 16 to September 15."/>
    <s v="http://meng.fsc.go.kr/common/pdfjs/web/viewer.html?file=/upload/press1/20200313180836_27b12988.pdf"/>
  </r>
  <r>
    <x v="33"/>
    <x v="77"/>
    <x v="0"/>
    <s v="Bank of Russia"/>
    <x v="6"/>
    <s v="Decided to hold today a repo fine-tuning auction in the amount of 500 billion rubles"/>
    <s v="https://cbr.ru/eng/press/event/?id=6504"/>
  </r>
  <r>
    <x v="33"/>
    <x v="77"/>
    <x v="0"/>
    <s v="Bank of Russia"/>
    <x v="0"/>
    <s v="Decided not to apply from 1 March 2020 to 30 September 2020 add-ons to risk weights for foreign currency-denominated loans issued during the stated period to organisations producing pharmaceuticals, medical products and equipment, as well as to the  investment in these organisations’ foreign currency-denominated debt securities"/>
    <s v="https://cbr.ru/eng/press/pr/?file=16032020_112100RISKWEIGHTS_E2020-03.htm"/>
  </r>
  <r>
    <x v="33"/>
    <x v="77"/>
    <x v="0"/>
    <s v="Bank of Russia"/>
    <x v="0"/>
    <s v="&quot;Bank of Russia won't apply add-ons to risk weights for foreign currency-denominated loans issued during the stated period to organisations producing pharmaceuticals, medical products and equipment, as well as to the  investment in these organisations’ foreign currency-denominated debt securities made  from 1 March 2020 to 30 September 2020."/>
    <s v="https://cbr.ru/eng/press/pr/?file=16032020_112100RISKWEIGHTS_E2020-03.htm"/>
  </r>
  <r>
    <x v="33"/>
    <x v="77"/>
    <x v="0"/>
    <s v="Bank of Russia"/>
    <x v="2"/>
    <s v="&quot;Bank of Russia maintains the limit on its FX swap operations to provide US dollars with the maturity date of ‘today’ at the increased level of 5 billion US dollars&quot;"/>
    <s v="https://cbr.ru/eng/press/event/?id=6504"/>
  </r>
  <r>
    <x v="45"/>
    <x v="77"/>
    <x v="0"/>
    <s v="Finansinspektionen"/>
    <x v="0"/>
    <s v="Lower the countercyclical capital buffer requirement for banks from 2.5% to 0%"/>
    <s v="https://www.fi.se/en/published/press-releases/2020/fi-lowers-the-countercyclical-capital-buffer-to-zero/"/>
  </r>
  <r>
    <x v="45"/>
    <x v="77"/>
    <x v="0"/>
    <s v="Sveriges Riksbank"/>
    <x v="6"/>
    <s v="Offering banks up to SEK 500 billion against collateral for onward lending to non-financial companies operating in Sweden"/>
    <s v="https://www.riksbank.se/en-gb/press-and-published/notices-and-press-releases/press-releases/2020/riksbank-lends-up-to-sek-500-billion-to--safeguard-credit-supply/"/>
  </r>
  <r>
    <x v="56"/>
    <x v="77"/>
    <x v="0"/>
    <s v="Bank of Thailand"/>
    <x v="10"/>
    <s v="Established government bond purchase program amounting more than 100 billion baht during 13-20 March 2020"/>
    <s v="https://www.bot.or.th/English/AboutBOT/Activities/Pages/Joint_22032020.aspx"/>
  </r>
  <r>
    <x v="41"/>
    <x v="77"/>
    <x v="0"/>
    <s v="Financial Conduct Authority (FCA)"/>
    <x v="0"/>
    <s v="FCA temporarily prohibited the short-sale of 154 financial instruments."/>
    <s v="https://www.fca.org.uk/news/news-stories/temporary-prohibition-short-selling"/>
  </r>
  <r>
    <x v="29"/>
    <x v="77"/>
    <x v="1"/>
    <s v="President Trump"/>
    <x v="0"/>
    <s v="President Trump announced that he would waive interest on all federal student loans, allowing borrowers to temporarily cease payments without facing penalties."/>
    <s v="https://www.cnbc.com/2020/03/13/mnuchin-may-suspend-student-loan-repayments-amid-coronavirus-outbreak.html"/>
  </r>
  <r>
    <x v="19"/>
    <x v="78"/>
    <x v="0"/>
    <s v="Asian Development Bank"/>
    <x v="2"/>
    <s v="Will make available $200 million through its Supply Chain Finance Program for companies manufacturing and distributing medicines and other items needed to combat the novel coronavirus (COVID-19)"/>
    <s v="https://www.adb.org/news/adb-provide-200-million-support-strained-supply-chains-fight-against-covid-19"/>
  </r>
  <r>
    <x v="4"/>
    <x v="78"/>
    <x v="0"/>
    <s v="Bank of Canada"/>
    <x v="10"/>
    <s v="Broaden the scope of the current Government of Canada bond buyback program, extending across all benchmark maturity sectors and will be conducted at least weekly"/>
    <s v="https://www.bankofcanada.ca/2020/03/expansion-bond-buyback-term-repo/"/>
  </r>
  <r>
    <x v="4"/>
    <x v="78"/>
    <x v="0"/>
    <s v="Bank of Canada"/>
    <x v="6"/>
    <s v="Add new Term Repo operations bi-weekly with terms of 6 and 12 months"/>
    <s v="https://www.bankofcanada.ca/2020/03/expansion-bond-buyback-term-repo/"/>
  </r>
  <r>
    <x v="47"/>
    <x v="78"/>
    <x v="0"/>
    <s v="Central Bank of Chile"/>
    <x v="6"/>
    <s v="Extending the terms of the REPOs of 30 and 90 days currently in force, incorporating operations in the terms of 7 and 180 days"/>
    <s v="https://www.bcentral.cl/en/content/-/details/el-banco-central-de-chile-informa-la-ampliacion-del-programa-de-gestion-de-liquidez-en-dolares-y-pesos-vigente"/>
  </r>
  <r>
    <x v="47"/>
    <x v="78"/>
    <x v="0"/>
    <s v="Central Bank of Chile"/>
    <x v="6"/>
    <s v="Extend the terms of the FX Swap of 30 days currently in force, incorporating operations in the terms of 90 and 180 days"/>
    <s v="https://www.bcentral.cl/en/content/-/details/el-banco-central-de-chile-informa-la-ampliacion-del-programa-de-gestion-de-liquidez-en-dolares-y-pesos-vigente"/>
  </r>
  <r>
    <x v="6"/>
    <x v="78"/>
    <x v="0"/>
    <s v="Banco de la República"/>
    <x v="6"/>
    <s v="Establish a new exchange hedging mechanism through financial compliance forward operations (Non-Delivery Forwards - NDF)"/>
    <s v="https://www.banrep.gov.co/es/comunicado-junta-directiva"/>
  </r>
  <r>
    <x v="6"/>
    <x v="78"/>
    <x v="0"/>
    <s v="Banco de la República"/>
    <x v="6"/>
    <s v="Allow the use of papers of private debt qualified and in the conditions established in the call as admissible titles in the transitory expansion operations"/>
    <s v="https://www.banrep.gov.co/es/comunicado-junta-directiva"/>
  </r>
  <r>
    <x v="6"/>
    <x v="78"/>
    <x v="0"/>
    <s v="Banco de la República"/>
    <x v="6"/>
    <s v="Temporary expansion of auctions of the Banco de la República to administrators, stockbroker companies, trust companies and investment management companies (SAI)"/>
    <s v="https://www.banrep.gov.co/es/comunicado-junta-directiva"/>
  </r>
  <r>
    <x v="6"/>
    <x v="78"/>
    <x v="0"/>
    <s v="Banco de la República"/>
    <x v="6"/>
    <s v="Expand the liquidity auction quotas, starting tomorrow, to $ 17 trillion, of which $ 12 trillion correspond to repos of public debt and $ 5 trillion of private debt"/>
    <s v="https://www.banrep.gov.co/es/comunicado-junta-directiva"/>
  </r>
  <r>
    <x v="21"/>
    <x v="78"/>
    <x v="0"/>
    <s v="Danmarks Nationalbank"/>
    <x v="6"/>
    <s v="Extraordinary lending facility will be launched that allows monetary policy counterparts to take 1-week loans against collateral with an interest rate of -0.50 per cent"/>
    <s v="https://www.nationalbanken.dk/en/pressroom/Pages/2020/03/DNN202005367.aspx"/>
  </r>
  <r>
    <x v="21"/>
    <x v="78"/>
    <x v="0"/>
    <s v="Danmarks Nationalbank"/>
    <x v="0"/>
    <s v="Release the countercyclical capital buffer and cancel the planned increases meant to take effect later"/>
    <s v="https://www.nationalbanken.dk/en/pressroom/Pages/2020/03/DNN202005367.aspx"/>
  </r>
  <r>
    <x v="21"/>
    <x v="78"/>
    <x v="0"/>
    <s v="Ministry of Business and Growth"/>
    <x v="4"/>
    <s v="Guarantee 70% of the value of any new bank loans given to SMEs who have seen operating profits fall by more than 50% and large companies who can demonstrate a fall in turnover over more than 50 percent"/>
    <s v="https://em.dk/media/13431/faktaark_garantiordninger.pdf"/>
  </r>
  <r>
    <x v="22"/>
    <x v="78"/>
    <x v="0"/>
    <s v="European Central Bank"/>
    <x v="6"/>
    <s v="Additional longer-term refinancing operations (LTROs)"/>
    <s v="https://www.ecb.europa.eu/press/pr/date/2020/html/ecb.pr200312_2~06c32dabd1.en.html"/>
  </r>
  <r>
    <x v="22"/>
    <x v="78"/>
    <x v="0"/>
    <s v="European Central Bank"/>
    <x v="6"/>
    <s v="More favourable terms will be applied during the period from June 2020 to June 2021 to all TLTRO III operations outstanding during that same time"/>
    <s v="https://www.ecb.europa.eu/press/pr/date/2020/html/ecb.pr200312_1~39db50b717.en.html"/>
  </r>
  <r>
    <x v="22"/>
    <x v="78"/>
    <x v="0"/>
    <s v="European Central Bank"/>
    <x v="10"/>
    <s v="Temporary envelope of additional net asset purchases of €120 billion added until the end of the year"/>
    <s v="https://www.ecb.europa.eu/press/pr/date/2020/html/ecb.mp200312~8d3aec3ff2.en.html"/>
  </r>
  <r>
    <x v="22"/>
    <x v="78"/>
    <x v="0"/>
    <s v="European Central Bank"/>
    <x v="0"/>
    <s v="- Allow banks to operate temporarily below the level of capital defined by the Pillar 2 Guidance (P2G), the capital conservation buffer (CCB) and the liquidity coverage ratio (LCR)_x000a_- Banks to partially use capital instruments that do not qualify as Common Equity Tier 1 (CET1) capital_x000a_- Discussing individual  bank measures, such as adjusting timetables, processes and deadlines"/>
    <s v="https://www.ecb.europa.eu/press/pr/date/2020/html/ecb.pr200312~45417d8643.en.html"/>
  </r>
  <r>
    <x v="22"/>
    <x v="78"/>
    <x v="0"/>
    <s v="European Banking Authority"/>
    <x v="0"/>
    <s v="Postpone the EU-wide stress test exercise to 2021. For 2020, the EBA will carry out an additional EU-wide transparency exercise in order to provide updated information on banks’ exposures and asset quality to market participants."/>
    <s v="https://eba.europa.eu/eba-statement-actions-mitigate-impact-covid-19-eu-banking-sector"/>
  </r>
  <r>
    <x v="49"/>
    <x v="78"/>
    <x v="0"/>
    <s v="French Ministry of the Economy and Finance "/>
    <x v="4"/>
    <s v="Expansion of Bpifrance guarantees to SMEs impacted by the Coronavirus"/>
    <s v="https://www.bpifrance.fr/A-la-une/Actualites/Coronavirus-Bpifrance-active-des-mesures-exceptionnelles-de-soutien-aux-entreprises-49113"/>
  </r>
  <r>
    <x v="43"/>
    <x v="78"/>
    <x v="0"/>
    <s v="Reserve Bank of India"/>
    <x v="6"/>
    <s v="6-month US Dollar sell/buy swaps"/>
    <s v="https://www.rbi.org.in/Scripts/BS_PressReleaseDisplay.aspx?prid=49501"/>
  </r>
  <r>
    <x v="36"/>
    <x v="78"/>
    <x v="0"/>
    <s v="Norges Bank"/>
    <x v="6"/>
    <s v="Offer extraordinary three-month F-loans for as long as is deemed appropriate"/>
    <s v="https://www.norges-bank.no/en/news-events/news-publications/Press-releases/2020/2020-03-12-press-release/"/>
  </r>
  <r>
    <x v="13"/>
    <x v="78"/>
    <x v="0"/>
    <s v="Department of Finance"/>
    <x v="1"/>
    <s v="Social Security System (SSS) is prepared to pay unemployment benefits to some 30,000 to 60,000 workers projected to lose their jobs as a result of the possible layoffs in, or closures of, private companies hit by the economic fallout from the fast-spreading new coronavirus disease 2019 (COVID-19)."/>
    <s v="https://www.dof.gov.ph/sss-ready-to-pay-unemployment-benefits-of-workers-affected-by-covid-induced-firm-layoffs-closures/"/>
  </r>
  <r>
    <x v="15"/>
    <x v="78"/>
    <x v="0"/>
    <s v="Council of Ministers"/>
    <x v="0"/>
    <s v="The Government will allow the self-employed and small and medium-sized companies to defer tax payments for a period of six months, upon request, with a discount on interest rates for the delay. "/>
    <s v="https://www.lamoncloa.gob.es/consejodeministros/referencias/Paginas/2020/refc20200312.aspx#plan"/>
  </r>
  <r>
    <x v="15"/>
    <x v="78"/>
    <x v="0"/>
    <s v="Council of Ministers"/>
    <x v="2"/>
    <s v="Credit line of 400 million euros now available to meet the liquidity needs of companies and self-employed workers in the tourism sector as well as other impacted sectors"/>
    <s v="https://www.lamoncloa.gob.es/consejodeministros/referencias/Paginas/2020/refc20200312.aspx#plan"/>
  </r>
  <r>
    <x v="15"/>
    <x v="78"/>
    <x v="0"/>
    <s v="Council of Ministers"/>
    <x v="0"/>
    <s v="Loan holidays for companies that have received loans from the General Secretariat for Industry and Small and Medium Enterprises"/>
    <s v="https://www.lamoncloa.gob.es/consejodeministros/referencias/Paginas/2020/refc20200312.aspx#plan"/>
  </r>
  <r>
    <x v="17"/>
    <x v="78"/>
    <x v="0"/>
    <s v="National Bank of Ukraine"/>
    <x v="3"/>
    <s v="NBU has cut the key policy rate by 100 bp, to 10%, due to the uncertainty arising from COVID-19."/>
    <s v="https://bank.gov.ua/news/all/rishennya-oblikova-stavka-2020-03-12"/>
  </r>
  <r>
    <x v="29"/>
    <x v="78"/>
    <x v="0"/>
    <s v="Federal Reserve"/>
    <x v="6"/>
    <s v="Announced $1.5 trillion in repo operations"/>
    <s v="https://www.newyorkfed.org/markets/opolicy/operating_policy_200312a"/>
  </r>
  <r>
    <x v="20"/>
    <x v="79"/>
    <x v="0"/>
    <s v="Australian Government"/>
    <x v="1"/>
    <s v="Unveiled a comprehensive $2.4 billion health package to protect all Australians, including vulnerable groups such as the elderly, those with chronic conditions and Indigenous communities, from the coronavirus (COVID-19)."/>
    <s v="https://www.pm.gov.au/media/24-billion-health-plan-fight-covid-19"/>
  </r>
  <r>
    <x v="57"/>
    <x v="79"/>
    <x v="0"/>
    <s v="National Bank of Belgium"/>
    <x v="0"/>
    <s v="Release the full countercyclical buffer for credit risk exposures to the Belgian private non-financial sector"/>
    <s v="https://www.nbb.be/en/articles/national-bank-belgium-releases-full-countercyclical-buffer"/>
  </r>
  <r>
    <x v="52"/>
    <x v="79"/>
    <x v="0"/>
    <s v="Central Bank of Iceland"/>
    <x v="3"/>
    <s v="Lower the Bank’s interest rates by 0.50% to 2.25%"/>
    <s v="https://www.cb.is/publications/news/news/2020/03/11/Statement-of-the-Monetary-Policy-Committee-11-March-2020/"/>
  </r>
  <r>
    <x v="52"/>
    <x v="79"/>
    <x v="0"/>
    <s v="Central Bank of Iceland"/>
    <x v="0"/>
    <s v="Lower deposit institutions’ average reserve requirement from 1% to 0%"/>
    <s v="https://www.cb.is/publications/news/news/2020/03/11/Statement-of-the-Monetary-Policy-Committee-11-March-2020/"/>
  </r>
  <r>
    <x v="27"/>
    <x v="79"/>
    <x v="0"/>
    <s v="Financial Services Commission"/>
    <x v="0"/>
    <s v="Six-month loan deferments for &quot;financially vulnerable individuals affected by the COVID-19 outbreak.&quot; Two categories of eligible debtors._x000a_ 1. Debtors in debt adjustment agreements with the Credit Counseling &amp; Recovery Service or with KAMCO_x000a_ 2. Recepients of microfinance policy loans that have a diminished income level due to COVID-19."/>
    <s v="http://www.fsc.go.kr/downManager?bbsid=BBS0048&amp;no=150126"/>
  </r>
  <r>
    <x v="41"/>
    <x v="79"/>
    <x v="0"/>
    <s v="Bank of England"/>
    <x v="3"/>
    <s v="Reduced Bank Rate by 50 basis points to 0.25%"/>
    <s v="https://www.bankofengland.co.uk/news/2020/march/boe-measures-to-respond-to-the-economic-shock-from-covid-19"/>
  </r>
  <r>
    <x v="41"/>
    <x v="79"/>
    <x v="0"/>
    <s v="Bank of England"/>
    <x v="6"/>
    <s v="New Term Funding scheme with additional incentives for Small and Medium-sized Enterprises (TFSME), financed by the issuance of central bank reserves"/>
    <s v="https://www.bankofengland.co.uk/markets/market-notices/2020/term-funding-scheme-market-notice-mar-2020"/>
  </r>
  <r>
    <x v="41"/>
    <x v="79"/>
    <x v="0"/>
    <s v="Bank of England"/>
    <x v="0"/>
    <s v="Reduced the UK countercyclical capital buffer rate to 0% of banks’ exposures to UK borrowers with immediate effect; set expectation that banks should not increase dividends or other distributions"/>
    <s v="https://www.bankofengland.co.uk/news/2020/march/boe-measures-to-respond-to-the-economic-shock-from-covid-19"/>
  </r>
  <r>
    <x v="41"/>
    <x v="79"/>
    <x v="0"/>
    <s v="Bank of England"/>
    <x v="0"/>
    <s v="Set out its supervisory expectation that banks should not increase dividends or other distributions, such as bonuses, in response to these policy actions"/>
    <s v="https://www.bankofengland.co.uk/news/2020/march/boe-measures-to-respond-to-the-economic-shock-from-covid-19"/>
  </r>
  <r>
    <x v="41"/>
    <x v="79"/>
    <x v="0"/>
    <s v="HM Treasury"/>
    <x v="1"/>
    <s v="Coronavirus Business Interruption Loan Scheme (CBILS)_x000a_-  Government guarantees for &quot;loans, overdrafts, invoice finance and asset finance of up to £5 million and for up to six years&quot; for SMEs at accrediated lenders (there are 40 of them)_x000a_- Government makes a &quot;Business Interruption Payment to cover the first 12 months of interest payments and any lender-levied fees_x000a_- &quot;loans and asset finance facilities&quot; for up to six years_x000a_- &quot;overdrafts and invoice finance facilities&quot; for up to three years_x000a_- &quot;lender can choose to use the scheme for unsecured lending for facilities of £250,000 and under&quot;_x000a_- &quot;Lenders pay a fee to access the scheme.&quot;"/>
    <s v="https://www.british-business-bank.co.uk/ourpartners/coronavirus-business-interruption-loan-scheme-cbils-2/_x000a__x000a_https://www.businesssupport.gov.uk/coronavirus-business-interruption-loan-scheme/"/>
  </r>
  <r>
    <x v="41"/>
    <x v="79"/>
    <x v="0"/>
    <s v="HM Revenue and Customs"/>
    <x v="1"/>
    <s v="Statutory Sick Pay Rebate_x000a_-Government will &quot;allow small and medium-sized businesses to reclaim Statutory Sick Pay (SSP) paid for staff sickness absence due to coronavirus&quot;_x000a_-&quot;2 weeks’ SSP per eligible employee&quot;"/>
    <s v="https://www.businesssupport.gov.uk/statutory-sick-pay-rebate/"/>
  </r>
  <r>
    <x v="41"/>
    <x v="79"/>
    <x v="0"/>
    <s v="HM Revenue and Customs"/>
    <x v="1"/>
    <s v="Extended HMRC &quot;Time to Pay&quot; Scheme_x000a_-&quot;All businesses and self-employed people in financial distress, and with outstanding tax liabilities&quot; can receive forbearance on tax payments on a case-by-case basis_x000a_-Typically up to 12 months off aid. "/>
    <s v="https://www.businesssupport.gov.uk/support-for-businesses-paying-tax/"/>
  </r>
  <r>
    <x v="21"/>
    <x v="80"/>
    <x v="1"/>
    <s v="Ministry of Business and Growth"/>
    <x v="1"/>
    <s v="Proposed a compensation program for organizers who canceled large events due to COVID-19. Temporarily postponed payment deadlines for value-added taxes (VATs), AM-bidrag contributions, and the A-tax."/>
    <s v="https://em.dk/nyhedsarkiv/2020/marts/covid-19-regeringen-ivaerksaetter-i-dag-en-raekke-initiativer-som-hjaelp-for-dansk-oekonomi/"/>
  </r>
  <r>
    <x v="51"/>
    <x v="80"/>
    <x v="0"/>
    <s v="Ministry of Finance"/>
    <x v="0"/>
    <s v="Suspension of VAT payment and payment of certified debt to Tax Service or the Audit Centers, as well as installments of installments for payment of certified debt, payable at the end of March, for 4 months, respectively, in sectors and areas where the business is suspended by government order for more than 10 days"/>
    <s v="https://www.minfin.gr/web/guest/-/topothetese-tou-ypourgou-oikonomikon-k-chrestou-staikoura-gia-ten-prot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2%26p_p_ajax%3D0%26p_p_parallel%3D0"/>
  </r>
  <r>
    <x v="52"/>
    <x v="80"/>
    <x v="1"/>
    <s v="Icelandic Government"/>
    <x v="1"/>
    <s v="Flexibility for businesses, support tourism industry, market Iceland for tourists after crisis, stimulate consumption, support credit availabiity, accelerate infrastructure projects"/>
    <s v="https://www.government.is/news/article/?newsid=a17058af-62d6-11ea-9455-005056bc530c"/>
  </r>
  <r>
    <x v="53"/>
    <x v="80"/>
    <x v="0"/>
    <s v="Cassa Depositi e Prestiti Group"/>
    <x v="2"/>
    <s v="Extended the ceiling for the financing of banks from 1 to 3 billion euros, which will be disbursed at low rates to SMEs and Mid-caps by financial institutions"/>
    <s v="https://www.i-talicom.it/primo-piano/gruppo-cdp-nuove-misure-a-sostegno-delle-imprese-in-conseguenza-dellemergenza-coronavirus/"/>
  </r>
  <r>
    <x v="53"/>
    <x v="80"/>
    <x v="1"/>
    <s v="Ministry of Economy and Finance"/>
    <x v="0"/>
    <s v="The Italian government spoke with banks about allowing delays in debt and mortgage repayment. _x000a__x000a_Italian bank association ABI identified voluntary steps already taken by most Italian lenders. Borrowers can request to suspend or extend repayment on medium- and long-term loans, which includes mortgages. ABI agreed with main corporate associations to suspend loan repayments and to extend reimbursement deadlines."/>
    <s v="https://www.bloomberg.com/news/articles/2020-03-10/italy-negotiating-with-banks-for-mortgage-relief-in-virus-crisis_x000a__x000a_"/>
  </r>
  <r>
    <x v="32"/>
    <x v="80"/>
    <x v="0"/>
    <s v="Ministry of Finance"/>
    <x v="2"/>
    <s v="Financial aid package worth 1 trillion yen ($9.6 billion) for small and medium-sized enterprises as well as self-employed workers. Offering loans to companies impacted by th coronavirus"/>
    <s v="https://asia.nikkei.com/Spotlight/Coronavirus/Japan-passes-nearly-10bn-aid-package-for-coronavirus-hit-businesses"/>
  </r>
  <r>
    <x v="32"/>
    <x v="80"/>
    <x v="0"/>
    <s v="Ministry of Finance"/>
    <x v="1"/>
    <s v="Japan announced a package of measures totaling about ¥430 billion to... Extend tax return deadline to April 16, 2020."/>
    <s v="https://japan.kantei.go.jp/ongoingtopics/_00015.html"/>
  </r>
  <r>
    <x v="32"/>
    <x v="80"/>
    <x v="0"/>
    <s v="Ministry of Finance"/>
    <x v="1"/>
    <s v="Japan announced a package of measures totaling about ¥430 billion to... Create a COVID-19 special loan program to provide unsecured financing to micro, small, and medium-sized businesses."/>
    <s v="https://japan.kantei.go.jp/ongoingtopics/_00015.html"/>
  </r>
  <r>
    <x v="32"/>
    <x v="80"/>
    <x v="0"/>
    <s v="Ministry of Finance"/>
    <x v="1"/>
    <s v="Japan announced a package of measures totaling about ¥430 billion to... Expansion of Employment Adjustment Subsidies, particularly with respect to SMEs and large enterprises"/>
    <s v="https://japan.kantei.go.jp/ongoingtopics/_00015.html"/>
  </r>
  <r>
    <x v="32"/>
    <x v="80"/>
    <x v="0"/>
    <s v="Ministry of Finance"/>
    <x v="1"/>
    <s v="Japan announced a package of measures totaling about ¥430 billion to... Establish subsidy systems for employees and subcontractors, as well as after school programs, family support center services, and increasing vouchers for baby-sitting services."/>
    <s v="https://japan.kantei.go.jp/ongoingtopics/_00015.html"/>
  </r>
  <r>
    <x v="32"/>
    <x v="80"/>
    <x v="0"/>
    <s v="Ministry of Finance"/>
    <x v="1"/>
    <s v="Japan announced a package of measures totaling about ¥430 billion to... Purchase additional masks to distribute to nursing homes and medical institutions, as well as banning resale of masks. Japan also strengthened its testing and screening procedures and treatment facilities."/>
    <s v="https://japan.kantei.go.jp/ongoingtopics/_00015.html"/>
  </r>
  <r>
    <x v="27"/>
    <x v="80"/>
    <x v="0"/>
    <s v="Financial Services Commission"/>
    <x v="0"/>
    <s v="Short-selling ban on the designated stocks extended from_x000a_ one to 10 trading days (2 weeks)."/>
    <s v="http://www.fsc.go.kr/downManager?bbsid=BBS0048&amp;no=150064"/>
  </r>
  <r>
    <x v="27"/>
    <x v="80"/>
    <x v="0"/>
    <s v="Financial Services Commission"/>
    <x v="2"/>
    <s v="The government will make KRW 5 billion in additional funds (up to KRW10 million for each merchant) available through a microfinance scheme for small merchants in traditional markets."/>
    <s v="http://www.fsc.go.kr/downManager?bbsid=BBS0048&amp;no=150064"/>
  </r>
  <r>
    <x v="27"/>
    <x v="80"/>
    <x v="0"/>
    <s v="Financial Services Commission"/>
    <x v="0"/>
    <s v="Bar lowered for a stock being designated an overheating short-selling stock. Designated in KOSPI if it has a price falling rate of 5% or higher and a short-selling trading volume of 3 times above the average (lowered from 6 times). Designated in KOSDAQ if short-selling volume is above 2 times the average (lowered from 5 times). Stocks with price falling rate of 20% or more will be designated as overheated shortselling stocks if the increase in short-selling trading volume is 2 times and 1.5 times the average in the KOSPI and KOSDAQ market, respectively."/>
    <s v="http://www.fsc.go.kr/downManager?bbsid=BBS0048&amp;no=150064"/>
  </r>
  <r>
    <x v="33"/>
    <x v="80"/>
    <x v="0"/>
    <s v="Bank of Russia"/>
    <x v="6"/>
    <s v="Decided to hold today a repo fine-tuning auction in the amount of 500 billion rubles"/>
    <s v="https://cbr.ru/eng/press/event/?id=6490"/>
  </r>
  <r>
    <x v="33"/>
    <x v="80"/>
    <x v="0"/>
    <s v="Bank of Russia"/>
    <x v="6"/>
    <s v="Increased the limit on its FX swap operations to provide US dollars with the maturity date of ‘today’ to 5 billion US dollars"/>
    <s v="https://cbr.ru/eng/press/event/?id=6490"/>
  </r>
  <r>
    <x v="33"/>
    <x v="80"/>
    <x v="0"/>
    <s v="Bank of Russia"/>
    <x v="0"/>
    <s v="Until 30 September 2020, credit institutions will be given an option not to downgrade the assessment of debt servicing quality irrespective of the financial position of a borrower in such sectors as tourism and transport under loans restructured due to the contraction of the borrower’s revenue owing to the coronavirus infection"/>
    <s v="https://cbr.ru/eng/press/event/?id=6493"/>
  </r>
  <r>
    <x v="33"/>
    <x v="80"/>
    <x v="0"/>
    <s v="Bank of Russia"/>
    <x v="0"/>
    <s v="Until 30 September 2020, credit institutions will be given an option not to downgrade the assessment of the financial position of a borrower in such sectors as tourism and transport for the purpose of the calculation of loss provisions if the changes in the borrower’s financial standing have been caused by the coronavirus infection"/>
    <s v="https://cbr.ru/eng/press/event/?id=6493"/>
  </r>
  <r>
    <x v="33"/>
    <x v="80"/>
    <x v="0"/>
    <s v="Bank of Russia"/>
    <x v="0"/>
    <s v="Until 30 September 2020, a reduced risk ratio of 70% will be introduced for ruble-nominated exposures on organisations producing pharmaceuticals and medical equipment;"/>
    <s v="https://cbr.ru/eng/press/event/?id=6493"/>
  </r>
  <r>
    <x v="33"/>
    <x v="80"/>
    <x v="0"/>
    <s v="Bank of Russia"/>
    <x v="0"/>
    <s v="Until 30 September 2020, add-ons to risk weights on foreign currency loans provided to organisations producing pharmaceuticals and medical equipment will be reduced to zero."/>
    <s v="https://cbr.ru/eng/press/event/?id=6493"/>
  </r>
  <r>
    <x v="33"/>
    <x v="80"/>
    <x v="1"/>
    <s v="Bank of Russia"/>
    <x v="0"/>
    <s v="Bank of Russia intends to implement the following measures until 30 September 2020:_x000a__x000a_-credit institutions have the option to not downgrade a borrower's debt-servicing quality under loans restructured due to the contraction of borrower's revenue from the coronavirus_x000a_-credit institutions have the option to not downgrade a borrower's finanical position when calculating loss provisions if the borrower has been affected by the coronavirus_x000a_-a reduced risk ratio of 70% will be applied to ruble-demoniated exposures on organizations producing pharmaceuticals and medical equipment_x000a_-add-ons to risk-weights on foreign-currency loans will be reduced to zero for organizations that produce pharamaceuticals and medical equipment"/>
    <s v="http://www.cbr.ru/eng/Press/event/?id=6493"/>
  </r>
  <r>
    <x v="33"/>
    <x v="80"/>
    <x v="0"/>
    <s v="Bank of Russia"/>
    <x v="0"/>
    <s v="Bank of Russia proposes that money transfers in the Faster Payments System (FPS) should be increased from 600 thousand to 2 million rubles"/>
    <s v="https://cbr.ru/eng/press/event/?id=6495_x000a__x000a_https://cbr.ru/StaticHtml/File/41186/200310-45-1.pdf"/>
  </r>
  <r>
    <x v="3"/>
    <x v="81"/>
    <x v="0"/>
    <s v="Banco Central do Brasil"/>
    <x v="6"/>
    <s v="The Central bank sells $3 billion in the spot market to arrest the decline in exchange rates"/>
    <s v="https://www.nasdaq.com/articles/brazil-stocks-plunge-10-central-bank-intervenes-in-fx-to-support-real-2020-03-09"/>
  </r>
  <r>
    <x v="58"/>
    <x v="81"/>
    <x v="0"/>
    <s v="Government of Ireland"/>
    <x v="1"/>
    <s v="2.4 billion euros for illness benefits; including 435 million euros for health department and 200 million euros in liquidity support for businesses"/>
    <s v="https://www.reuters.com/article/us-health-coronavirus-ireland-fiscal/ireland-announces-3-billion-euro-package-to-fight-coronavirus-idUSKBN20W2MH"/>
  </r>
  <r>
    <x v="53"/>
    <x v="81"/>
    <x v="0"/>
    <s v="Commissione Nazionale per le Società e la Borsa (CONSOB)"/>
    <x v="0"/>
    <s v="CONSOB banned the short-selling of 85 Italian shares for an entire trading day."/>
    <s v="http://www.consob.it/documents/46180/46181/PRESS_RELEASE_20200312-2.pdf/96447844-56c4-4831-806a-3b54022655a0"/>
  </r>
  <r>
    <x v="31"/>
    <x v="82"/>
    <x v="0"/>
    <s v="Israeli Ministry of Finance"/>
    <x v="4"/>
    <s v="Banks will be able to provide loans to small and medium businesses with a cumulative amount of up to NIS 4 billion, at an increased rate of state guarantee, and within 9 working days"/>
    <s v="https://www.gov.il/he/departments/news/press_08032020"/>
  </r>
  <r>
    <x v="46"/>
    <x v="83"/>
    <x v="0"/>
    <s v="Central Bank of the Republic of Turkey"/>
    <x v="0"/>
    <s v="Lowered remuneration rates applied to required reserves in liras:_x000a_- Decreased from 10% to 8% for banks with loan growth that meets regulatory changes from August 2019_x000a_- Decreased to zero for banks whose real credit did not grow according to regulatory changes from August 2019"/>
    <s v="https://www.bloomberg.com/news/articles/2020-03-16/the-fed-and-friends-what-central-banks-did-in-past-24-hours"/>
  </r>
  <r>
    <x v="34"/>
    <x v="83"/>
    <x v="0"/>
    <s v="Government of Vietnam"/>
    <x v="0"/>
    <s v="Price controls on &quot;goods required in manufacturing&quot; for Q1 and Q2 2020."/>
    <s v="https://www.vietnam-briefing.com/news/vietnam-issue-incentives-counter-covid-19-impact.html/"/>
  </r>
  <r>
    <x v="57"/>
    <x v="84"/>
    <x v="0"/>
    <s v="FPS Finances"/>
    <x v="0"/>
    <s v="Companies that encounter financial difficulties stemming from Professional withholding tax, VAT, Personal income tax, and Corporate tax following the spread of the coronavirus can request support measures from the FPS Finances in the form of Payment plan, Exemption from default interest, and Remission of fines for non-payment"/>
    <s v="https://finances.belgium.be/fr/Actualites/mesures-de-soutien-dans-le-cadre-du-coronavirus-covid-19"/>
  </r>
  <r>
    <x v="22"/>
    <x v="84"/>
    <x v="0"/>
    <s v="European Commission"/>
    <x v="1"/>
    <s v="Following the publication of a €10 million call in January, the Commission has secured an additional €37.5 million for urgently needed research on COVID-19 vaccine development, treatment and diagnostics"/>
    <s v="https://ec.europa.eu/commission/presscorner/detail/en/ip_20_386"/>
  </r>
  <r>
    <x v="7"/>
    <x v="85"/>
    <x v="0"/>
    <s v="Hong Kong Arts Development Council"/>
    <x v="1"/>
    <s v="Channelled HK$150 million from the Government’s Anti-epidemic Fund through Home Affairs Bureau to support the arts sector, of which HK$50 million is allocated to HKADC to strengthen its “Support Scheme for Arts &amp; Cultural Sector”, increasing the total budget to HK$55 million to help relieve the financial burden of the arts sector during this difficult period"/>
    <s v="http://www.hkadc.org.hk/?p=29852"/>
  </r>
  <r>
    <x v="29"/>
    <x v="85"/>
    <x v="1"/>
    <s v="Jason Furman, Professor of the Practice of Economic Policy at Harvard Kennedy School"/>
    <x v="1"/>
    <s v="One time government check:_x000a_- $1000 to every adult citizen or tax paying resident_x000a_- $500 to every child"/>
    <s v="https://www.wsj.com/articles/the-case-for-a-big-coronavirus-stimulus-11583448500"/>
  </r>
  <r>
    <x v="4"/>
    <x v="86"/>
    <x v="0"/>
    <s v="Bank of Canada"/>
    <x v="3"/>
    <s v="Lowered its target for the overnight rate by 50 basis points to 1 ¼ percent"/>
    <s v="https://www.bankofcanada.ca/2020/03/fad-press-release-2020-03-04/"/>
  </r>
  <r>
    <x v="5"/>
    <x v="86"/>
    <x v="0"/>
    <s v="Ministry of Finance"/>
    <x v="1"/>
    <s v="In order to assist the airlines, being providing awards to non-stop and resumed international flights during the epidemic, and tilt to solo flights"/>
    <s v="http://jjs.mof.gov.cn/zhengcefagui/202003/t20200304_3478074.htm"/>
  </r>
  <r>
    <x v="7"/>
    <x v="86"/>
    <x v="0"/>
    <s v="Hong Kong Monetary Authority"/>
    <x v="3"/>
    <s v="Base Rate adjusted downward by 50 basis points to 1.50%, follows the 50-basis point downward shift in the target range for the US federal funds rate on 3 March (US time)"/>
    <s v="https://www.hkma.gov.hk/eng/news-and-media/press-releases/2020/03/20200304-3/"/>
  </r>
  <r>
    <x v="7"/>
    <x v="86"/>
    <x v="0"/>
    <s v="Hong Kong Agriculture, Fisheries &amp; Conservation Department"/>
    <x v="1"/>
    <s v="Will provide subsidies to owners of fishing vessels or fish collector vessels with Mainland deckhands under the Anti-epidemic Fund, helping the fisheries industry to tackle financial difficulties arising from the COVID-19 outbreak"/>
    <s v="https://www.news.gov.hk/eng/2020/03/20200304/20200304_104853_534.html?type=category&amp;name=covid19&amp;tl=t"/>
  </r>
  <r>
    <x v="7"/>
    <x v="86"/>
    <x v="0"/>
    <s v="Hong Kong Food &amp; Environmental Hygiene Department"/>
    <x v="1"/>
    <s v="Established the Food Licence Holders Subsidy Scheme to provide financial subsidies to eight types of food business licence holders and the Licensed Hawkers Subsidy Scheme to offer a $5,000 subsidy to each eligible licensee of a hawker licence, which remains valid when the application is approved under the Anti-epidemic Fund "/>
    <s v="https://www.news.gov.hk/eng/2020/03/20200304/20200304_174706_010.html?type=category&amp;name=covid19&amp;tl=t"/>
  </r>
  <r>
    <x v="63"/>
    <x v="86"/>
    <x v="0"/>
    <s v="Central Bank of the UAE"/>
    <x v="3"/>
    <s v="Lower interest rates applied to the issuance of its Certificates of Deposits and Repo Rate by 50bps"/>
    <s v="https://centralbank.ae/sites/default/files/2020-03/PressStatement1March.pdf"/>
  </r>
  <r>
    <x v="34"/>
    <x v="86"/>
    <x v="0"/>
    <s v="Government of Vietnam"/>
    <x v="0"/>
    <s v="Collection of social insurance fees has been suspended."/>
    <s v="https://www.vietnam-briefing.com/news/vietnam-issue-incentives-counter-covid-19-impact.html/"/>
  </r>
  <r>
    <x v="34"/>
    <x v="86"/>
    <x v="0"/>
    <s v="Government of Vietnam"/>
    <x v="0"/>
    <s v="Five month tax payment deadline extension (with late fees/interest waived) on &quot;Value Added Tax, Personal Income Tax and land rental fee&quot;"/>
    <s v="https://www.rsm.global/vietnam/sites/default/files/media/news/newsbriefs/rsm_newsbrief_-_actions_from_directive_11_-_en.pdf"/>
  </r>
  <r>
    <x v="2"/>
    <x v="87"/>
    <x v="0"/>
    <s v="Reserve Bank of Australia"/>
    <x v="3"/>
    <s v="Lower the cash rate by 25 basis points to 0.50 per cent"/>
    <s v="https://www.rba.gov.au/media-releases/2020/mr-20-06.html"/>
  </r>
  <r>
    <x v="7"/>
    <x v="87"/>
    <x v="0"/>
    <s v="Hong Kong Labor and Welfare Bureau"/>
    <x v="1"/>
    <s v="New arrivals in Hong Kong who are not eligible for the $10,000 cash handout announced in the 2020-21 Budget may receive cash assistance from the Community Care Fund"/>
    <s v="https://www.news.gov.hk/eng/2020/03/20200303/20200303_131728_937.html?type=category&amp;name=covid19&amp;tl=t"/>
  </r>
  <r>
    <x v="64"/>
    <x v="87"/>
    <x v="0"/>
    <s v="Bank Negara Malaysia"/>
    <x v="3"/>
    <s v="Reduce the Overnight Policy Rate (OPR) by 25 basis points to 2.50 percent "/>
    <s v="https://www.bnm.gov.my/index.php?ch=en_press&amp;pg=en_press&amp;ac=5007&amp;lang=en"/>
  </r>
  <r>
    <x v="61"/>
    <x v="87"/>
    <x v="0"/>
    <s v="Saudi Arabian Monetary Authority"/>
    <x v="3"/>
    <s v="Cut the REPO rate by 50 basis points from 2.25% to 1.75% and the REVERSE REPO rate by 50 basis points from 1.75% to 1.25%"/>
    <s v="http://www.sama.gov.sa/en-US/News/Pages/News-508.aspx"/>
  </r>
  <r>
    <x v="29"/>
    <x v="87"/>
    <x v="0"/>
    <s v="Federal Reserve"/>
    <x v="3"/>
    <s v="Decreased interest rate target range from 1.50%-1.75% to 1.00%-1.25%"/>
    <s v="https://www.federalreserve.gov/newsevents/pressreleases/monetary20200303a.htm"/>
  </r>
  <r>
    <x v="34"/>
    <x v="87"/>
    <x v="0"/>
    <s v="General Department of Taxation"/>
    <x v="0"/>
    <s v="Tax departments of provinces and cities extend payment deadlines and waive late fees under certain circumstances"/>
    <s v="https://www.vietnam-briefing.com/news/vietnam-issue-incentives-counter-covid-19-impact.html/_x000a__x000a_https://www.crowe.com/vn/news/deferring-tax-payment-and-exemption-of-late-payment-interest_x000a__x000a_https://drive.google.com/file/d/1-RHHoj4YOi-q2LO2AzFxWxk4mNn9lRXz/view"/>
  </r>
  <r>
    <x v="30"/>
    <x v="87"/>
    <x v="0"/>
    <s v="International Development Association, International Bank for Reconstruction and Development, International Finance Corporation"/>
    <x v="2"/>
    <s v="Creation of the COVID-19 support package will make available initial crisis resources of up to $12 billion in financing — $8 billion of which is new — on a fast track basis. This comprises up to $2.7 billion new financing from IBRD; $1.3 billion from IDA, complemented by reprioritization of $2 billion of the Bank’s existing portfolio; and $6 billion from IFC, including $2 billion from existing trade facilities"/>
    <s v="https://www.worldbank.org/en/news/press-release/2020/03/03/world-bank-group-announces-up-to-12-billion-immediate-support-for-covid-19-country-response"/>
  </r>
  <r>
    <x v="5"/>
    <x v="88"/>
    <x v="0"/>
    <s v="Ministry of Finance"/>
    <x v="1"/>
    <s v="Chinese governments of every level had allocated a total of 108.75 billion yuan ($15.58 billion) in special funds by March 2 to prevent the spread of the coronavirus epidemic"/>
    <m/>
  </r>
  <r>
    <x v="7"/>
    <x v="88"/>
    <x v="0"/>
    <s v="Hong Kong Housing Authority"/>
    <x v="1"/>
    <s v="Will extend the 50% rent concession for its retail and factory tenants for six months from April 1 to September 30 to align with the Government's relief measures"/>
    <s v="https://www.news.gov.hk/eng/2020/03/20200302/20200302_145151_088.html?type=category&amp;name=covid19&amp;tl=t"/>
  </r>
  <r>
    <x v="8"/>
    <x v="88"/>
    <x v="0"/>
    <s v="Bank Indonesia"/>
    <x v="0"/>
    <s v="- Lower the FX reserve requirements for commercial banks from 8% to 4%_x000a_- Lower the rupiah reserve requirements by 50bps for banks financing export-import activity in coordination with the Government"/>
    <s v="https://www.bi.go.id/en/ruang-media/siaran-pers/Pages/sp_221520.aspx"/>
  </r>
  <r>
    <x v="8"/>
    <x v="88"/>
    <x v="0"/>
    <s v="Bank Indonesia"/>
    <x v="0"/>
    <s v="Expand the range of underlying transactions available to foreign investors"/>
    <s v="https://www.bi.go.id/en/ruang-media/siaran-pers/Pages/sp_221520.aspx"/>
  </r>
  <r>
    <x v="34"/>
    <x v="88"/>
    <x v="0"/>
    <s v="Ministry of Finance"/>
    <x v="0"/>
    <s v="Business financial statements for the financial year ending December 31, 2019 can be submitted late if said business's financial statement preparation was affected by COVID-19"/>
    <s v="https://www.crowe.com/vn/news/extend-financial-statement-submit-deadline-for-covid-19-hit-companies"/>
  </r>
  <r>
    <x v="53"/>
    <x v="89"/>
    <x v="0"/>
    <s v="Ministry of Economy and Finance"/>
    <x v="0"/>
    <s v="The Italian government enabled households in the &quot;Red Area&quot; to request lenders for a suspension of scheduled loan payments for either the full installment or the principal. Small and Medium-sized enterprises (SMEs) in the &quot;Red Area&quot; may request a 12-month suspension of full loan installments due in 2020 for selected subsidized loans from a public entity (Invitalia). The government also temporarily stopped tax payments due, and offered a state guarantee of up to 80% of SME loans for a 12-month period._x000a__x000a_On March 10, government ministers suggested they might employ similar measures to the rest of the country."/>
    <s v="https://www.spglobal.com/ratings/en/research/articles/200313-credit-faq-will-mortgage-payment-suspensions-related-to-covid-19-affect-european-rmbs-11388778"/>
  </r>
  <r>
    <x v="7"/>
    <x v="90"/>
    <x v="0"/>
    <s v="Hong Kong Agriculture, Fisheries &amp; Conservation Department"/>
    <x v="1"/>
    <s v="Will provide subsidies to live marine fish wholesale traders under the Anti-Epidemic Fund, helping the fisheries industry to tackle financial difficulties arising from the COVID-19 outbreak"/>
    <s v="https://www.news.gov.hk/eng/2020/02/20200229/20200229_212354_374.html?type=category&amp;name=covid19&amp;tl=t"/>
  </r>
  <r>
    <x v="5"/>
    <x v="91"/>
    <x v="0"/>
    <s v="Ministry of Finance"/>
    <x v="1"/>
    <s v="Reduction of VAT taxes applied from March 1 to May 31, 2020, for small-scale VAT taxpayers in Hubei Province"/>
    <s v="http://szs.mof.gov.cn/zhengcefabu/202002/t20200228_3475718.htm"/>
  </r>
  <r>
    <x v="7"/>
    <x v="91"/>
    <x v="0"/>
    <s v="Hong Kong Ministry of Finance"/>
    <x v="1"/>
    <s v="Established the Local Mask Production Subsidy Scheme to direct procurement and using technology to develop recyclable masks, along with set up mask production lines in Hong Kong"/>
    <s v="https://www.news.gov.hk/eng/2020/02/20200228/20200228_160013_539.html"/>
  </r>
  <r>
    <x v="32"/>
    <x v="91"/>
    <x v="0"/>
    <s v="Ministry of Economy, Trade and Industry"/>
    <x v="4"/>
    <s v="Japan Federation of Credit Guarantee Corporations (JFG) will guarantee the full loan amount for such SMEs, under a new framework (No. 4 Safety Nets for Financing Guarantee)"/>
    <s v="https://www.meti.go.jp/english/press/2020/0228_001.html"/>
  </r>
  <r>
    <x v="12"/>
    <x v="91"/>
    <x v="0"/>
    <s v="The Superintendency of Banking, Insurance and Private Pension Fund Administrators (SBS)"/>
    <x v="0"/>
    <s v="Regulations confirming the ability of lenders to offer up to six months of forbearance/reschedule loans of retail debtors (consumer, mortgage, microenterprise and small business) located in areas declared in state of emergency for up to six months."/>
    <s v="https://www.sbs.gob.pe/comunicado/detallecomunicado/idcomunicado/1014"/>
  </r>
  <r>
    <x v="27"/>
    <x v="91"/>
    <x v="0"/>
    <s v="Financial Services Commission"/>
    <x v="2"/>
    <s v="Increase the funds available for super low or primerate loans at the IBK from KRW1.7 trillion to KRW4.2 trillion"/>
    <s v="http://meng.fsc.go.kr/common/pdfjs/web/viewer.html?file=/upload/press1/20200228160737_f321e327.pdf"/>
  </r>
  <r>
    <x v="27"/>
    <x v="91"/>
    <x v="0"/>
    <s v="Financial Services Commission"/>
    <x v="4"/>
    <s v="Increase the funds available for guarantee support at regional credit guarantee funds from KRW16.7 trillion to KRW17.2 trillion"/>
    <s v="http://meng.fsc.go.kr/common/pdfjs/web/viewer.html?file=/upload/press1/20200228160737_f321e327.pdf"/>
  </r>
  <r>
    <x v="27"/>
    <x v="91"/>
    <x v="0"/>
    <s v="Ministry of Economy and Finance"/>
    <x v="0"/>
    <s v="Promote consumption by issuing discount coupons to be used for purchasing cultural events and farm products, as well as for tourism expenses and paychecks"/>
    <s v="http://english.moef.go.kr/pc/selectTbPressCenterDtl.do?boardCd=N0001&amp;seq=4849"/>
  </r>
  <r>
    <x v="27"/>
    <x v="91"/>
    <x v="0"/>
    <s v="Ministry of Economy and Finance"/>
    <x v="0"/>
    <s v="Promote consumption: Give a 70 percent individual consumption tax cut for car purchases, and a 10 percent refund for the purchases of high energy-efficiency home appliances"/>
    <s v="http://english.moef.go.kr/pc/selectTbPressCenterDtl.do?boardCd=N0001&amp;seq=4849"/>
  </r>
  <r>
    <x v="27"/>
    <x v="91"/>
    <x v="0"/>
    <s v="Ministry of Economy and Finance"/>
    <x v="0"/>
    <s v="Increase the issuance of local gift certificates this year by 3.5 trillion won to help local economies and traditional markets."/>
    <s v="http://english.moef.go.kr/pc/selectTbPressCenterDtl.do?boardCd=N0001&amp;seq=4849"/>
  </r>
  <r>
    <x v="27"/>
    <x v="91"/>
    <x v="0"/>
    <s v="Ministry of Economy and Finance"/>
    <x v="0"/>
    <s v="Considerably expand the Special Financial Support for Small Merchants from 1.2 trillion won to 4.6 trillion won and SMEs from 0.03 trillion won to 0.63 trillion won."/>
    <s v="http://english.moef.go.kr/pc/selectTbPressCenterDtl.do?boardCd=N0001&amp;seq=4849"/>
  </r>
  <r>
    <x v="27"/>
    <x v="91"/>
    <x v="0"/>
    <s v="Ministry of Economy and Finance"/>
    <x v="0"/>
    <s v="Provide a VAT break for businesses earning 60 million won or less a year"/>
    <s v="http://english.moef.go.kr/pc/selectTbPressCenterDtl.do?boardCd=N0001&amp;seq=4849"/>
  </r>
  <r>
    <x v="27"/>
    <x v="91"/>
    <x v="0"/>
    <s v="Ministry of Economy and Finance"/>
    <x v="0"/>
    <s v="Promote the lowering of commercial rents by providing landlords with a 50 percent income tax_x000a_ break for the discount in the first half"/>
    <s v="http://english.moef.go.kr/pc/selectTbPressCenterDtl.do?boardCd=N0001&amp;seq=4849"/>
  </r>
  <r>
    <x v="64"/>
    <x v="92"/>
    <x v="0"/>
    <s v="Bank Negara Malaysia"/>
    <x v="2"/>
    <s v="Special Relief Facility (SRF), with an allocation of RM2 billion, to alleviate the short-term cash flow problems faced by SMEs"/>
    <s v="https://www.bnm.gov.my/index.php?ch=en_press&amp;pg=en_press&amp;ac=5000&amp;lang=en"/>
  </r>
  <r>
    <x v="64"/>
    <x v="92"/>
    <x v="0"/>
    <s v="Bank Negara Malaysia"/>
    <x v="2"/>
    <s v="Agrofood Facility (AF), with an allocation of RM1 billion, to increase food production for Malaysia and for export purposes"/>
    <s v="https://www.bnm.gov.my/index.php?ch=en_press&amp;pg=en_press&amp;ac=5000&amp;lang=en"/>
  </r>
  <r>
    <x v="64"/>
    <x v="92"/>
    <x v="0"/>
    <s v="Bank Negara Malaysia"/>
    <x v="2"/>
    <s v="SME Automation and Digitalisation Facility (ADF), with an allocation of RM300 million, to incentivise SMEs to automate processes and digitalise operations to improve productivity and efficiency"/>
    <s v="https://www.bnm.gov.my/index.php?ch=en_press&amp;pg=en_press&amp;ac=5000&amp;lang=en"/>
  </r>
  <r>
    <x v="64"/>
    <x v="92"/>
    <x v="0"/>
    <s v="Malaysian National Government"/>
    <x v="1"/>
    <s v="The Malaysian government announced RM 20 billiion “Economic Stimulus Package 2020” to mitigate the economic impact of COVID-19. This plan aims to improve cash flow for businesses, give cash payments to individuals, provide subsidies for human capital development, re-stimulate the tourism industry, increase private consumption and infrastructure development."/>
    <s v="https://www.nst.com.my/news/nation/2020/02/569732/2020-economic-stimulus-package-full-speech-text-english"/>
  </r>
  <r>
    <x v="27"/>
    <x v="92"/>
    <x v="0"/>
    <s v="Bank of Korea"/>
    <x v="2"/>
    <s v="Decided to increase the ceiling on the Bank Intermediated Lending Support Facility from 25 trillion won to 30 trillion won, to extend financial assistance to business owners and to small or medium-sized enterprises (SMEs) affected by COVID-19."/>
    <s v="https://www.bok.or.kr/eng/bbs/E0000634/view.do?nttId=10057405&amp;menuNo=400069&amp;pageIndex=5"/>
  </r>
  <r>
    <x v="5"/>
    <x v="93"/>
    <x v="0"/>
    <s v="People's Bank of China"/>
    <x v="2"/>
    <s v="Launched a special-purpose relending program, providing $43.3 billion (RMB 300 billion)— subsequently increased to $114.8 billion (RMB 800 billion)"/>
    <s v="http://www.gov.cn/zhengce/2020-02/26/content_5483881.htm"/>
  </r>
  <r>
    <x v="6"/>
    <x v="93"/>
    <x v="0"/>
    <s v="Ministerio de Hacienda y Crédito Público del Gobierno de Colombia"/>
    <x v="1"/>
    <s v="Disbursed an additional $ 15 billion to the budget assigned to the Ministry of Health to address prevention and carry out campaigns to alert against the coronavirus"/>
    <s v="https://www.minhacienda.gov.co/webcenter/portal/SaladePrensa/pages_DetalleNoticia?documentId=WCC_CLUSTER-125273"/>
  </r>
  <r>
    <x v="7"/>
    <x v="93"/>
    <x v="0"/>
    <s v="Hong Kong Monetary Authority"/>
    <x v="4"/>
    <s v="- HKMC Insurance Limited (HKMCI) will introduce special 100% Loan Guarantee under the SME Financing Guarantee Scheme (SFGS)_x000a_- Including sectors mostly affected by the coronavirus outbreak such as retail outlets, travel agents, restaurants, cinemas, karaoke establishments and transport operators, etc"/>
    <s v="https://www.hkma.gov.hk/eng/news-and-media/press-releases/2020/02/20200226-3/"/>
  </r>
  <r>
    <x v="7"/>
    <x v="93"/>
    <x v="0"/>
    <s v="Hong Kong Ministry of Finance"/>
    <x v="1"/>
    <s v="Announced a HK$10,000 cash handout for all permanent residents over the age of 18"/>
    <s v="https://www.budget.gov.hk/2020/eng/nt.html"/>
  </r>
  <r>
    <x v="7"/>
    <x v="93"/>
    <x v="0"/>
    <s v="Hong Kong Ministry of Finance"/>
    <x v="1"/>
    <s v="Announced a salary tax cut of 100 per cent for the 2019-20 year up to a ceiling of HK$20,000 – set to benefit 1.95 million taxpayers and cost HK$18.8 billion"/>
    <s v="https://www.budget.gov.hk/2020/eng/nt.html"/>
  </r>
  <r>
    <x v="7"/>
    <x v="93"/>
    <x v="0"/>
    <s v="Hong Kong Monetary Authority"/>
    <x v="2"/>
    <s v="Announced that Hong Kong Mortgage Corporation Limited (HKMC) will introduce a pilot scheme for fixed-rate mortgages for 10, 15 and 20 years.  It aims to provide an alternative financing option to homebuyers for mitigating their risks arising from interest rate volatility, thereby enhancing banking stability in the long run"/>
    <s v="https://www.hkma.gov.hk/eng/news-and-media/press-releases/2020/02/20200226-4/"/>
  </r>
  <r>
    <x v="19"/>
    <x v="94"/>
    <x v="0"/>
    <s v="Asian Development Bank"/>
    <x v="1"/>
    <s v="Approved an additional $ 2 million in support of developing countries to prevent the spread of the new coronavirus (COVID-19) and strengthen its response"/>
    <s v="https://www.adb.org/ja/news/adb-approves-another-2-million-help-asia-and-pacific-tackle-coronavirus"/>
  </r>
  <r>
    <x v="19"/>
    <x v="94"/>
    <x v="0"/>
    <s v="Asian Development Bank"/>
    <x v="2"/>
    <s v="Private sector loan of up to CNY130 million ($18.6 million) to Jointown Pharmaceutical Group Co. Ltd. (Jointown) in the People’s Republic of China (PRC)"/>
    <s v="https://www.adb.org/news/adb-approves-cny130-million-private-sector-loan-support-coronavirus-response-prc"/>
  </r>
  <r>
    <x v="5"/>
    <x v="94"/>
    <x v="0"/>
    <s v="People's Bank of China"/>
    <x v="7"/>
    <s v="Increased lending and discounting quota to RMB500 and lowered interest rate by 25bps"/>
    <s v="https://www.bloomberg.com/news/articles/2020-02-25/china-pledges-cheap-credit-and-tax-cuts-to-aid-small-firms"/>
  </r>
  <r>
    <x v="8"/>
    <x v="94"/>
    <x v="0"/>
    <s v="Ministry of Finance"/>
    <x v="1"/>
    <s v="147 billion rupiah of fiscal transfers that had not been earmarked to programmes to support tourism."/>
    <s v="https://www.reuters.com/article/indonesia-economy/update-1-indonesia-announces-nearly-750-mln-stimulus-in-response-to-coronavirus-idUSL3N2AP2P1"/>
  </r>
  <r>
    <x v="8"/>
    <x v="94"/>
    <x v="0"/>
    <s v="Ministry of Finance"/>
    <x v="1"/>
    <s v="Restaurants and hotels will be exempted from some taxes paid to regional governments for six months, with the central government providing 3.3 trillion rupiah cover for the shortfall"/>
    <s v="https://www.reuters.com/article/indonesia-economy/update-1-indonesia-announces-nearly-750-mln-stimulus-in-response-to-coronavirus-idUSL3N2AP2P1"/>
  </r>
  <r>
    <x v="8"/>
    <x v="94"/>
    <x v="0"/>
    <s v="Ministry of Finance"/>
    <x v="1"/>
    <s v="Airlines and travel agents will be given 443.4 billion rupiah to provide 30% discounts on air fares for some seats for three months. Another 298.5 billion rupiah will be used as an incentive to bring in foreign tourists; state energy company Pertamina and two state airport operators would be ordered to cut jet-fuel prices and airport charges for three months"/>
    <s v="https://www.reuters.com/article/indonesia-economy/update-1-indonesia-announces-nearly-750-mln-stimulus-in-response-to-coronavirus-idUSL3N2AP2P1"/>
  </r>
  <r>
    <x v="8"/>
    <x v="94"/>
    <x v="0"/>
    <s v="Ministry of Finance"/>
    <x v="1"/>
    <s v="state property financing programme would be expanded by 1.5 trillion rupiah and expected to cover financing for 175,000 homes."/>
    <s v="https://www.reuters.com/article/indonesia-economy/update-1-indonesia-announces-nearly-750-mln-stimulus-in-response-to-coronavirus-idUSL3N2AP2P1"/>
  </r>
  <r>
    <x v="8"/>
    <x v="94"/>
    <x v="0"/>
    <s v="Ministry of Finance"/>
    <x v="1"/>
    <s v="4.6 Trillion Rupiah - 30% increase in subsidies for basic needs for 15.2 million poor households for six months to support consumption."/>
    <s v="https://www.reuters.com/article/indonesia-economy/update-1-indonesia-announces-nearly-750-mln-stimulus-in-response-to-coronavirus-idUSL3N2AP2P1"/>
  </r>
  <r>
    <x v="34"/>
    <x v="94"/>
    <x v="0"/>
    <s v="NAPAS"/>
    <x v="0"/>
    <s v="NAPAS, Vietnam's inter-bank payment system, is now free for public services and exemption. NAPAS has reduced its fees by 72% for small money transfers (VND 500,000 or less)."/>
    <s v="https://napas.com.vn/tin-tuc/tin-napas/-napas-tiep-tuc-giam-50%25-phi-dich-vu-chuyen-tien-lien-ngan-hang.-1-671.html"/>
  </r>
  <r>
    <x v="7"/>
    <x v="95"/>
    <x v="0"/>
    <s v="Hong Kong Home Affairs Bureau"/>
    <x v="1"/>
    <s v="Creation of the Travel Agents Subsidy Scheme in which eligible travel agent may receive a one-off subsidy of $80,000 and Licensed Guesthouses Subsidy Scheme in which each eligible guesthouse may receive a one-off subsidy of either $50,000 or $80,000, depending on the number of their licensed guestrooms"/>
    <s v="https://www.news.gov.hk/eng/2020/02/20200224/20200224_173329_360.html?type=category&amp;name=covid19&amp;tl=t"/>
  </r>
  <r>
    <x v="34"/>
    <x v="95"/>
    <x v="0"/>
    <s v="State Bank of Vietnam"/>
    <x v="0"/>
    <s v="Commerical banks are to &quot;eliminate, cut or delay interest payments on loans to companies facing losses due to the coronavirus outbreak&quot;_x000a__x000a_"/>
    <s v="https://www.reuters.com/article/health-coronavirus-vietnam-economy/update-1-vietnam-announces-116bln-stimulus-package-to-help-virus-hit-firms-state-media-idUSL4N2AW2X6"/>
  </r>
  <r>
    <x v="3"/>
    <x v="96"/>
    <x v="0"/>
    <s v="Banco Central do Brasil"/>
    <x v="0"/>
    <s v="Decrease reserve requirement ratio on time deposits from 31% to 25%"/>
    <s v="https://www.bcb.gov.br/detalhenoticia/16983/nota"/>
  </r>
  <r>
    <x v="3"/>
    <x v="96"/>
    <x v="0"/>
    <s v="Banco Central do Brasil"/>
    <x v="0"/>
    <s v="BCB increased the share of reserve requirements to be taken into account at HQLA in the Liquidity Coverage Ratio (LCR)"/>
    <s v="https://www.bcb.gov.br/detalhenoticia/16983/nota"/>
  </r>
  <r>
    <x v="5"/>
    <x v="96"/>
    <x v="0"/>
    <s v="People's Bank of China"/>
    <x v="3"/>
    <s v="Lower the 1-year loan prime rate (LPR) to 4.05% from 4.15% and 5-year LPR to 4.75 from 4.8"/>
    <s v="https://www.bloomberg.com/news/articles/2020-02-19/china-s-loan-rate-set-to-drop-after-central-bank-loosens-policy"/>
  </r>
  <r>
    <x v="7"/>
    <x v="96"/>
    <x v="0"/>
    <s v="Hong Kong Education Bureau"/>
    <x v="1"/>
    <s v="Announced the provision of additional subsidies to kindergartens paid from the Anti-Epidemic fund, primary and secondary schools to alleviate the burden of schools and parents in paying extra expenses during the fight against the novel coronavirus epidemic and class suspension"/>
    <s v="https://www.news.gov.hk/eng/2020/02/20200220/20200220_114326_464.html?type=category&amp;name=covid19&amp;tl=t"/>
  </r>
  <r>
    <x v="7"/>
    <x v="96"/>
    <x v="0"/>
    <s v="Hong Kong Home Affairs Bureau"/>
    <x v="1"/>
    <s v="Established the Property Management Sector Support Scheme under the Anti-epidemic Fund, providing hardship allowances to cleansing or security workers and  property management company or owners or residents organisations will be given an anti-epidemic cleansing subsidy lump sum of $2,000 per building block"/>
    <s v="https://www.news.gov.hk/eng/2020/02/20200220/20200220_213509_930.html?type=category&amp;name=covid19&amp;tl=t"/>
  </r>
  <r>
    <x v="8"/>
    <x v="96"/>
    <x v="0"/>
    <s v="Bank Indonesia"/>
    <x v="3"/>
    <s v="Lower the BI 7-day Reverse Repo Rate by 25 bps to 4,75%, Deposit Facility (DF) rates lowered 25 bps to 4,00% and Lending Facility (LF) rates lowered 25 bps to 5,50%"/>
    <s v="https://www.bi.go.id/en/ruang-media/siaran-pers/Pages/SP_221320.aspx"/>
  </r>
  <r>
    <x v="41"/>
    <x v="97"/>
    <x v="0"/>
    <s v="Financial Reporting Council"/>
    <x v="0"/>
    <s v="Published guidance for companies on disclosure of risks and other reporting consequences arising from the emergence and spread of Coronavirus (COVID-19)"/>
    <s v="https://www.frc.org.uk/news/february-2020-(1)/frc-advice-to-companies-and-auditors-on-coronaviru"/>
  </r>
  <r>
    <x v="5"/>
    <x v="98"/>
    <x v="0"/>
    <s v="People's Bank of China"/>
    <x v="3"/>
    <s v="Lower medium-term lending facility (MLF) by 10bps to 3.15%"/>
    <s v="http://www.pbc.gov.cn/en/3688110/3688181/3971901/index.html"/>
  </r>
  <r>
    <x v="27"/>
    <x v="98"/>
    <x v="0"/>
    <s v="Ministry of Economy and Finance"/>
    <x v="0"/>
    <s v="Support to maritime transport (passenger ship) industry: Provide wage support to help retain employment"/>
    <s v="http://english.moef.go.kr/pc/selectTbPressCenterDtl.do?boardCd=N0001&amp;seq=4839"/>
  </r>
  <r>
    <x v="27"/>
    <x v="98"/>
    <x v="0"/>
    <s v="Ministry of Economy and Finance"/>
    <x v="0"/>
    <s v="Support to maritime transport (passenger ship) industry: Government will make available a total of 60 billion won for emergency business operation and give 100 percent cuts on port charges, including passenger terminal charges."/>
    <s v="http://english.moef.go.kr/pc/selectTbPressCenterDtl.do?boardCd=N0001&amp;seq=4839"/>
  </r>
  <r>
    <x v="27"/>
    <x v="98"/>
    <x v="0"/>
    <s v="Ministry of Economy and Finance"/>
    <x v="7"/>
    <s v="Government is to adopt a government guarantee on aircraft leasing"/>
    <s v="http://english.moef.go.kr/pc/selectTbPressCenterDtl.do?boardCd=N0001&amp;seq=4839"/>
  </r>
  <r>
    <x v="27"/>
    <x v="98"/>
    <x v="0"/>
    <s v="Ministry of Economy and Finance"/>
    <x v="0"/>
    <s v="Allow low cost carriers to defer the payment of airport service charges, and postpone_x000a_ withdrawing traffic rights and airport slots until the end of 2020"/>
    <s v="http://english.moef.go.kr/pc/selectTbPressCenterDtl.do?boardCd=N0001&amp;seq=4839"/>
  </r>
  <r>
    <x v="27"/>
    <x v="98"/>
    <x v="0"/>
    <s v="Ministry of Economy and Finance"/>
    <x v="0"/>
    <s v="Ease requirements for the employment retention support"/>
    <s v="http://english.moef.go.kr/pc/selectTbPressCenterDtl.do?boardCd=N0001&amp;seq=4839"/>
  </r>
  <r>
    <x v="27"/>
    <x v="98"/>
    <x v="0"/>
    <s v="Ministry of Economy and Finance"/>
    <x v="0"/>
    <s v="Give property tax cuts to hotels affected and allow duty-free shops to defer their payment of_x000a_ business license taxes for up to one year"/>
    <s v="http://english.moef.go.kr/pc/selectTbPressCenterDtl.do?boardCd=N0001&amp;seq=4839"/>
  </r>
  <r>
    <x v="27"/>
    <x v="98"/>
    <x v="0"/>
    <s v="Ministry of Economy and Finance"/>
    <x v="0"/>
    <s v="Expand the 1.5-2.25 percent interest rate loans for tourism businesses and give a one year_x000a_ postponement of loan repayment"/>
    <s v="http://english.moef.go.kr/pc/selectTbPressCenterDtl.do?boardCd=N0001&amp;seq=4839"/>
  </r>
  <r>
    <x v="27"/>
    <x v="98"/>
    <x v="0"/>
    <s v="Ministry of Economy and Finance"/>
    <x v="2"/>
    <s v="Government is to provide small tourism businesses with a total of 50 billion won of credit-based loans with a_x000a_ one percent interest rate. Government will increase the business loans for restaurants (currently 10 billion won) and lower the interest rates by 0.5 percentage points to 2-2.25 percent.Provide a 300 billion won worth of support for low cost carriers suffering liquidity shortages."/>
    <s v="http://english.moef.go.kr/pc/selectTbPressCenterDtl.do?boardCd=N0001&amp;seq=4839"/>
  </r>
  <r>
    <x v="5"/>
    <x v="99"/>
    <x v="0"/>
    <s v="Ministry of Finance"/>
    <x v="4"/>
    <s v="Reduced agricultural credit guarantee-related expenses and encouraged localities to reduce these costs as well"/>
    <s v="http://nys.mof.gov.cn/czpjZhengCeFaBu_2_2/202002/t20200214_3469905.htm"/>
  </r>
  <r>
    <x v="7"/>
    <x v="99"/>
    <x v="0"/>
    <s v="Hong Kong Government"/>
    <x v="1"/>
    <s v="Announced the establishment of a $25 billion (later increased to $30 billion) Anti-Epidemic fund to help local residents and businesses tide over the coronavirus situation"/>
    <s v="https://www.news.gov.hk/eng/2020/02/20200214/20200214_193137_172.html?type=category&amp;name=covid19&amp;tl=t"/>
  </r>
  <r>
    <x v="59"/>
    <x v="100"/>
    <x v="0"/>
    <s v="Banco de México"/>
    <x v="3"/>
    <s v="Lower the target for the overnight interbank interest rate by 25 basis points to 7%"/>
    <s v="https://www.banxico.org.mx/publications-and-press/announcements-of-monetary-policy-decisions/%7B0FC0B364-AD54-E408-0CA8-DD3150215BD0%7D.pdf"/>
  </r>
  <r>
    <x v="27"/>
    <x v="101"/>
    <x v="0"/>
    <s v="Ministry of Economy and Finance"/>
    <x v="8"/>
    <s v="Government is to expand the accounts receivable insurance to 2.2 trillion won and pay the insurance within 10_x000a_ days from the accident"/>
    <s v="http://english.moef.go.kr/pc/selectTbPressCenterDtl.do?boardCd=N0001&amp;seq=4836"/>
  </r>
  <r>
    <x v="27"/>
    <x v="101"/>
    <x v="0"/>
    <s v="Ministry of Economy and Finance"/>
    <x v="2"/>
    <s v="Government is to provide guarantees worth 105.0 billion won with preferable conditions and loan extensions"/>
    <s v="http://english.moef.go.kr/pc/selectTbPressCenterDtl.do?boardCd=N0001&amp;seq=4836"/>
  </r>
  <r>
    <x v="27"/>
    <x v="101"/>
    <x v="0"/>
    <s v="Ministry of Economy and Finance"/>
    <x v="2"/>
    <s v="Government is to provide business operation loans worth 25 billion won with a lower interest rate"/>
    <s v="http://english.moef.go.kr/pc/selectTbPressCenterDtl.do?boardCd=N0001&amp;seq=4836"/>
  </r>
  <r>
    <x v="5"/>
    <x v="102"/>
    <x v="0"/>
    <s v="People's Bank of China"/>
    <x v="7"/>
    <s v="A mix of measures to facilitate and support financial institutions in issuing financial bonds of all sorts"/>
    <s v="http://www.pbc.gov.cn/en/3688110/3688172/3969153/index.html"/>
  </r>
  <r>
    <x v="19"/>
    <x v="103"/>
    <x v="0"/>
    <s v="Asian Development Bank"/>
    <x v="1"/>
    <s v="Approved $ 2 million of new funding to support efforts to combat the spread of the new coronavirus and will complement ongoing regional technical assistance and strengthen response capacities in the People's Republic of China, Cambodia, Lao People's Democratic Republic, Myanmar, Thailand, and Vietnam"/>
    <s v="https://www.adb.org/ru/news/adb-initiates-coronavirus-response"/>
  </r>
  <r>
    <x v="27"/>
    <x v="103"/>
    <x v="0"/>
    <s v="Financial Services Commission"/>
    <x v="2"/>
    <s v="Will provide about KRW1.9 trillion in new funds through policy banks to SMEs"/>
    <s v="http://meng.fsc.go.kr/common/pdfjs/web/viewer.html?file=/upload/press1/20200207111037_a182daf6.pdf"/>
  </r>
  <r>
    <x v="27"/>
    <x v="103"/>
    <x v="0"/>
    <s v="Financial Services Commission"/>
    <x v="4"/>
    <s v="KRW 230 trillion in new loans and guarantees allocated for SMEs this year will be frontloaded"/>
    <s v="http://meng.fsc.go.kr/common/pdfjs/web/viewer.html?file=/upload/press1/20200207111037_a182daf6.pdf"/>
  </r>
  <r>
    <x v="27"/>
    <x v="103"/>
    <x v="0"/>
    <s v="Ministry of Economy and Finance"/>
    <x v="2"/>
    <s v="Provide small merchants with low-interest rate loans worth 20 billion won. Provide 55 billion won worth of loans exclusively for merchants in traditional markets."/>
    <s v="http://english.moef.go.kr/pc/selectTbPressCenterDtl.do?boardCd=N0001&amp;seq=4833"/>
  </r>
  <r>
    <x v="27"/>
    <x v="103"/>
    <x v="0"/>
    <s v="Ministry of Economy and Finance"/>
    <x v="0"/>
    <s v="Extension on loans and guarantees borrowed from state-owned financial institutions for up to one year, as well as repayment extension for up to one year."/>
    <s v="http://english.moef.go.kr/pc/selectTbPressCenterDtl.do?boardCd=N0001&amp;seq=4833"/>
  </r>
  <r>
    <x v="27"/>
    <x v="103"/>
    <x v="0"/>
    <s v="Ministry of Economy and Finance"/>
    <x v="2"/>
    <s v="Provide small merchants with &quot;guarantees worth 100 billion won with favorable conditions&quot;"/>
    <s v="http://english.moef.go.kr/pc/selectTbPressCenterDtl.do?boardCd=N0001&amp;seq=4833"/>
  </r>
  <r>
    <x v="5"/>
    <x v="104"/>
    <x v="0"/>
    <s v="Ministry of Finance"/>
    <x v="1"/>
    <s v="Exempting materials and activities performed for the prevention and control of coronavirus from various domestic taxes"/>
    <s v="http://szs.mof.gov.cn/zhengcefabu/202002/t20200207_3466788.htm"/>
  </r>
  <r>
    <x v="5"/>
    <x v="104"/>
    <x v="0"/>
    <s v="Ministry of Finance"/>
    <x v="1"/>
    <s v="Allowing the deduction of donations of cash and articles to fight the coronavirus from taxable income,"/>
    <s v="http://szs.mof.gov.cn/zhengcefabu/202002/t20200207_3466789.htm"/>
  </r>
  <r>
    <x v="5"/>
    <x v="104"/>
    <x v="0"/>
    <s v="Ministry of Finance"/>
    <x v="1"/>
    <s v="Medical workers and epidemic prevention workers participating in epidemic prevention work shall be exempted from personal income tax on temporary work subsidies and bonuses obtained in accordance with the standards prescribed by the government"/>
    <s v="http://szs.mof.gov.cn/zhengcefabu/202002/t20200207_3466790.htm"/>
  </r>
  <r>
    <x v="5"/>
    <x v="104"/>
    <x v="0"/>
    <s v="Ministry of Finance"/>
    <x v="1"/>
    <s v="For medical devices that enter the emergency approval process for medical devices and related to the new coronavirus (2019-nCoV), medical device product registration fees are exempted; for the special approval process for drugs, treatment and prevention of new coronavirus (2019-nCoV) are exempted from drug registration fees"/>
    <s v="http://szs.mof.gov.cn/zhengcefabu/202002/t20200207_3466791.htm"/>
  </r>
  <r>
    <x v="3"/>
    <x v="105"/>
    <x v="0"/>
    <s v="Banco Central do Brasil"/>
    <x v="3"/>
    <s v="Lower the Selic rate to 4.25%"/>
    <s v="https://www.bcb.gov.br/en/pressdetail/2311/nota"/>
  </r>
  <r>
    <x v="27"/>
    <x v="105"/>
    <x v="0"/>
    <s v="Ministry of Economy and Finance"/>
    <x v="0"/>
    <s v="Run a 24 hour customs clearance service for parts and supplies imports from countries other than China, streamline the import procedure, and give customs extension and early returns."/>
    <s v="http://english.moef.go.kr/pc/selectTbPressCenterDtl.do?boardCd=N0001&amp;seq=4832"/>
  </r>
  <r>
    <x v="27"/>
    <x v="105"/>
    <x v="0"/>
    <s v="Ministry of Economy and Finance"/>
    <x v="0"/>
    <s v="Discontinue, or suspend the tax audits being carried out"/>
    <s v="http://english.moef.go.kr/pc/selectTbPressCenterDtl.do?boardCd=N0001&amp;seq=4832"/>
  </r>
  <r>
    <x v="27"/>
    <x v="105"/>
    <x v="0"/>
    <s v="Ministry of Economy and Finance"/>
    <x v="0"/>
    <s v="Work on early tax returns. Those who have underpaid are given up to one year before penalties are levied against them."/>
    <s v="http://english.moef.go.kr/pc/selectTbPressCenterDtl.do?boardCd=N0001&amp;seq=4832"/>
  </r>
  <r>
    <x v="27"/>
    <x v="105"/>
    <x v="0"/>
    <s v="Ministry of Economy and Finance"/>
    <x v="0"/>
    <s v="Give an income tax extension for up to nine months and VAT extension for the same period to businesses in tourism, including accommodations and dining services."/>
    <s v="http://english.moef.go.kr/pc/selectTbPressCenterDtl.do?boardCd=N0001&amp;seq=4832"/>
  </r>
  <r>
    <x v="56"/>
    <x v="105"/>
    <x v="0"/>
    <s v="Bank of Thailand"/>
    <x v="3"/>
    <s v="BOT cut the policy rate by 0.25pp from 1.25 to 1.00 % effective immediately"/>
    <s v="https://www.bot.or.th/English/PressandSpeeches/Press/2020/Pages/n0563.aspx"/>
  </r>
  <r>
    <x v="5"/>
    <x v="106"/>
    <x v="0"/>
    <s v="People's Bank of China"/>
    <x v="3"/>
    <s v="Lower 7-day and 14-day Reverse Repo Interest Rate by 10bps to 2.40% and 2.55%"/>
    <s v="http://www.pbc.gov.cn/en/3688110/3688181/3966448/index.html"/>
  </r>
  <r>
    <x v="5"/>
    <x v="106"/>
    <x v="0"/>
    <s v="People's Bank of China"/>
    <x v="6"/>
    <s v="Conduct reverse repo operations in the amount of RMB1.2 trillion "/>
    <s v="http://www.pbc.gov.cn/en/3688110/3688172/3966152/index.html"/>
  </r>
  <r>
    <x v="8"/>
    <x v="106"/>
    <x v="0"/>
    <s v="Bank Indonesia"/>
    <x v="11"/>
    <s v="Bank Indonesia intensifies triple intervention policy to ensure rupiah exchange rates move in line with the currency's fundamental value and market mechanisms."/>
    <s v="https://www.bi.go.id/en/ruang-media/siaran-pers/Pages/sp_221520.aspx"/>
  </r>
  <r>
    <x v="27"/>
    <x v="106"/>
    <x v="0"/>
    <s v="Financial Services Commission"/>
    <x v="2"/>
    <s v="Provide SMEs with KRW4.5 trillion in loans to boost their investment in facilities. Starting from February 10, the Korea Development Bank, the Industrial Bank of Korea and the Export Import Bank of Korea iwll offer loans at a minimum lending rate of 1.5% for up to 15 years for new facility investments made within this year"/>
    <s v="http://www.fsc.go.kr/downManager?bbsid=BBS0048&amp;no=148836"/>
  </r>
  <r>
    <x v="5"/>
    <x v="107"/>
    <x v="0"/>
    <s v="People's Bank of China, Ministry of Finance, China Banking Regulatory Commission, China Securities Regulatory Commission, State Administration of Foreign Exchange"/>
    <x v="0"/>
    <s v="Circulated a notice regarding strengthening financial support surrounding the spread of the coronavirus, including maintaining reasonable and sufficient liquidity and increase monetary and credit support, distributing financial resources reasonably and guarantee the people's daily financial services, guaranteeing the security of financial infrastructure and maintain the stable and orderly operation of the financial market, establishing a &quot;green channel&quot; to effectively improve the efficiency of handling foreign exchange and cross-border RMB business, and strengthening the leadership of the party in the financial system and provide a strong political guarantee for winning the epidemic prevention and control"/>
    <s v="http://jrs.mof.gov.cn/zhengcefabu/202002/t20200201_3464819.htm"/>
  </r>
  <r>
    <x v="5"/>
    <x v="107"/>
    <x v="0"/>
    <s v="Ministry of Finance, the General Administration of Customs, the State Administration of Taxation"/>
    <x v="1"/>
    <s v="Exempting materials for the prevention and control of coronavirus from various import taxes"/>
    <s v="http://gss.mof.gov.cn/gzdt/zhengcefabu/202002/t20200201_3464830.htm"/>
  </r>
  <r>
    <x v="5"/>
    <x v="107"/>
    <x v="0"/>
    <s v="Ministry of Finance"/>
    <x v="7"/>
    <s v="Will provide a discount of 50% of the People's Bank of China's re-loan interest rate for loans under the newly guaranteed key business loans for epidemic prevention and control in 2020 and the People's Bank's special re-loan support to financial institutions"/>
    <s v="http://jrs.mof.gov.cn/zhengcefabu/202002/t20200202_3465014.htm"/>
  </r>
  <r>
    <x v="5"/>
    <x v="107"/>
    <x v="0"/>
    <s v="Ministry of Finance"/>
    <x v="7"/>
    <s v="Borrowers suffering from coronavirus can apply for renewal of repayment of loans for personal entrepreneurial guarantee loans that have been issued"/>
    <s v="http://jrs.mof.gov.cn/zhengcefabu/202002/t20200202_3465014.htm"/>
  </r>
  <r>
    <x v="5"/>
    <x v="107"/>
    <x v="0"/>
    <s v="Ministry of Finance"/>
    <x v="7"/>
    <s v="National Financing Guarantee Fund will halve the re-guarantee fee for government financing guarantee and re-guarantee institutions in areas severely affected by the epidemic"/>
    <s v="http://jrs.mof.gov.cn/zhengcefabu/202002/t20200202_3465014.htm"/>
  </r>
  <r>
    <x v="5"/>
    <x v="107"/>
    <x v="0"/>
    <s v="Ministry of Finance"/>
    <x v="7"/>
    <s v="Urged financial departments at all levels to promptly disclose key epidemic prevention and control key guarantee enterprises to obtain interest discount support, and urge relevant loan banks to strengthen post-loan management to ensure that special interest loans are used exclusively"/>
    <s v="http://jrs.mof.gov.cn/zhengcefabu/202002/t20200202_3465014.htm"/>
  </r>
  <r>
    <x v="22"/>
    <x v="108"/>
    <x v="0"/>
    <s v="European Commission"/>
    <x v="1"/>
    <s v="Launched a special call for expressions of interest to support research on COVID-19 with an initial budget of €10 million mobilised from the special fund for emergency research of the Horizon 2020 programme for research and innovation"/>
    <s v="https://ec.europa.eu/info/funding-tenders/opportunities/portal/screen/opportunities/topic-details/sc1-phe-coronavirus-2020"/>
  </r>
  <r>
    <x v="56"/>
    <x v="108"/>
    <x v="0"/>
    <s v="Bank of Thailand"/>
    <x v="0"/>
    <s v="Recommendation to banks and non-banks to &quot;consider offering additional working capital, either cutting or waiving interest rates or fees, easing debt repayment requirements and restructuring debt secured by business operators affected by the new SARS-like virus epidemic&quot;"/>
    <s v="https://www.bangkokpost.com/business/1847059/bank-of-thailand-requests-softer-credit-rules_x000a__x000a_https://www.bot.or.th/Thai/FIPCS/Documents/FPG/2563/ThaiPDF/25630021.pdf"/>
  </r>
  <r>
    <x v="5"/>
    <x v="109"/>
    <x v="0"/>
    <s v="General Office of the State Council"/>
    <x v="0"/>
    <s v="Extended the Lunar New Year holiday to February 2 in order to contain the coronavirus outbreak"/>
    <s v="http://english.www.gov.cn/policies/latestreleases/202001/27/content_WS5e2e34e4c6d019625c603f9b.html"/>
  </r>
  <r>
    <x v="5"/>
    <x v="109"/>
    <x v="0"/>
    <s v="Ministry of Finance"/>
    <x v="1"/>
    <s v="Allocated 60.33 billion yuan for basic public health services and grassroots epidemic prevention and control subsidies"/>
    <s v="http://www.gov.cn/xinwen/2020-01/27/content_5472491.htm"/>
  </r>
  <r>
    <x v="5"/>
    <x v="110"/>
    <x v="0"/>
    <s v="People’s Bank of China"/>
    <x v="2"/>
    <s v="The Central Bank Liquidation Center will temporarily increase, from April 24 to January 30, the upper limit of the single amount of the credit business of the small batch payment system to 500 million yuan"/>
    <s v="http://www.gov.cn/xinwen/2020-01/24/content_5472011.htm"/>
  </r>
  <r>
    <x v="5"/>
    <x v="111"/>
    <x v="0"/>
    <s v="Ministry of Finance"/>
    <x v="1"/>
    <s v="Allocated subsidy funds of 1 billion yuan to support Hubei Province to carry out epidemic prevention and control related work"/>
    <s v="http://www.gov.cn/xinwen/2020-01/23/content_5471917.ht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E53D58-3732-4102-971B-F56DE31F0F61}"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Q75" firstHeaderRow="1" firstDataRow="2" firstDataCol="1" rowPageCount="1" colPageCount="1"/>
  <pivotFields count="8">
    <pivotField axis="axisRow" showAll="0">
      <items count="70">
        <item x="18"/>
        <item x="0"/>
        <item x="19"/>
        <item x="62"/>
        <item x="1"/>
        <item x="42"/>
        <item x="2"/>
        <item x="20"/>
        <item x="68"/>
        <item x="57"/>
        <item x="3"/>
        <item x="4"/>
        <item x="47"/>
        <item x="5"/>
        <item x="6"/>
        <item x="21"/>
        <item x="60"/>
        <item x="35"/>
        <item x="22"/>
        <item x="48"/>
        <item x="49"/>
        <item x="50"/>
        <item x="66"/>
        <item x="39"/>
        <item x="51"/>
        <item x="7"/>
        <item x="23"/>
        <item x="40"/>
        <item x="52"/>
        <item x="43"/>
        <item x="8"/>
        <item x="9"/>
        <item x="24"/>
        <item x="10"/>
        <item x="58"/>
        <item x="31"/>
        <item x="53"/>
        <item x="32"/>
        <item x="65"/>
        <item x="64"/>
        <item x="59"/>
        <item x="25"/>
        <item x="11"/>
        <item x="26"/>
        <item x="67"/>
        <item x="36"/>
        <item x="54"/>
        <item x="37"/>
        <item x="12"/>
        <item x="13"/>
        <item x="27"/>
        <item x="44"/>
        <item x="33"/>
        <item x="61"/>
        <item x="38"/>
        <item x="14"/>
        <item x="15"/>
        <item x="28"/>
        <item x="45"/>
        <item x="55"/>
        <item x="16"/>
        <item x="56"/>
        <item x="46"/>
        <item x="17"/>
        <item x="63"/>
        <item x="41"/>
        <item x="29"/>
        <item x="34"/>
        <item x="30"/>
        <item t="default"/>
      </items>
    </pivotField>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4">
        <item x="0"/>
        <item m="1" x="2"/>
        <item h="1" x="1"/>
        <item t="default"/>
      </items>
    </pivotField>
    <pivotField showAll="0"/>
    <pivotField axis="axisCol" showAll="0">
      <items count="16">
        <item x="8"/>
        <item x="10"/>
        <item x="2"/>
        <item x="14"/>
        <item x="7"/>
        <item x="6"/>
        <item x="5"/>
        <item x="13"/>
        <item x="1"/>
        <item x="3"/>
        <item x="4"/>
        <item x="0"/>
        <item x="12"/>
        <item x="11"/>
        <item x="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Fields count="1">
    <field x="4"/>
  </colFields>
  <colItems count="16">
    <i>
      <x/>
    </i>
    <i>
      <x v="1"/>
    </i>
    <i>
      <x v="2"/>
    </i>
    <i>
      <x v="3"/>
    </i>
    <i>
      <x v="4"/>
    </i>
    <i>
      <x v="5"/>
    </i>
    <i>
      <x v="6"/>
    </i>
    <i>
      <x v="7"/>
    </i>
    <i>
      <x v="8"/>
    </i>
    <i>
      <x v="9"/>
    </i>
    <i>
      <x v="10"/>
    </i>
    <i>
      <x v="11"/>
    </i>
    <i>
      <x v="12"/>
    </i>
    <i>
      <x v="13"/>
    </i>
    <i>
      <x v="14"/>
    </i>
    <i t="grand">
      <x/>
    </i>
  </colItems>
  <pageFields count="1">
    <pageField fld="2" hier="-1"/>
  </pageFields>
  <dataFields count="1">
    <dataField name="Count of Date_x000a_(MM/DD/YYY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worldbank.org/en/news/press-release/2020/04/02/ecuador-recibira-us20-millones-del-banco-mundial-para-fortalecer-su-respuesta-sanitaria-frente-a-la-emergencia-por-el-covid-19" TargetMode="External"/><Relationship Id="rId3042" Type="http://schemas.openxmlformats.org/officeDocument/2006/relationships/hyperlink" Target="http://www.mef.gov.it/en/comunica-con-noi/linea-diretta-cittadini/index.html" TargetMode="External"/><Relationship Id="rId170" Type="http://schemas.openxmlformats.org/officeDocument/2006/relationships/hyperlink" Target="https://www.rbi.org.in/Scripts/BS_PressReleaseDisplay.aspx?prid=49844" TargetMode="External"/><Relationship Id="rId987" Type="http://schemas.openxmlformats.org/officeDocument/2006/relationships/hyperlink" Target="https://www.gov.il/he/departments/news/press_27042020_b" TargetMode="External"/><Relationship Id="rId2668"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75" Type="http://schemas.openxmlformats.org/officeDocument/2006/relationships/hyperlink" Target="https://www.bankofcanada.ca/2020/03/provision-global-us-dollar-liquidity/" TargetMode="External"/><Relationship Id="rId847" Type="http://schemas.openxmlformats.org/officeDocument/2006/relationships/hyperlink" Target="http://mfe.gov.ro/ministerul-fondurilor-europene-a-obtinut-1-miliard-de-euro-pentru-imm-uri-de-la-comisia-europeana/" TargetMode="External"/><Relationship Id="rId1477" Type="http://schemas.openxmlformats.org/officeDocument/2006/relationships/hyperlink" Target="https://www.minfin.gr/web/guest/deltia-typou/-/asset_publisher/4kjvD0lBldee/content/parataseis-prothesmion-gia-ten-katabole-opheilon-me-dikaioma-ekptoses-25-kathos-kai-opheilon-martiou-politon-70-eton-kai-ano-e-me-baria-anaperia?inheritRedirect=false&amp;redirect=https%3A%2F%2Fwww.minfin.gr%2Fweb%2Fguest%2Fdeltia-typou%3Fp_p_id%3D101_INSTANCE_4kjvD0lBldee%26p_p_lifecycle%3D0%26p_p_state%3Dnormal%26p_p_mode%3Dview%26p_p_col_id%3Dcolumn-2%26p_p_col_count%3D1" TargetMode="External"/><Relationship Id="rId1684" Type="http://schemas.openxmlformats.org/officeDocument/2006/relationships/hyperlink" Target="https://www.treasury.gov.my/pdf/Teks-Perutusan-Khas-YAB-PM-Prihatin-PKS-Tambahan.pdf" TargetMode="External"/><Relationship Id="rId1891" Type="http://schemas.openxmlformats.org/officeDocument/2006/relationships/hyperlink" Target="http://www.fsc.go.kr/downManager?bbsid=BBS0048&amp;no=151021" TargetMode="External"/><Relationship Id="rId2528" Type="http://schemas.openxmlformats.org/officeDocument/2006/relationships/hyperlink" Target="https://www.rba.gov.au/mkt-operations/announcements/rba-purchases-of-government-securities.html" TargetMode="External"/><Relationship Id="rId2735" Type="http://schemas.openxmlformats.org/officeDocument/2006/relationships/hyperlink" Target="https://www.dnb.nl/nieuws/nieuwsoverzicht-en-archief/persberichten-2020/dnb387870.jsp" TargetMode="External"/><Relationship Id="rId2942" Type="http://schemas.openxmlformats.org/officeDocument/2006/relationships/hyperlink" Target="https://www.norges-bank.no/en/news-events/news-publications/Press-releases/2020/2020-03-13-press-release/" TargetMode="External"/><Relationship Id="rId707" Type="http://schemas.openxmlformats.org/officeDocument/2006/relationships/hyperlink" Target="https://www.fi.se/sv/publicerat/nyheter/2020/forslag-till-nya-regler-om-rapporteringskrav-for-betydande-filialer/" TargetMode="External"/><Relationship Id="rId914" Type="http://schemas.openxmlformats.org/officeDocument/2006/relationships/hyperlink" Target="https://www.federalreserve.gov/newsevents/pressreleases/monetary20200430b.htm" TargetMode="External"/><Relationship Id="rId1337" Type="http://schemas.openxmlformats.org/officeDocument/2006/relationships/hyperlink" Target="https://www.banrep.gov.co/es/el-banco-republica-incluye-titulos-solidaridad-sus-operaciones-liquidez" TargetMode="External"/><Relationship Id="rId1544" Type="http://schemas.openxmlformats.org/officeDocument/2006/relationships/hyperlink" Target="https://www.bankofengland.co.uk/news/2020/april/hmt-and-boe-announce-temporary-extension-to-ways-and-means-facility" TargetMode="External"/><Relationship Id="rId1751" Type="http://schemas.openxmlformats.org/officeDocument/2006/relationships/hyperlink" Target="https://www.rbi.org.in/Scripts/BS_PressReleaseDisplay.aspx?prid=49627" TargetMode="External"/><Relationship Id="rId2802" Type="http://schemas.openxmlformats.org/officeDocument/2006/relationships/hyperlink" Target="https://www.cbe.org.eg/en/Pages/HighlightsPages/Circular-dated-16-March-2020-following-up-the-precautionary-measures-to-counter-the-effects-of-COVID-19-Virus.aspx" TargetMode="External"/><Relationship Id="rId43" Type="http://schemas.openxmlformats.org/officeDocument/2006/relationships/hyperlink" Target="https://www.eib.org/en/press/all/2020-129-eib-provides-icf-with-loan-of-up-eur-250-million-to-help-small-businesses-cope-with-covid-19-crisis" TargetMode="External"/><Relationship Id="rId1404" Type="http://schemas.openxmlformats.org/officeDocument/2006/relationships/hyperlink" Target="https://mof.gov.ua/uk/news/uriad_zbilshiv_maksimalnu_sumu_kreditu_za_programoiu_dostupni_krediti_5-7-9_do_3_milioniv_griven_ta_rozshiriv_ii_paketom_antikrizovikh_zakhodiv_dlia_mikro_ta_malogo_biznesu-2095" TargetMode="External"/><Relationship Id="rId1611" Type="http://schemas.openxmlformats.org/officeDocument/2006/relationships/hyperlink" Target="https://www2.sgx.com/media-centre/20200408-sgx-regco-announces-measures-support-issuers-amid-challenging-covid-19" TargetMode="External"/><Relationship Id="rId497" Type="http://schemas.openxmlformats.org/officeDocument/2006/relationships/hyperlink" Target="https://pib.gov.in/PressReleasePage.aspx?PRID=1623601" TargetMode="External"/><Relationship Id="rId2178" Type="http://schemas.openxmlformats.org/officeDocument/2006/relationships/hyperlink" Target="https://www.bok.or.kr/eng/bbs/E0000634/view.do?nttId=10057223&amp;menuNo=400069&amp;pageIndex=1" TargetMode="External"/><Relationship Id="rId2385" Type="http://schemas.openxmlformats.org/officeDocument/2006/relationships/hyperlink" Target="https://www.gov.uk/government/news/chancellor-announces-additional-support-to-protect-businesses" TargetMode="External"/><Relationship Id="rId357" Type="http://schemas.openxmlformats.org/officeDocument/2006/relationships/hyperlink" Target="https://www.economy.gov.ru/material/news/minekonomrazvitiya_rossii_obyavilo_priem_zayavok_ot_bankov_po_kreditam_na_vosstanovlenie_deyatelnosti.html" TargetMode="External"/><Relationship Id="rId1194" Type="http://schemas.openxmlformats.org/officeDocument/2006/relationships/hyperlink" Target="https://www.sanews.gov.za/south-africa/three-phased-economic-response-covid-19-pandemic" TargetMode="External"/><Relationship Id="rId2038" Type="http://schemas.openxmlformats.org/officeDocument/2006/relationships/hyperlink" Target="https://www.cb.is/publications/news/news/2020/03/27/Central-Bank-to-reduce-one-month-term-deposit-supply/" TargetMode="External"/><Relationship Id="rId2592" Type="http://schemas.openxmlformats.org/officeDocument/2006/relationships/hyperlink" Target="https://www.nasdaq.com/articles/oman-to-review-budget-every-three-months-amid-coronavirus-fears-low-oil-prices-2020-03-19" TargetMode="External"/><Relationship Id="rId217" Type="http://schemas.openxmlformats.org/officeDocument/2006/relationships/hyperlink" Target="https://www.bddk.org.tr/ContentBddk/dokuman/duyuru_0821_01.pdf" TargetMode="External"/><Relationship Id="rId564" Type="http://schemas.openxmlformats.org/officeDocument/2006/relationships/hyperlink" Target="https://www.regjeringen.no/no/aktuelt/koronasituasjonen-okte-bevilgninger-til-helse--og-omsorgssektoren/id2702017/" TargetMode="External"/><Relationship Id="rId771" Type="http://schemas.openxmlformats.org/officeDocument/2006/relationships/hyperlink" Target="https://www.mineco.gob.es/portal/site/mineco/menuitem.ac30f9268750bd56a0b0240e026041a0/?vgnextoid=c45a356c606e1710VgnVCM1000001d04140aRCRD&amp;vgnextchannel=864e154527515310VgnVCM1000001d04140aRCRD" TargetMode="External"/><Relationship Id="rId869" Type="http://schemas.openxmlformats.org/officeDocument/2006/relationships/hyperlink" Target="https://www.bcb.gov.br/detalhenoticia/17062/nota" TargetMode="External"/><Relationship Id="rId1499" Type="http://schemas.openxmlformats.org/officeDocument/2006/relationships/hyperlink" Target="https://www.bcb.gov.br/detalhenoticia/17041/nota" TargetMode="External"/><Relationship Id="rId2245" Type="http://schemas.openxmlformats.org/officeDocument/2006/relationships/hyperlink" Target="https://www.dswd.gov.ph/issuances/MCs/MC_2020-004.pdf" TargetMode="External"/><Relationship Id="rId2452" Type="http://schemas.openxmlformats.org/officeDocument/2006/relationships/hyperlink" Target="https://www.news.gov.hk/eng/2020/03/20200320/20200320_185846_777.html?type=category&amp;name=covid19&amp;tl=t" TargetMode="External"/><Relationship Id="rId424" Type="http://schemas.openxmlformats.org/officeDocument/2006/relationships/hyperlink" Target="https://www.resbank.co.za/Lists/News%20and%20Publications/Attachments/9939/Joint%20Communication%205%20of%202020%20-%20Regulatory%20response%20Business%20Interruption%20Insurance.pdf" TargetMode="External"/><Relationship Id="rId631" Type="http://schemas.openxmlformats.org/officeDocument/2006/relationships/hyperlink" Target="https://www.gob.pe/institucion/produce/noticias/151190-produce-160-mil-nuevas-mypes-del-pais-accederan-a-creditos-destinados-solo-para-capital-de-trabajo" TargetMode="External"/><Relationship Id="rId729" Type="http://schemas.openxmlformats.org/officeDocument/2006/relationships/hyperlink" Target="https://tem.fi/artikkeli/-/asset_publisher/10616/ravintoloille-tukea-uudelleentyollistamiseen-ja-hyvitysta-toiminnan-rajoittamisesta" TargetMode="External"/><Relationship Id="rId1054" Type="http://schemas.openxmlformats.org/officeDocument/2006/relationships/hyperlink" Target="https://www.rijksoverheid.nl/ministeries/ministerie-van-financien/nieuws/2020/04/24/nieuwe-belastingmaatregelen-vanwege-de-coronacrisis" TargetMode="External"/><Relationship Id="rId1261" Type="http://schemas.openxmlformats.org/officeDocument/2006/relationships/hyperlink" Target="https://www.worldbank.org/en/news/press-release/2020/04/20/world-bank-to-strengthen-dominicas-covid-19-response-with-us66-million" TargetMode="External"/><Relationship Id="rId1359" Type="http://schemas.openxmlformats.org/officeDocument/2006/relationships/hyperlink" Target="https://www.mas.gov.sg/news/media-releases/2020/new-measures-to-help-reits-navigate-operating-challenges-posed-by-covid-19" TargetMode="External"/><Relationship Id="rId2105" Type="http://schemas.openxmlformats.org/officeDocument/2006/relationships/hyperlink" Target="https://www.gov.uk/government/news/further-details-of-coronavirus-job-retention-scheme-announced" TargetMode="External"/><Relationship Id="rId2312" Type="http://schemas.openxmlformats.org/officeDocument/2006/relationships/hyperlink" Target="https://www.rbnz.govt.nz/news/2020/03/mortgage-holiday-and-business-finance-support-schemes-to-cushion-covid-impacts" TargetMode="External"/><Relationship Id="rId2757" Type="http://schemas.openxmlformats.org/officeDocument/2006/relationships/hyperlink" Target="https://bank.gov.ua/news/all/banki-mayut-zabezpechiti-bezperebiyne-nadannya-finposlug-vsim-kategoriyam-kliyentiv--rekomendatsiyi-natsionalnogo-banku" TargetMode="External"/><Relationship Id="rId2964" Type="http://schemas.openxmlformats.org/officeDocument/2006/relationships/hyperlink" Target="https://www.nationalbanken.dk/en/pressroom/Pages/2020/03/DNN202005367.aspx" TargetMode="External"/><Relationship Id="rId936" Type="http://schemas.openxmlformats.org/officeDocument/2006/relationships/hyperlink" Target="https://www.cbn.gov.ng/Out/2020/CCD/Press%20Release%20CBN%20resumes%20Dollar%20Sale.pdf" TargetMode="External"/><Relationship Id="rId1121" Type="http://schemas.openxmlformats.org/officeDocument/2006/relationships/hyperlink" Target="https://www.adb.org/news/adb-announces-15-million-loan-help-palau-combat-covid-19" TargetMode="External"/><Relationship Id="rId1219" Type="http://schemas.openxmlformats.org/officeDocument/2006/relationships/hyperlink" Target="https://www.minhacienda.gov.co/webcenter/portal/SaladePrensa/pages_DetalleNoticia?documentId=WCC_CLUSTER-128603" TargetMode="External"/><Relationship Id="rId1566" Type="http://schemas.openxmlformats.org/officeDocument/2006/relationships/hyperlink" Target="https://gia.info.gov.hk/general/202004/08/P2020040800810_339425_1_1586360416762.pdf" TargetMode="External"/><Relationship Id="rId1773" Type="http://schemas.openxmlformats.org/officeDocument/2006/relationships/hyperlink" Target="https://www.mkm.ee/et/uudised/riik-toetab-raskustesse-sattunud-turismisektorit-25-miljoni-euroga" TargetMode="External"/><Relationship Id="rId1980" Type="http://schemas.openxmlformats.org/officeDocument/2006/relationships/hyperlink" Target="https://www.boi.org.il/en/NewsAndPublications/PressReleases/Pages/29-3-2020a12.aspx" TargetMode="External"/><Relationship Id="rId2617" Type="http://schemas.openxmlformats.org/officeDocument/2006/relationships/hyperlink" Target="https://www.government.se/press-releases/2020/03/short-term-layoffs--strengthened-support-in-2020-for-short-time-work-schemes/" TargetMode="External"/><Relationship Id="rId2824" Type="http://schemas.openxmlformats.org/officeDocument/2006/relationships/hyperlink" Target="http://www.mef.gov.it/en/inevidenza/Protect-health-support-the-economy-preserve-employment-levels-and-incomes-00001/" TargetMode="External"/><Relationship Id="rId65" Type="http://schemas.openxmlformats.org/officeDocument/2006/relationships/hyperlink" Target="http://jjs.mof.gov.cn/zhengcefagui/202005/t20200526_3520690.htm" TargetMode="External"/><Relationship Id="rId1426" Type="http://schemas.openxmlformats.org/officeDocument/2006/relationships/hyperlink" Target="https://www.kormany.hu/en/ministry-of-agriculture/news/further-significant-decisions-to-support-agriculture" TargetMode="External"/><Relationship Id="rId1633" Type="http://schemas.openxmlformats.org/officeDocument/2006/relationships/hyperlink" Target="https://www.boi.org.il/en/NewsAndPublications/PressReleases/Pages/6-4-2020.aspx" TargetMode="External"/><Relationship Id="rId1840" Type="http://schemas.openxmlformats.org/officeDocument/2006/relationships/hyperlink" Target="https://www.adb.org/news/adb-announces-153-million-grants-help-pacific-combat-covid-19" TargetMode="External"/><Relationship Id="rId3086" Type="http://schemas.openxmlformats.org/officeDocument/2006/relationships/hyperlink" Target="http://english.moef.go.kr/pc/selectTbPressCenterDtl.do?boardCd=N0001&amp;seq=4839" TargetMode="External"/><Relationship Id="rId1700" Type="http://schemas.openxmlformats.org/officeDocument/2006/relationships/hyperlink" Target="https://www.bankofengland.co.uk/news/2020/april/the-tfsme-will-open-to-drawings-on-april-15-2020" TargetMode="External"/><Relationship Id="rId1938" Type="http://schemas.openxmlformats.org/officeDocument/2006/relationships/hyperlink" Target="https://www.rbi.org.in/Scripts/BS_PressReleaseDisplay.aspx?prid=49599" TargetMode="External"/><Relationship Id="rId281" Type="http://schemas.openxmlformats.org/officeDocument/2006/relationships/hyperlink" Target="https://www.adb.org/news/adb-300-million-loan-help-mitigate-covid-19-impacts-pakistan" TargetMode="External"/><Relationship Id="rId3013" Type="http://schemas.openxmlformats.org/officeDocument/2006/relationships/hyperlink" Target="https://www.nasdaq.com/articles/brazil-stocks-plunge-10-central-bank-intervenes-in-fx-to-support-real-2020-03-09" TargetMode="External"/><Relationship Id="rId141" Type="http://schemas.openxmlformats.org/officeDocument/2006/relationships/hyperlink" Target="https://www.mof.gov.vn/webcenter/portal/tttc/r/o/ttsk/ttsk_chitiet?dDocName=MOFUCM177222&amp;_afrLoop=66540472385183929" TargetMode="External"/><Relationship Id="rId379" Type="http://schemas.openxmlformats.org/officeDocument/2006/relationships/hyperlink" Target="https://pib.gov.in/PressReleasePage.aspx?PRID=1624536" TargetMode="External"/><Relationship Id="rId586" Type="http://schemas.openxmlformats.org/officeDocument/2006/relationships/hyperlink" Target="https://www.worldbank.org/en/news/press-release/2020/05/12/world-bank-deploys-us336-million-in-emergency-response-to-help-iraq-face-the-coronavirus-outbreak" TargetMode="External"/><Relationship Id="rId793" Type="http://schemas.openxmlformats.org/officeDocument/2006/relationships/hyperlink" Target="https://ec.europa.eu/commission/presscorner/detail/en/ip_20_788" TargetMode="External"/><Relationship Id="rId2267" Type="http://schemas.openxmlformats.org/officeDocument/2006/relationships/hyperlink" Target="https://www.government.se/press-releases/2020/03/crisis-package-for-small-enterprises-in-sweden/" TargetMode="External"/><Relationship Id="rId2474" Type="http://schemas.openxmlformats.org/officeDocument/2006/relationships/hyperlink" Target="https://www.bnr.ro/page.aspx?prid=17617" TargetMode="External"/><Relationship Id="rId2681" Type="http://schemas.openxmlformats.org/officeDocument/2006/relationships/hyperlink" Target="https://www.cb.is/publications/news/news/2020/03/18/Statements-of-Monetary-Policy-Committee-and-Financial-Stability-Committee/" TargetMode="External"/><Relationship Id="rId7" Type="http://schemas.openxmlformats.org/officeDocument/2006/relationships/hyperlink" Target="https://www.bcb.gov.br/detalhenoticia/17085/nota" TargetMode="External"/><Relationship Id="rId239" Type="http://schemas.openxmlformats.org/officeDocument/2006/relationships/hyperlink" Target="https://www.bmjv.de/SharedDocs/Pressemitteilungen/DE/2020/052020_Pauschalreise_Covid.html;jsessionid=7F28DCB3EBF3A8B916FCDD3EE0FCF9DF.1_cid334" TargetMode="External"/><Relationship Id="rId446" Type="http://schemas.openxmlformats.org/officeDocument/2006/relationships/hyperlink" Target="https://www.bmfsfj.de/bmfsfj/aktuelles/alle-meldungen/akuthilfe-fuer-pflegende-angehoerige-beschlossen/155552" TargetMode="External"/><Relationship Id="rId653" Type="http://schemas.openxmlformats.org/officeDocument/2006/relationships/hyperlink" Target="https://www.kemenkeu.go.id/publikasi/berita/menkeu-laporkan-refocusing-tkdd-penanganan-covid-19-ke-dpd/" TargetMode="External"/><Relationship Id="rId1076" Type="http://schemas.openxmlformats.org/officeDocument/2006/relationships/hyperlink" Target="https://www.cftc.gov/PressRoom/PressReleases/8158-20" TargetMode="External"/><Relationship Id="rId1283" Type="http://schemas.openxmlformats.org/officeDocument/2006/relationships/hyperlink" Target="https://www.mnb.hu/sajtoszoba/sajtokozlemenyek/2020-evi-sajtokozlemenyek/hitelintezeti-konnyitesek-a-tokefenntartasi-puffernel-tobb-hitelkockazati-folyamatnal" TargetMode="External"/><Relationship Id="rId1490" Type="http://schemas.openxmlformats.org/officeDocument/2006/relationships/hyperlink" Target="http://prensa.mitramiss.gob.es/WebPrensa/noticias/ministro/detalle/3775" TargetMode="External"/><Relationship Id="rId2127" Type="http://schemas.openxmlformats.org/officeDocument/2006/relationships/hyperlink" Target="https://www.bcra.gob.ar/Noticias/Coronavirus-BCRA-cajeros-automaticos.asp" TargetMode="External"/><Relationship Id="rId2334" Type="http://schemas.openxmlformats.org/officeDocument/2006/relationships/hyperlink" Target="https://www.bangkokpost.com/business/1885515/cabinet-approves-b117bn-stimulus" TargetMode="External"/><Relationship Id="rId2779" Type="http://schemas.openxmlformats.org/officeDocument/2006/relationships/hyperlink" Target="https://www.cftc.gov/PressRoom/PressReleases/8132-20" TargetMode="External"/><Relationship Id="rId2986" Type="http://schemas.openxmlformats.org/officeDocument/2006/relationships/hyperlink" Target="https://www.bankofengland.co.uk/markets/market-notices/2020/term-funding-scheme-market-notice-mar-2020" TargetMode="External"/><Relationship Id="rId306" Type="http://schemas.openxmlformats.org/officeDocument/2006/relationships/hyperlink" Target="https://www.economy.gov.ru/material/news/ekonomika_bez_virusa/pravitelstvo_rf_utverdilo_otsrochku_po_imushchestvennym_nalogam_dlya_arendodateley.html" TargetMode="External"/><Relationship Id="rId860" Type="http://schemas.openxmlformats.org/officeDocument/2006/relationships/hyperlink" Target="https://www.cnv.gov.ar/SitioWeb/Prensa/Post/1424/1424comunicado-por-djj-com-a-6993-bcra" TargetMode="External"/><Relationship Id="rId958" Type="http://schemas.openxmlformats.org/officeDocument/2006/relationships/hyperlink" Target="https://ec.europa.eu/commission/presscorner/detail/en/ip_20_740" TargetMode="External"/><Relationship Id="rId1143" Type="http://schemas.openxmlformats.org/officeDocument/2006/relationships/hyperlink" Target="https://www.gov.il/he/departments/news/press_22042020" TargetMode="External"/><Relationship Id="rId1588" Type="http://schemas.openxmlformats.org/officeDocument/2006/relationships/hyperlink" Target="https://www.kemenkeu.go.id/publikasi/berita/dana-desa-juga-anggarkan-bantuan-sosial-untuk-5-8-juta-kepala-keluarga-di-desa-yang-tidak-tercover-bantuan-pemerintah-pusat-dan-daerah/" TargetMode="External"/><Relationship Id="rId1795" Type="http://schemas.openxmlformats.org/officeDocument/2006/relationships/hyperlink" Target="https://www.fi.se/sv/publicerat/nyheter/2020/rapportering-av-penningtvatt-skjuts-fram-en-manad/" TargetMode="External"/><Relationship Id="rId2541" Type="http://schemas.openxmlformats.org/officeDocument/2006/relationships/hyperlink" Target="https://www.economia.gob.cl/2020/03/19/presidente-presenta-plan-economico-de-emergencia-por-us11-750-millones-para-proteger-el-empleo-y-a-las-pymes-necesitamos-unidad.htm" TargetMode="External"/><Relationship Id="rId2639" Type="http://schemas.openxmlformats.org/officeDocument/2006/relationships/hyperlink" Target="https://www.bcb.gov.br/en/pressdetail/2317/nota" TargetMode="External"/><Relationship Id="rId2846" Type="http://schemas.openxmlformats.org/officeDocument/2006/relationships/hyperlink" Target="http://www.bsp.gov.ph/publications/media.asp?id=5315" TargetMode="External"/><Relationship Id="rId87" Type="http://schemas.openxmlformats.org/officeDocument/2006/relationships/hyperlink" Target="https://bm.dk/nyheder-presse/nyheder/2020/05/lovforslag-beskaeftigelseskrav-til-seniorpraemie-nedsaettes-midlertidigt/" TargetMode="External"/><Relationship Id="rId513" Type="http://schemas.openxmlformats.org/officeDocument/2006/relationships/hyperlink" Target="https://www.gob.pe/institucion/mef/noticias/153925-gobierno-amplio-a-s-60-000-millones-las-garantias-del-programa-reactiva-peru" TargetMode="External"/><Relationship Id="rId720" Type="http://schemas.openxmlformats.org/officeDocument/2006/relationships/hyperlink" Target="https://www.argentina.gob.ar/noticias/repro-aumenta-la-ayuda-en-tiempos-de-pandemia" TargetMode="External"/><Relationship Id="rId818" Type="http://schemas.openxmlformats.org/officeDocument/2006/relationships/hyperlink" Target="https://dbei.gov.ie/en/News-And-Events/Department-News/2020/May/02052020.html" TargetMode="External"/><Relationship Id="rId1350" Type="http://schemas.openxmlformats.org/officeDocument/2006/relationships/hyperlink" Target="https://www.iadb.org/en/news/idb-disburses-253-million-support-ecuadors-covid-19-response" TargetMode="External"/><Relationship Id="rId1448" Type="http://schemas.openxmlformats.org/officeDocument/2006/relationships/hyperlink" Target="https://www.economia.gob.cl/2020/04/16/ministerio-de-economia-y-ccs-lanzan-campana-para-subir-a-micro-pequenas-y-medianas-empresas-al-comercio-electronico.htm" TargetMode="External"/><Relationship Id="rId1655" Type="http://schemas.openxmlformats.org/officeDocument/2006/relationships/hyperlink" Target="https://www.mas.gov.sg/news/media-releases/2020/mas-takes-regulatory-and-supervisory-measures-to-help-fis-focus-on-supporting-customers" TargetMode="External"/><Relationship Id="rId2401" Type="http://schemas.openxmlformats.org/officeDocument/2006/relationships/hyperlink" Target="https://treasury.gov.au/sites/default/files/2020-03/Fact_sheet-Income_Support_for_Individuals.pdf" TargetMode="External"/><Relationship Id="rId2706" Type="http://schemas.openxmlformats.org/officeDocument/2006/relationships/hyperlink" Target="https://www.fanniemae.com/portal/media/corporate-news/2020/covid-homeowner-assistance-options-7000.html" TargetMode="External"/><Relationship Id="rId1003" Type="http://schemas.openxmlformats.org/officeDocument/2006/relationships/hyperlink" Target="https://www.cbsl.gov.lk/en/node/7782" TargetMode="External"/><Relationship Id="rId1210" Type="http://schemas.openxmlformats.org/officeDocument/2006/relationships/hyperlink" Target="https://www.riksbank.se/sv/press-och-publicerat/nyheter-och-pressmeddelanden/pressmeddelanden/2020/riksbanken-erbjuder-ett-fjarde-lan-i-amerikanska-dollar-torsdagen-den-23-april/" TargetMode="External"/><Relationship Id="rId1308" Type="http://schemas.openxmlformats.org/officeDocument/2006/relationships/hyperlink" Target="https://www.gob.pe/institucion/mef/noticias/126097-gobierno-extiende-vigencia-del-regimen-de-recuperacion-anticipada-del-igv-hasta-diciembre-del-ano-2023" TargetMode="External"/><Relationship Id="rId1862" Type="http://schemas.openxmlformats.org/officeDocument/2006/relationships/hyperlink" Target="https://www.dof.gov.ph/dof-releases-bayanihan-act-irr-on-30-day-extension-for-loan-payments/" TargetMode="External"/><Relationship Id="rId2913" Type="http://schemas.openxmlformats.org/officeDocument/2006/relationships/hyperlink" Target="http://www.sama.gov.sa/en-US/News/Pages/news-514.aspx" TargetMode="External"/><Relationship Id="rId1515" Type="http://schemas.openxmlformats.org/officeDocument/2006/relationships/hyperlink" Target="https://www.economie.gouv.fr/les-entreprises-fabricant-important-materiel-sanitaire-dons-pourront-deduire-tva" TargetMode="External"/><Relationship Id="rId1722"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14" Type="http://schemas.openxmlformats.org/officeDocument/2006/relationships/hyperlink" Target="https://www.kemenkeu.go.id/publikasi/berita/tunjangan-guru-dana-bos-dan-bop-tetap-diberikan-di-masa-pandemi-covid-19/" TargetMode="External"/><Relationship Id="rId2191" Type="http://schemas.openxmlformats.org/officeDocument/2006/relationships/hyperlink" Target="https://www.bangkokpost.com/thailand/general/1887200/ovec-set-to-train-100k-jobless" TargetMode="External"/><Relationship Id="rId3035" Type="http://schemas.openxmlformats.org/officeDocument/2006/relationships/hyperlink" Target="https://www.federalreserve.gov/newsevents/pressreleases/monetary20200303a.htm" TargetMode="External"/><Relationship Id="rId163" Type="http://schemas.openxmlformats.org/officeDocument/2006/relationships/hyperlink" Target="https://www.rbi.org.in/Scripts/BS_PressReleaseDisplay.aspx?prid=49844" TargetMode="External"/><Relationship Id="rId370" Type="http://schemas.openxmlformats.org/officeDocument/2006/relationships/hyperlink" Target="http://mfe.gov.ro/350-milioane-de-euro-deblocati-la-timp-pentru-spitale/" TargetMode="External"/><Relationship Id="rId2051" Type="http://schemas.openxmlformats.org/officeDocument/2006/relationships/hyperlink" Target="https://www.rbi.org.in/Scripts/NotificationUser.aspx?Id=11835&amp;Mode=0" TargetMode="External"/><Relationship Id="rId2289" Type="http://schemas.openxmlformats.org/officeDocument/2006/relationships/hyperlink" Target="https://www.bloomberg.com/news/articles/2020-03-24/euro-area-seeks-deal-on-pandemic-credit-lines-brussels-edition-k85hykwx?utm_medium=email&amp;utm_source=newsletter&amp;utm_term=200324&amp;utm_campaign=bop" TargetMode="External"/><Relationship Id="rId2496" Type="http://schemas.openxmlformats.org/officeDocument/2006/relationships/hyperlink" Target="https://cbr.ru/eng/press/pr/?file=23032020_170800eng2020-03-23T17_07_10.htm" TargetMode="External"/><Relationship Id="rId3102" Type="http://schemas.openxmlformats.org/officeDocument/2006/relationships/hyperlink" Target="http://meng.fsc.go.kr/common/pdfjs/web/viewer.html?file=/upload/press1/20200207111037_a182daf6.pdf" TargetMode="External"/><Relationship Id="rId230" Type="http://schemas.openxmlformats.org/officeDocument/2006/relationships/hyperlink" Target="https://ec.europa.eu/commission/presscorner/detail/en/ip_20_884" TargetMode="External"/><Relationship Id="rId468" Type="http://schemas.openxmlformats.org/officeDocument/2006/relationships/hyperlink" Target="https://www.mfinante.gov.ro/acasa.html?method=detalii&amp;id=999650031" TargetMode="External"/><Relationship Id="rId675" Type="http://schemas.openxmlformats.org/officeDocument/2006/relationships/hyperlink" Target="https://www.regeringen.se/artiklar/2020/05/socialstyrelsen-fordelar-100-miljoner-kronor-till-ideella-organisationer-for-att-mota-okad-utsatthet-med-anledning-av-coronaviruset/" TargetMode="External"/><Relationship Id="rId882" Type="http://schemas.openxmlformats.org/officeDocument/2006/relationships/hyperlink" Target="https://www.banrep.gov.co/es/jdbr-redujo-medio-punto-porcentual-su-tasa-interes-intervencion-325-y-adopto-medidas-adicionales" TargetMode="External"/><Relationship Id="rId1098" Type="http://schemas.openxmlformats.org/officeDocument/2006/relationships/hyperlink" Target="https://www.imf.org/en/News/Articles/2020/04/23/pr20186-mauritania-imf-executive-board-approves-disbursement-to-address-covid-19" TargetMode="External"/><Relationship Id="rId2149" Type="http://schemas.openxmlformats.org/officeDocument/2006/relationships/hyperlink" Target="https://www.fm.dk/nyheder/pressemeddelelser/2020/03/regeringen-indgaar-aftaler-med-kl-og-danske-regioner-om-dansk-oekonomi" TargetMode="External"/><Relationship Id="rId2356" Type="http://schemas.openxmlformats.org/officeDocument/2006/relationships/hyperlink" Target="https://www.minfin.gr/web/guest/-/d-t-apallage-apo-ton-ph-p-a-gia-ta-agatha-kai-tis-yperesies-pou-chresimopoiountai-sto-plaisio-symbases-doreas-me-to-demosio?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563" Type="http://schemas.openxmlformats.org/officeDocument/2006/relationships/hyperlink" Target="https://www.esma.europa.eu/press-news/esma-news/esma-sets-out-approach-sftr-implementation" TargetMode="External"/><Relationship Id="rId2770" Type="http://schemas.openxmlformats.org/officeDocument/2006/relationships/hyperlink" Target="https://www.bloomberg.com/news/articles/2020-03-17/u-k-tells-citizens-not-to-travel-anywhere-in-world-for-30-days" TargetMode="External"/><Relationship Id="rId328" Type="http://schemas.openxmlformats.org/officeDocument/2006/relationships/hyperlink" Target="https://www.agri.ee/et/uudised/eriolukorra-tottu-pikendatakse-kalandustoetuste-tegevuste-elluviimise-tahtaegu" TargetMode="External"/><Relationship Id="rId535" Type="http://schemas.openxmlformats.org/officeDocument/2006/relationships/hyperlink" Target="https://www.argentina.gob.ar/noticias/el-servicio-de-conciliacion-laboral-dispone-una-modalidad-virtual-para-sus-procedimientos" TargetMode="External"/><Relationship Id="rId742" Type="http://schemas.openxmlformats.org/officeDocument/2006/relationships/hyperlink" Target="http://www.fsc.go.kr/downManager?bbsid=BBS0048&amp;no=152204" TargetMode="External"/><Relationship Id="rId1165" Type="http://schemas.openxmlformats.org/officeDocument/2006/relationships/hyperlink" Target="https://www.msp.gov.ua/news/18548.html" TargetMode="External"/><Relationship Id="rId1372" Type="http://schemas.openxmlformats.org/officeDocument/2006/relationships/hyperlink" Target="https://www.gov.uk/government/news/chancellor-expands-loan-scheme-for-large-businesses" TargetMode="External"/><Relationship Id="rId2009" Type="http://schemas.openxmlformats.org/officeDocument/2006/relationships/hyperlink" Target="https://www.bcb.gov.br/en/pressdetail/2322/nota" TargetMode="External"/><Relationship Id="rId2216" Type="http://schemas.openxmlformats.org/officeDocument/2006/relationships/hyperlink" Target="https://www.ft.com/content/258308f6-6e94-11ea-89df-41bea055720b" TargetMode="External"/><Relationship Id="rId2423" Type="http://schemas.openxmlformats.org/officeDocument/2006/relationships/hyperlink" Target="https://www.boj.or.jp/en/announcements/release_2020/rel200321a.pdf" TargetMode="External"/><Relationship Id="rId2630" Type="http://schemas.openxmlformats.org/officeDocument/2006/relationships/hyperlink" Target="https://www.federalreserve.gov/newsevents/pressreleases/monetary20200319b.htm" TargetMode="External"/><Relationship Id="rId2868" Type="http://schemas.openxmlformats.org/officeDocument/2006/relationships/hyperlink" Target="https://www.riksbank.se/en-gb/press-and-published/notices-and-press-releases/press-releases/2020/the-riksbank-to-increase-asset-purchases-and-take-measures-to-facilitate-credit-supply/" TargetMode="External"/><Relationship Id="rId602" Type="http://schemas.openxmlformats.org/officeDocument/2006/relationships/hyperlink" Target="https://www.imf.org/en/News/Articles/2020/05/11/pr20215-egypt-imf-executive-board-approves-us-2-772b-in-emergency-support-to-address-the-covid19" TargetMode="External"/><Relationship Id="rId1025" Type="http://schemas.openxmlformats.org/officeDocument/2006/relationships/hyperlink" Target="https://www.bankofcanada.ca/2020/04/bank-canada-announces-further-enhancements-to-standing-term-liquidity-facility-stlf/" TargetMode="External"/><Relationship Id="rId1232" Type="http://schemas.openxmlformats.org/officeDocument/2006/relationships/hyperlink" Target="https://www.gov.il/he/departments/news/corona-benefits-employment-grants" TargetMode="External"/><Relationship Id="rId1677" Type="http://schemas.openxmlformats.org/officeDocument/2006/relationships/hyperlink" Target="https://www.gov.il/he/departments/news/press_06042020_b" TargetMode="External"/><Relationship Id="rId1884" Type="http://schemas.openxmlformats.org/officeDocument/2006/relationships/hyperlink" Target="https://www.boj.or.jp/en/announcements/release_2020/rel200331f.pdf" TargetMode="External"/><Relationship Id="rId2728" Type="http://schemas.openxmlformats.org/officeDocument/2006/relationships/hyperlink" Target="https://www.amf-france.org/en/press-room/press-department-contacts" TargetMode="External"/><Relationship Id="rId2935" Type="http://schemas.openxmlformats.org/officeDocument/2006/relationships/hyperlink" Target="https://www.rbi.org.in/Scripts/BS_PressReleaseDisplay.aspx?prid=49509" TargetMode="External"/><Relationship Id="rId907" Type="http://schemas.openxmlformats.org/officeDocument/2006/relationships/hyperlink" Target="https://www.resbank.co.za/Lists/News%20and%20Publications/Attachments/9891/PA%20Communication%202%20of%202020%20Proposed%20Implementation%20Dates.pdf" TargetMode="External"/><Relationship Id="rId1537" Type="http://schemas.openxmlformats.org/officeDocument/2006/relationships/hyperlink" Target="https://www.bnr.ro/apage.aspx?pid=404&amp;actId=331595" TargetMode="External"/><Relationship Id="rId1744" Type="http://schemas.openxmlformats.org/officeDocument/2006/relationships/hyperlink" Target="https://tem.fi/sv/artikel/-/asset_publisher/hallitus-tukee-yrityksia-koronavirustilanteessa-uusi-rahoitusohjelma-keskisuurille-yrityksille" TargetMode="External"/><Relationship Id="rId1951" Type="http://schemas.openxmlformats.org/officeDocument/2006/relationships/hyperlink" Target="https://www.sbs.gob.pe/Portals/0/jer/COVID19/OM_11233.pdf" TargetMode="External"/><Relationship Id="rId36" Type="http://schemas.openxmlformats.org/officeDocument/2006/relationships/hyperlink" Target="https://www.mincit.gov.co/prensa/noticias/comercio/suspenden-terminos-reparacion-reposicion-productos" TargetMode="External"/><Relationship Id="rId1604" Type="http://schemas.openxmlformats.org/officeDocument/2006/relationships/hyperlink" Target="http://english.moef.go.kr/pc/selectTbPressCenterDtl.do?boardCd=N0001&amp;seq=4876" TargetMode="External"/><Relationship Id="rId3057" Type="http://schemas.openxmlformats.org/officeDocument/2006/relationships/hyperlink" Target="https://www.bnm.gov.my/index.php?ch=en_press&amp;pg=en_press&amp;ac=5000&amp;lang=en" TargetMode="External"/><Relationship Id="rId185" Type="http://schemas.openxmlformats.org/officeDocument/2006/relationships/hyperlink" Target="https://www.gov.uk/government/publications/treasury-direction-made-under-sections-71-and-76-of-the-coronavirus-act-2020" TargetMode="External"/><Relationship Id="rId1811" Type="http://schemas.openxmlformats.org/officeDocument/2006/relationships/hyperlink" Target="https://www.worldbank.org/en/news/press-release/2020/04/02/sao-tome-and-principe-to-boost-preparedness-for-covid-19" TargetMode="External"/><Relationship Id="rId1909" Type="http://schemas.openxmlformats.org/officeDocument/2006/relationships/hyperlink" Target="https://www.tcmb.gov.tr/wps/wcm/connect/EN/TCMB+EN/Main+Menu/Announcements/Press+Releases/2020/ANO2020-21" TargetMode="External"/><Relationship Id="rId392" Type="http://schemas.openxmlformats.org/officeDocument/2006/relationships/hyperlink" Target="https://www.boletinoficial.gob.ar/detalleAviso/primera/229399/20200516" TargetMode="External"/><Relationship Id="rId697" Type="http://schemas.openxmlformats.org/officeDocument/2006/relationships/hyperlink" Target="https://bm.dk/nyheder-presse/pressemeddelelser/2020/05/regeringen-freder-elever-laerlinge-og-praktikanters-ferie-og-fridage-under-loenkompensation/" TargetMode="External"/><Relationship Id="rId2073" Type="http://schemas.openxmlformats.org/officeDocument/2006/relationships/hyperlink" Target="https://www.regjeringen.no/en/aktuelt/economic-measures-in-norway-in-response-to-covid-192/id2695355/" TargetMode="External"/><Relationship Id="rId2280" Type="http://schemas.openxmlformats.org/officeDocument/2006/relationships/hyperlink" Target="https://www.worldbank.org/en/news/factsheet/2020/04/02/world-bank-response-to-covid-19-coronavirus-latin-america-and-caribbean" TargetMode="External"/><Relationship Id="rId2378" Type="http://schemas.openxmlformats.org/officeDocument/2006/relationships/hyperlink" Target="http://www.bsp.gov.ph/publications/media.asp?id=5329" TargetMode="External"/><Relationship Id="rId3124" Type="http://schemas.openxmlformats.org/officeDocument/2006/relationships/hyperlink" Target="http://jrs.mof.gov.cn/zhengcefabu/202002/t20200202_3465014.htm" TargetMode="External"/><Relationship Id="rId252" Type="http://schemas.openxmlformats.org/officeDocument/2006/relationships/hyperlink" Target="https://www.gob.pe/institucion/mef/noticias/162351-el-gobierno-destina-mas-de-s-39-millones-a-municipios-para-prevenir-y-contener-contagios-en-comedores-y-mercados-de-abasto" TargetMode="External"/><Relationship Id="rId1187" Type="http://schemas.openxmlformats.org/officeDocument/2006/relationships/hyperlink" Target="https://www.banxico.org.mx/publications-and-press/other-announcements/%7B6F7FECBA-44CB-6AA5-4E4B-269DDBD9B5A8%7D.pdf" TargetMode="External"/><Relationship Id="rId2140" Type="http://schemas.openxmlformats.org/officeDocument/2006/relationships/hyperlink" Target="https://www.bcb.gov.br/en/pressdetail/2321/nota" TargetMode="External"/><Relationship Id="rId2585" Type="http://schemas.openxmlformats.org/officeDocument/2006/relationships/hyperlink" Target="https://www.bnm.gov.my/index.php?ch=en_press&amp;pg=en_press&amp;ac=5014&amp;lang=en" TargetMode="External"/><Relationship Id="rId2792" Type="http://schemas.openxmlformats.org/officeDocument/2006/relationships/hyperlink" Target="https://www.bankofcanada.ca/2020/03/market-notice-2020-03-16/" TargetMode="External"/><Relationship Id="rId112" Type="http://schemas.openxmlformats.org/officeDocument/2006/relationships/hyperlink" Target="https://www.gov.sg/article/a-summary-of-the-fortitude-budget-2020" TargetMode="External"/><Relationship Id="rId557" Type="http://schemas.openxmlformats.org/officeDocument/2006/relationships/hyperlink" Target="https://www.iadb.org/en/news/ecuador-will-support-financial-sustainability-smes-idb-support" TargetMode="External"/><Relationship Id="rId764" Type="http://schemas.openxmlformats.org/officeDocument/2006/relationships/hyperlink" Target="https://www.stjornarradid.is/efst-a-baugi/frettir/stok-frett/2020/05/05/Adgerdum-i-loftslagsmalum-flytt/" TargetMode="External"/><Relationship Id="rId971" Type="http://schemas.openxmlformats.org/officeDocument/2006/relationships/hyperlink" Target="https://www.cbsl.gov.lk/en/node/7814" TargetMode="External"/><Relationship Id="rId1394" Type="http://schemas.openxmlformats.org/officeDocument/2006/relationships/hyperlink" Target="http://www.hcmc.gr/vdrv/elib/a66a3fba6-8482-4260-a1f4-e7a639aa7cfa--1850842569-0" TargetMode="External"/><Relationship Id="rId1699" Type="http://schemas.openxmlformats.org/officeDocument/2006/relationships/hyperlink" Target="https://bank.gov.ua/news/all/pro-novi-kroki-z-pomyakshennya-vimog-do-bankiv-pid-chas-karantinu" TargetMode="External"/><Relationship Id="rId2000" Type="http://schemas.openxmlformats.org/officeDocument/2006/relationships/hyperlink" Target="https://www.argentina.gob.ar/coronavirus/medidas-gobierno" TargetMode="External"/><Relationship Id="rId2238" Type="http://schemas.openxmlformats.org/officeDocument/2006/relationships/hyperlink" Target="https://www.bnm.gov.my/index.php?ch=en_press&amp;pg=en_press&amp;ac=5018&amp;lang=en" TargetMode="External"/><Relationship Id="rId2445" Type="http://schemas.openxmlformats.org/officeDocument/2006/relationships/hyperlink" Target="https://ec.europa.eu/commission/presscorner/detail/en/ip_20_499" TargetMode="External"/><Relationship Id="rId2652" Type="http://schemas.openxmlformats.org/officeDocument/2006/relationships/hyperlink" Target="https://www.banrep.gov.co/es/banco-republica-refuerza-medidas-para-asegurar-liquidez-economia-pesos-y-dolares" TargetMode="External"/><Relationship Id="rId417" Type="http://schemas.openxmlformats.org/officeDocument/2006/relationships/hyperlink" Target="https://www.rijksoverheid.nl/actueel/nieuws/2020/05/15/%E2%82%AC500-miljoen-extra-voor-studenten-en-zomerscholen" TargetMode="External"/><Relationship Id="rId624" Type="http://schemas.openxmlformats.org/officeDocument/2006/relationships/hyperlink" Target="https://www.bot.or.th/English/PressandSpeeches/Press/2020/Pages/n2463.aspx" TargetMode="External"/><Relationship Id="rId831" Type="http://schemas.openxmlformats.org/officeDocument/2006/relationships/hyperlink" Target="https://www.securities-administrators.ca/aboutcsa.aspx?id=1897" TargetMode="External"/><Relationship Id="rId1047" Type="http://schemas.openxmlformats.org/officeDocument/2006/relationships/hyperlink" Target="https://www.imf.org/en/News/Articles/2020/04/24/pr20189-samoa-imf-executive-board-approves-us-million-disbursement-address-covid-19-pandemic" TargetMode="External"/><Relationship Id="rId1254" Type="http://schemas.openxmlformats.org/officeDocument/2006/relationships/hyperlink" Target="https://www.mas.gov.sg/news/media-releases/2020/mas-sgd-facility-for-esg-loans" TargetMode="External"/><Relationship Id="rId1461" Type="http://schemas.openxmlformats.org/officeDocument/2006/relationships/hyperlink" Target="https://www.mas.gov.sg/news/media-releases/2020/additional-guidance-on-the-conduct-of-general-meetings" TargetMode="External"/><Relationship Id="rId2305" Type="http://schemas.openxmlformats.org/officeDocument/2006/relationships/hyperlink" Target="https://t.co/dkKRT4tk8z?amp=1" TargetMode="External"/><Relationship Id="rId2512" Type="http://schemas.openxmlformats.org/officeDocument/2006/relationships/hyperlink" Target="https://www.wbf.admin.ch/wbf/fr/home/dokumentation/nsb-news_list.msg-id-78515.html" TargetMode="External"/><Relationship Id="rId2957" Type="http://schemas.openxmlformats.org/officeDocument/2006/relationships/hyperlink" Target="https://www.bcentral.cl/en/content/-/details/el-banco-central-de-chile-informa-la-ampliacion-del-programa-de-gestion-de-liquidez-en-dolares-y-pesos-vigente" TargetMode="External"/><Relationship Id="rId929" Type="http://schemas.openxmlformats.org/officeDocument/2006/relationships/hyperlink" Target="https://www.imf.org/en/News/Articles/2020/04/29/pr20194-costa-rica-imf-executive-board-approves-us-emergency-assistance-address-covid-19-pandemic" TargetMode="External"/><Relationship Id="rId1114" Type="http://schemas.openxmlformats.org/officeDocument/2006/relationships/hyperlink" Target="https://www.federalreserve.gov/newsevents/pressreleases/monetary20200423b.htm" TargetMode="External"/><Relationship Id="rId1321" Type="http://schemas.openxmlformats.org/officeDocument/2006/relationships/hyperlink" Target="https://www.gov.uk/government/news/government-announces-financial-support-for-englands-fishing-businesses" TargetMode="External"/><Relationship Id="rId1559" Type="http://schemas.openxmlformats.org/officeDocument/2006/relationships/hyperlink" Target="https://ec.europa.eu/commission/presscorner/detail/en/ip_20_628" TargetMode="External"/><Relationship Id="rId1766" Type="http://schemas.openxmlformats.org/officeDocument/2006/relationships/hyperlink" Target="https://www.federalreserve.gov/newsevents/pressreleases/bcreg20200403a.htm" TargetMode="External"/><Relationship Id="rId1973" Type="http://schemas.openxmlformats.org/officeDocument/2006/relationships/hyperlink" Target="https://www.bankofengland.co.uk/markets/market-notices/2020/extension-of-the-contingent-term-repo-facility" TargetMode="External"/><Relationship Id="rId2817" Type="http://schemas.openxmlformats.org/officeDocument/2006/relationships/hyperlink" Target="https://www.mnb.hu/sajtoszoba/sajtokozlemenyek/2020-evi-sajtokozlemenyek/likviditaserosito-intezkedesekrol-dontott-a-jegybank-rendszeres-swaptender-es-fedezetbovites" TargetMode="External"/><Relationship Id="rId58" Type="http://schemas.openxmlformats.org/officeDocument/2006/relationships/hyperlink" Target="https://www.afdb.org/en/news-and-events/press-releases/egypt-african-development-bank-approves-emergency-relief-aid-tackle-food-insecurity-vulnerable-workers-whose-livelihoods-are-impacted-covid-19-35832" TargetMode="External"/><Relationship Id="rId1419" Type="http://schemas.openxmlformats.org/officeDocument/2006/relationships/hyperlink" Target="https://www.banrep.gov.co/es/banco-republica-inyecta-liquidez-permanente-economia-mediante-reduccion-del-encaje-y-refuerza-su" TargetMode="External"/><Relationship Id="rId1626" Type="http://schemas.openxmlformats.org/officeDocument/2006/relationships/hyperlink" Target="https://www.ecb.europa.eu/press/pr/date/2020/html/ecb.pr200407~2472a8ccda.en.html" TargetMode="External"/><Relationship Id="rId1833" Type="http://schemas.openxmlformats.org/officeDocument/2006/relationships/hyperlink" Target="https://www.argentina.gob.ar/noticias/el-gobierno-nacional-pone-en-marcha-el-programa-de-asistencia-de-emergencia-al-trabajo-y-la" TargetMode="External"/><Relationship Id="rId3079" Type="http://schemas.openxmlformats.org/officeDocument/2006/relationships/hyperlink" Target="https://www.bcb.gov.br/detalhenoticia/16983/nota" TargetMode="External"/><Relationship Id="rId1900" Type="http://schemas.openxmlformats.org/officeDocument/2006/relationships/hyperlink" Target="https://www.bde.es/f/webbde/GAP/Secciones/SalaPrensa/NotasInformativas/20/presbe2020_29en.pdf" TargetMode="External"/><Relationship Id="rId2095" Type="http://schemas.openxmlformats.org/officeDocument/2006/relationships/hyperlink" Target="https://cbr.ru/eng/press/pr/?file=27032020_203415eng2020-03-27T20_33_29.htm" TargetMode="External"/><Relationship Id="rId274"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481" Type="http://schemas.openxmlformats.org/officeDocument/2006/relationships/hyperlink" Target="https://www.gov.br/economia/pt-br/assuntos/noticias/2020/maio/receita-federal-adia-para-31-de-julho-o-prazo-para-entrega-da-escrituracao-contabil-digital" TargetMode="External"/><Relationship Id="rId2162" Type="http://schemas.openxmlformats.org/officeDocument/2006/relationships/hyperlink" Target="https://www.imf.org/en/News/Articles/2020/03/26/pr20115-kyrgyz-republic-imf-executive-board-approves-disbursement-to-address-covid-19-pandemic" TargetMode="External"/><Relationship Id="rId3006" Type="http://schemas.openxmlformats.org/officeDocument/2006/relationships/hyperlink" Target="https://cbr.ru/eng/press/event/?id=6490" TargetMode="External"/><Relationship Id="rId134" Type="http://schemas.openxmlformats.org/officeDocument/2006/relationships/hyperlink" Target="https://kredex.ee/et/uudised/kredex-hakkab-pakkuma-uut-korterelamute-renoveerimislaenu" TargetMode="External"/><Relationship Id="rId579" Type="http://schemas.openxmlformats.org/officeDocument/2006/relationships/hyperlink" Target="https://www.gov.uk/government/news/chancellor-extends-furlough-scheme-until-october" TargetMode="External"/><Relationship Id="rId786" Type="http://schemas.openxmlformats.org/officeDocument/2006/relationships/hyperlink" Target="https://www.worldbank.org/en/news/press-release/2020/05/05/world-bank-supports-covid-19-medical-response-in-suriname" TargetMode="External"/><Relationship Id="rId993" Type="http://schemas.openxmlformats.org/officeDocument/2006/relationships/hyperlink" Target="https://www.boj.or.jp/en/announcements/release_2020/k200427a.pdf" TargetMode="External"/><Relationship Id="rId2467" Type="http://schemas.openxmlformats.org/officeDocument/2006/relationships/hyperlink" Target="https://www.norges-bank.no/en/news-events/news-publications/Press-releases/2020/2020-03-20-press-release/" TargetMode="External"/><Relationship Id="rId2674"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41" Type="http://schemas.openxmlformats.org/officeDocument/2006/relationships/hyperlink" Target="https://www.regjeringen.no/no/aktuelt/deler-ut-91-millioner-til-ny-forsvarsteknologi/id2703014/" TargetMode="External"/><Relationship Id="rId439" Type="http://schemas.openxmlformats.org/officeDocument/2006/relationships/hyperlink" Target="https://sim.dk/nyheder/nyhedsarkiv/2020/maj/regeringen-giver-en-oekonomisk-haandsraekning-til-en-raekke-vanskeligt-stillede-kommuner/" TargetMode="External"/><Relationship Id="rId646" Type="http://schemas.openxmlformats.org/officeDocument/2006/relationships/hyperlink" Target="https://www.banrep.gov.co/es/el-banco-republica-refuerza-el-suministro-liquidez-y-apoya-provision-credito" TargetMode="External"/><Relationship Id="rId1069" Type="http://schemas.openxmlformats.org/officeDocument/2006/relationships/hyperlink" Target="https://www.mof.gov.tw/singlehtml/384fb3077bb349ea973e7fc6f13b6974?cntId=956b4fbae748430b9b8805ad3c740737" TargetMode="External"/><Relationship Id="rId1276" Type="http://schemas.openxmlformats.org/officeDocument/2006/relationships/hyperlink" Target="https://www.gov.br/economia/pt-br/assuntos/noticias/2020/abril/mais-141-produtos-para-combate-a-pandemia-tem-imposto-de-importacao-zerado" TargetMode="External"/><Relationship Id="rId1483" Type="http://schemas.openxmlformats.org/officeDocument/2006/relationships/hyperlink" Target="http://www.bsp.gov.ph/publications/media.asp?id=5352" TargetMode="External"/><Relationship Id="rId2022" Type="http://schemas.openxmlformats.org/officeDocument/2006/relationships/hyperlink" Target="https://www.banrep.gov.co/es/jdbr-adopto-medidas-adicionales-materia-liquidez-y-manera-unanime-recorto-medio-punto-porcentual-su" TargetMode="External"/><Relationship Id="rId2327" Type="http://schemas.openxmlformats.org/officeDocument/2006/relationships/hyperlink" Target="https://www.cnmv.es/portal/Utilidades/Contacto.aspx" TargetMode="External"/><Relationship Id="rId2881" Type="http://schemas.openxmlformats.org/officeDocument/2006/relationships/hyperlink" Target="https://www.cbe.org.eg/en/Pages/HighlightsPages/Circular-dated-15-March-2020-regarding-the-precautionary-measures-to-counter-the-effects-of-COVID-19-Virus.aspx" TargetMode="External"/><Relationship Id="rId2979" Type="http://schemas.openxmlformats.org/officeDocument/2006/relationships/hyperlink" Target="https://www.newyorkfed.org/markets/opolicy/operating_policy_200312a" TargetMode="External"/><Relationship Id="rId201" Type="http://schemas.openxmlformats.org/officeDocument/2006/relationships/hyperlink" Target="https://www.fma.govt.nz/news-and-resources/covid-19/business-debt-hibernation/" TargetMode="External"/><Relationship Id="rId506" Type="http://schemas.openxmlformats.org/officeDocument/2006/relationships/hyperlink" Target="https://www.gov.il/he/departments/news/press_13052020" TargetMode="External"/><Relationship Id="rId853" Type="http://schemas.openxmlformats.org/officeDocument/2006/relationships/hyperlink" Target="https://www.bankofengland.co.uk/markets/market-notices/2020/apf-additional-corporate-bond-purchases-may-2020" TargetMode="External"/><Relationship Id="rId1136" Type="http://schemas.openxmlformats.org/officeDocument/2006/relationships/hyperlink" Target="https://www.kormany.hu/hu/nemzetgazdasagi-miniszterium/adougyekert-felelos-allamtitkarsag/hirek/megjelent-az-ujabb-adokonnyitesekrol-szolo-kormanyrendelet" TargetMode="External"/><Relationship Id="rId1690" Type="http://schemas.openxmlformats.org/officeDocument/2006/relationships/hyperlink" Target="https://www.gov.sg/article/solidarity-budget-2020-further-support-for-businesses-through-the-circuit-breaker-period" TargetMode="External"/><Relationship Id="rId1788" Type="http://schemas.openxmlformats.org/officeDocument/2006/relationships/hyperlink" Target="https://www.rijksoverheid.nl/actueel/nieuws/2020/04/02/versoepeling-betalingsuitstel-belastingdienst" TargetMode="External"/><Relationship Id="rId1995" Type="http://schemas.openxmlformats.org/officeDocument/2006/relationships/hyperlink" Target="https://www.dof.gov.ph/adb-lauds-gives-support-to-phl-efforts-to-combat-covid-19-pandemic/" TargetMode="External"/><Relationship Id="rId2534" Type="http://schemas.openxmlformats.org/officeDocument/2006/relationships/hyperlink" Target="https://www.gov.br/economia/pt-br/assuntos/noticias/2020/marco/inss-vai-acelerar-concessao-de-beneficios-com-fortalecimento-do-atendimento-virtual" TargetMode="External"/><Relationship Id="rId2741" Type="http://schemas.openxmlformats.org/officeDocument/2006/relationships/hyperlink" Target="https://treasury.govt.nz/news-and-events/news/covid-19-economic-package-updated" TargetMode="External"/><Relationship Id="rId2839" Type="http://schemas.openxmlformats.org/officeDocument/2006/relationships/hyperlink" Target="https://www.sbs.gob.pe/comunicado/detallecomunicado/idcomunicado/1015" TargetMode="External"/><Relationship Id="rId713" Type="http://schemas.openxmlformats.org/officeDocument/2006/relationships/hyperlink" Target="https://www.bankofengland.co.uk/news/2020/may/statement-by-the-bank-of-england-and-pra-on-resolution-measures-and-covid-19" TargetMode="External"/><Relationship Id="rId920" Type="http://schemas.openxmlformats.org/officeDocument/2006/relationships/hyperlink" Target="https://www.worldbank.org/en/news/press-release/2020/04/30/world-bank-provides-us105-million-to-saint-lucia-for-covid-19-response" TargetMode="External"/><Relationship Id="rId1343" Type="http://schemas.openxmlformats.org/officeDocument/2006/relationships/hyperlink" Target="https://www.bankingsupervision.europa.eu/press/pr/date/2020/html/ssm.pr200416~ecf270bca8.en.html" TargetMode="External"/><Relationship Id="rId1550" Type="http://schemas.openxmlformats.org/officeDocument/2006/relationships/hyperlink" Target="https://www.federalreserve.gov/newsevents/pressreleases/bcreg20200409a.htm" TargetMode="External"/><Relationship Id="rId1648" Type="http://schemas.openxmlformats.org/officeDocument/2006/relationships/hyperlink" Target="https://www.dbm.gov.ph/index.php/secretary-s-corner/press-releases/list-of-press-releases/1639-dbm-releases-p30-8-billion-for-bayanihan-grant-to-cities-and-municipalities-to-address-covid-19" TargetMode="External"/><Relationship Id="rId2601" Type="http://schemas.openxmlformats.org/officeDocument/2006/relationships/hyperlink" Target="http://english.moef.go.kr/pc/selectTbPressCenterDtl.do?boardCd=N0001&amp;seq=4862" TargetMode="External"/><Relationship Id="rId1203" Type="http://schemas.openxmlformats.org/officeDocument/2006/relationships/hyperlink" Target="https://www.resbank.co.za/Lists/News%20and%20Publications/Attachments/9878/Joint%20Communication%202%20of%202020%20-%20Covid%2019%20Supervisory%20response.pdf" TargetMode="External"/><Relationship Id="rId1410" Type="http://schemas.openxmlformats.org/officeDocument/2006/relationships/hyperlink" Target="https://www.worldbank.org/en/news/press-release/2020/04/15/world-bank-prices-gbp-3-year-benchmark-highlights-covid-19-response-and-health-programs-in-member-countries" TargetMode="External"/><Relationship Id="rId1508" Type="http://schemas.openxmlformats.org/officeDocument/2006/relationships/hyperlink" Target="http://www.mof.gov.cn/zhengwuxinxi/caijingshidian/jjrb/202004/t20200409_3495222.htm" TargetMode="External"/><Relationship Id="rId1855" Type="http://schemas.openxmlformats.org/officeDocument/2006/relationships/hyperlink" Target="https://www.kemenkeu.go.id/publikasi/berita/perppu-no1-tahun-2020-tentang-kebijakan-keuangan-negara-dan-stabilitas-sistem-keuangan-respons-luar-biasa-pemerintah-hadapi-situasi-covid-19/" TargetMode="External"/><Relationship Id="rId2906" Type="http://schemas.openxmlformats.org/officeDocument/2006/relationships/hyperlink" Target="https://www.federalreserve.gov/newsevents/pressreleases/monetary20200315b.htm" TargetMode="External"/><Relationship Id="rId3070" Type="http://schemas.openxmlformats.org/officeDocument/2006/relationships/hyperlink" Target="https://www.reuters.com/article/indonesia-economy/update-1-indonesia-announces-nearly-750-mln-stimulus-in-response-to-coronavirus-idUSL3N2AP2P1" TargetMode="External"/><Relationship Id="rId1715"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922" Type="http://schemas.openxmlformats.org/officeDocument/2006/relationships/hyperlink" Target="https://news.belgium.be/en/additional-funding-2020" TargetMode="External"/><Relationship Id="rId296" Type="http://schemas.openxmlformats.org/officeDocument/2006/relationships/hyperlink" Target="https://www.kemenkeu.go.id/publikasi/berita/bumn-juga-masuk-program-pemulihan-ekonomi-nasional/" TargetMode="External"/><Relationship Id="rId2184" Type="http://schemas.openxmlformats.org/officeDocument/2006/relationships/hyperlink" Target="https://www.resbank.co.za/Lists/News%20and%20Publications/Attachments/9811/Guidance%20note_Covid-19%20-%20IFRS%209.pdf" TargetMode="External"/><Relationship Id="rId2391" Type="http://schemas.openxmlformats.org/officeDocument/2006/relationships/hyperlink" Target="https://www.federalreserve.gov/newsevents/pressreleases/files/bcreg20200323a1.pdf" TargetMode="External"/><Relationship Id="rId3028" Type="http://schemas.openxmlformats.org/officeDocument/2006/relationships/hyperlink" Target="https://centralbank.ae/sites/default/files/2020-03/PressStatement1March.pdf" TargetMode="External"/><Relationship Id="rId156" Type="http://schemas.openxmlformats.org/officeDocument/2006/relationships/hyperlink" Target="https://www.argentina.gob.ar/noticias/argentina-repatrio-fondos-por-us-21-millones-para-reducir-la-brecha-digital-en-medio-de-la" TargetMode="External"/><Relationship Id="rId363" Type="http://schemas.openxmlformats.org/officeDocument/2006/relationships/hyperlink" Target="https://pib.gov.in/PressReleasePage.aspx?PRID=1624661" TargetMode="External"/><Relationship Id="rId570" Type="http://schemas.openxmlformats.org/officeDocument/2006/relationships/hyperlink" Target="http://www.fsc.go.kr/downManager?bbsid=BBS0048&amp;no=152488" TargetMode="External"/><Relationship Id="rId2044" Type="http://schemas.openxmlformats.org/officeDocument/2006/relationships/hyperlink" Target="https://www.rbi.org.in/Scripts/BS_PressReleaseDisplay.aspx?prid=49582" TargetMode="External"/><Relationship Id="rId2251" Type="http://schemas.openxmlformats.org/officeDocument/2006/relationships/hyperlink" Target="https://www.bnr.ro/page.aspx?prid=17656" TargetMode="External"/><Relationship Id="rId2489" Type="http://schemas.openxmlformats.org/officeDocument/2006/relationships/hyperlink" Target="https://cbr.ru/eng/press/pr/?file=23032020_170800eng2020-03-23T17_07_10.htm" TargetMode="External"/><Relationship Id="rId2696"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23" Type="http://schemas.openxmlformats.org/officeDocument/2006/relationships/hyperlink" Target="https://www.canada.ca/en/department-finance/news/2020/05/government-announces-support-program-for-large-employers-is-open-for-applications.html" TargetMode="External"/><Relationship Id="rId430" Type="http://schemas.openxmlformats.org/officeDocument/2006/relationships/hyperlink" Target="https://www.worldbank.org/en/news/press-release/2020/05/15/mongolia-world-bank-to-help-alleviate-burden-for-the-self-employed-in-the-face-of-covid-19" TargetMode="External"/><Relationship Id="rId668" Type="http://schemas.openxmlformats.org/officeDocument/2006/relationships/hyperlink" Target="https://www.regjeringen.no/no/aktuelt/endrer-mandatet-for-forvaltningen-av-statens-obligasjonsfond/id2701571/" TargetMode="External"/><Relationship Id="rId875" Type="http://schemas.openxmlformats.org/officeDocument/2006/relationships/hyperlink" Target="http://jjs.mof.gov.cn/zhengcefagui/202004/t20200430_3507240.htm" TargetMode="External"/><Relationship Id="rId1060" Type="http://schemas.openxmlformats.org/officeDocument/2006/relationships/hyperlink" Target="https://www.fma.govt.nz/news-and-resources/covid-19/no-action-relief-as-a-result-of-covid-19/" TargetMode="External"/><Relationship Id="rId1298" Type="http://schemas.openxmlformats.org/officeDocument/2006/relationships/hyperlink" Target="https://www.iadb.org/en/news/idb-approves-more-funding-central-america-and-dominican-republic-fight-covid-19" TargetMode="External"/><Relationship Id="rId2111" Type="http://schemas.openxmlformats.org/officeDocument/2006/relationships/hyperlink" Target="https://www.congress.gov/116/bills/hr748/BILLS-116hr748enr.pdf" TargetMode="External"/><Relationship Id="rId2349" Type="http://schemas.openxmlformats.org/officeDocument/2006/relationships/hyperlink" Target="https://www.bcentral.cl/en/content/-/details/banco-central-informa-condiciones-de-la-facilidad-de-credito-condicional-al-incremento-de-las-colocaciones-fcic-y-medidas-complementarias" TargetMode="External"/><Relationship Id="rId2556" Type="http://schemas.openxmlformats.org/officeDocument/2006/relationships/hyperlink" Target="https://em.dk/nyhedsarkiv/2020/marts/regeringen-og-alle-folketingets-partier-er-enige-om-omfattende-hjaelpepakke-til-dansk-oekonomi/" TargetMode="External"/><Relationship Id="rId2763" Type="http://schemas.openxmlformats.org/officeDocument/2006/relationships/hyperlink" Target="https://www.dlapiper.com/en/uk/insights/publications/2020/03/ukraine-takes-measures-towards-covid-19/" TargetMode="External"/><Relationship Id="rId2970" Type="http://schemas.openxmlformats.org/officeDocument/2006/relationships/hyperlink" Target="https://eba.europa.eu/eba-statement-actions-mitigate-impact-covid-19-eu-banking-sector" TargetMode="External"/><Relationship Id="rId528" Type="http://schemas.openxmlformats.org/officeDocument/2006/relationships/hyperlink" Target="https://www.mof.gov.tw/singlehtml/384fb3077bb349ea973e7fc6f13b6974?cntId=11c6fbedbda44364ab1db9d825375d1c" TargetMode="External"/><Relationship Id="rId735" Type="http://schemas.openxmlformats.org/officeDocument/2006/relationships/hyperlink" Target="https://www.imf.org/en/News/Articles/2020/05/06/pr20207-tajikistan-imf-executive-board-approves-a-us-189-5m-rcf-disbursement-to-address-covid19" TargetMode="External"/><Relationship Id="rId942" Type="http://schemas.openxmlformats.org/officeDocument/2006/relationships/hyperlink" Target="https://www.mof.gov.tw/singlehtml/384fb3077bb349ea973e7fc6f13b6974?cntId=43059a12616f4fcf81ba37c3ccacd851" TargetMode="External"/><Relationship Id="rId1158" Type="http://schemas.openxmlformats.org/officeDocument/2006/relationships/hyperlink" Target="https://www.efd.admin.ch/efd/de/home/dokumentation/nsb-news_list.msg-id-78856.html" TargetMode="External"/><Relationship Id="rId1365" Type="http://schemas.openxmlformats.org/officeDocument/2006/relationships/hyperlink" Target="https://www.resbank.co.za/Lists/News%20and%20Publications/Attachments/9873/Joint%20Communication%201%20of%202020%20COVID-19%20Regulatory%20response.pdf" TargetMode="External"/><Relationship Id="rId1572" Type="http://schemas.openxmlformats.org/officeDocument/2006/relationships/hyperlink" Target="https://gia.info.gov.hk/general/202004/08/P2020040800810_339425_1_1586360416762.pdf" TargetMode="External"/><Relationship Id="rId2209" Type="http://schemas.openxmlformats.org/officeDocument/2006/relationships/hyperlink" Target="https://www.canada.ca/en/department-finance/news/2020/03/the-covid-19-emergency-response-act-receives-royal-assent0.html" TargetMode="External"/><Relationship Id="rId2416" Type="http://schemas.openxmlformats.org/officeDocument/2006/relationships/hyperlink" Target="https://www.nbb.be/en/articles/guarantee-scheme-individuals-and-companies-affected-corona-crisis" TargetMode="External"/><Relationship Id="rId2623" Type="http://schemas.openxmlformats.org/officeDocument/2006/relationships/hyperlink" Target="https://www.cbc.gov.tw/en/cp-448-106421-c1b88-2.html" TargetMode="External"/><Relationship Id="rId1018" Type="http://schemas.openxmlformats.org/officeDocument/2006/relationships/hyperlink" Target="https://www.gob.pe/institucion/mef/noticias/131649-comunicado-nuevos-plazos-para-que-las-entidades-del-sector-publico-puedan-presentar-sus-rendiciones-de-cuenta" TargetMode="External"/><Relationship Id="rId1225" Type="http://schemas.openxmlformats.org/officeDocument/2006/relationships/hyperlink" Target="https://www.kormany.hu/hu/nemzetgazdasagi-miniszterium/adougyekert-felelos-allamtitkarsag/hirek/gyorsabban-utalja-ki-az-afat-az-adohivatal" TargetMode="External"/><Relationship Id="rId1432" Type="http://schemas.openxmlformats.org/officeDocument/2006/relationships/hyperlink" Target="https://www.bi.go.id/en/ruang-media/siaran-pers/Pages/sp_223020.aspx" TargetMode="External"/><Relationship Id="rId1877" Type="http://schemas.openxmlformats.org/officeDocument/2006/relationships/hyperlink" Target="https://www.economie.gouv.fr/plan-soutien-entreprises-francaises-exportatrices" TargetMode="External"/><Relationship Id="rId2830" Type="http://schemas.openxmlformats.org/officeDocument/2006/relationships/hyperlink" Target="https://www.rbnz.govt.nz/news/2020/03/ocr-reduced-to-025-percent-for-next-12-months" TargetMode="External"/><Relationship Id="rId2928" Type="http://schemas.openxmlformats.org/officeDocument/2006/relationships/hyperlink" Target="https://ec.europa.eu/commission/presscorner/detail/en/ip_20_459" TargetMode="External"/><Relationship Id="rId71" Type="http://schemas.openxmlformats.org/officeDocument/2006/relationships/hyperlink" Target="https://www.iadb.org/en/news/idb-and-government-sweden-launch-innovative-portfolio-guarantee-guatemala" TargetMode="External"/><Relationship Id="rId802" Type="http://schemas.openxmlformats.org/officeDocument/2006/relationships/hyperlink" Target="https://www.gov.il/he/departments/news/press_04052020" TargetMode="External"/><Relationship Id="rId1737" Type="http://schemas.openxmlformats.org/officeDocument/2006/relationships/hyperlink" Target="http://jrs.mof.gov.cn/gongzuodongtai/202004/t20200403_3493201.htm" TargetMode="External"/><Relationship Id="rId1944" Type="http://schemas.openxmlformats.org/officeDocument/2006/relationships/hyperlink" Target="https://www.jpost.com/israel-news/politics-and-diplomacy/how-does-israels-nis-80b-stimulus-package-compare-to-global-efforts-623091" TargetMode="External"/><Relationship Id="rId3092" Type="http://schemas.openxmlformats.org/officeDocument/2006/relationships/hyperlink" Target="http://english.moef.go.kr/pc/selectTbPressCenterDtl.do?boardCd=N0001&amp;seq=4839" TargetMode="External"/><Relationship Id="rId29" Type="http://schemas.openxmlformats.org/officeDocument/2006/relationships/hyperlink" Target="https://www.bcra.gob.ar/Noticias/cambios-acceso-empresas-mercado-cambios-mulc.asp" TargetMode="External"/><Relationship Id="rId178" Type="http://schemas.openxmlformats.org/officeDocument/2006/relationships/hyperlink" Target="http://www.clubdeparis.org/en/communications/press-release/cameroon-benefits-from-the-debt-service-suspension-initiative-22-05" TargetMode="External"/><Relationship Id="rId1804" Type="http://schemas.openxmlformats.org/officeDocument/2006/relationships/hyperlink" Target="https://www.worldbank.org/en/news/press-release/2020/04/02/world-bank-group-provides-emergency-support-to-ethiopia-to-manage-health-economic-impacts-of-covid-19" TargetMode="External"/><Relationship Id="rId385" Type="http://schemas.openxmlformats.org/officeDocument/2006/relationships/hyperlink" Target="https://pib.gov.in/PressReleasePage.aspx?PRID=1624536" TargetMode="External"/><Relationship Id="rId592" Type="http://schemas.openxmlformats.org/officeDocument/2006/relationships/hyperlink" Target="https://www.bmf.gv.at/presse/pressemeldungen/2020/Mai/500-mio-wirtshaus-paket.html" TargetMode="External"/><Relationship Id="rId2066" Type="http://schemas.openxmlformats.org/officeDocument/2006/relationships/hyperlink" Target="https://www.bnm.gov.my/index.php?ch=en_press&amp;pg=en_press&amp;ac=5022&amp;lang=en" TargetMode="External"/><Relationship Id="rId2273" Type="http://schemas.openxmlformats.org/officeDocument/2006/relationships/hyperlink" Target="https://www.federalreserve.gov/newsevents/pressreleases/bcreg20200324a.htm" TargetMode="External"/><Relationship Id="rId2480" Type="http://schemas.openxmlformats.org/officeDocument/2006/relationships/hyperlink" Target="https://cbr.ru/eng/press/pr/?file=23032020_170800eng2020-03-23T17_07_10.htm" TargetMode="External"/><Relationship Id="rId3117" Type="http://schemas.openxmlformats.org/officeDocument/2006/relationships/hyperlink" Target="http://www.pbc.gov.cn/en/3688110/3688181/3966448/index.html" TargetMode="External"/><Relationship Id="rId245" Type="http://schemas.openxmlformats.org/officeDocument/2006/relationships/hyperlink" Target="https://www.imf.org/en/News/Articles/2020/05/20/pr20221st-vincent-and-the-grenadines-imf-exec-board-approves-disbursement-to-adress-covid19" TargetMode="External"/><Relationship Id="rId452" Type="http://schemas.openxmlformats.org/officeDocument/2006/relationships/hyperlink" Target="https://www.gov.il/he/departments/news/press_14052020" TargetMode="External"/><Relationship Id="rId897" Type="http://schemas.openxmlformats.org/officeDocument/2006/relationships/hyperlink" Target="https://dbei.gov.ie/en/News-And-Events/Department-News/2020/April/30042020.html" TargetMode="External"/><Relationship Id="rId1082" Type="http://schemas.openxmlformats.org/officeDocument/2006/relationships/hyperlink" Target="https://www.adb.org/news/adb-approves-1-5-billion-indonesias-covid-19-response" TargetMode="External"/><Relationship Id="rId2133" Type="http://schemas.openxmlformats.org/officeDocument/2006/relationships/hyperlink" Target="https://www.nbb.be/fr/articles/le-secteur-de-lassurance-sefforce-lui-aussi-de-lutter-contre-lincidence-socio-economique-de" TargetMode="External"/><Relationship Id="rId2340" Type="http://schemas.openxmlformats.org/officeDocument/2006/relationships/hyperlink" Target="https://www.federalreserve.gov/newsevents/pressreleases/other20200324a.htm" TargetMode="External"/><Relationship Id="rId2578" Type="http://schemas.openxmlformats.org/officeDocument/2006/relationships/hyperlink" Target="https://www.bi.go.id/en/ruang-media/siaran-pers/Pages/SP_222220.aspx" TargetMode="External"/><Relationship Id="rId2785" Type="http://schemas.openxmlformats.org/officeDocument/2006/relationships/hyperlink" Target="https://www.bmf.gv.at/presse/pressemeldungen/2020/maerz/bargeldversorgung-gesichert.html" TargetMode="External"/><Relationship Id="rId2992" Type="http://schemas.openxmlformats.org/officeDocument/2006/relationships/hyperlink" Target="https://www.minfin.gr/web/guest/-/topothetese-tou-ypourgou-oikonomikon-k-chrestou-staikoura-gia-ten-prot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2%26p_p_ajax%3D0%26p_p_parallel%3D0" TargetMode="External"/><Relationship Id="rId105" Type="http://schemas.openxmlformats.org/officeDocument/2006/relationships/hyperlink" Target="https://www.gob.pe/institucion/mtpe/noticias/165712-mtpe-implementan-reuniones-virtuales-entre-sindicatos-y-empleadores-para-solucionar-conflictos-laborales" TargetMode="External"/><Relationship Id="rId312" Type="http://schemas.openxmlformats.org/officeDocument/2006/relationships/hyperlink" Target="https://www.gov.uk/government/news/larger-businesses-to-benefit-from-loans-of-up-to-200-million" TargetMode="External"/><Relationship Id="rId757" Type="http://schemas.openxmlformats.org/officeDocument/2006/relationships/hyperlink" Target="https://www.cbe.org.eg/en/Pages/HighlightsPages/Circular-dated-5-May-2020-regarding-the-application-of-IFRS9-during-Covid-19-crisis.aspx" TargetMode="External"/><Relationship Id="rId964" Type="http://schemas.openxmlformats.org/officeDocument/2006/relationships/hyperlink" Target="https://www.imf.org/en/News/Articles/2020/04/28/pr20192-dma-grd-lca-imf-executive-board-approves-us-million-disbursements-address-covid-19-pandemic" TargetMode="External"/><Relationship Id="rId1387" Type="http://schemas.openxmlformats.org/officeDocument/2006/relationships/hyperlink" Target="http://nys.mof.gov.cn/czpjZhengCeFaBu_2_2/202004/t20200415_3498327.htm" TargetMode="External"/><Relationship Id="rId1594" Type="http://schemas.openxmlformats.org/officeDocument/2006/relationships/hyperlink" Target="https://www.gov.il/he/departments/news/press_08042020" TargetMode="External"/><Relationship Id="rId2200" Type="http://schemas.openxmlformats.org/officeDocument/2006/relationships/hyperlink" Target="https://www.adb.org/news/adb-provides-assistance-maldives-combat-covid-19" TargetMode="External"/><Relationship Id="rId2438" Type="http://schemas.openxmlformats.org/officeDocument/2006/relationships/hyperlink" Target="https://www.canada.ca/en/department-finance/economic-response-plan/covid19-individuals.html" TargetMode="External"/><Relationship Id="rId2645" Type="http://schemas.openxmlformats.org/officeDocument/2006/relationships/hyperlink" Target="https://www.bankofcanada.ca/2020/03/bank-of-canada-announces-temporary-expansion-to-the-list-of-eligible-securities-for-its-term-repo-operations-and-changes-to-upcoming-operations/" TargetMode="External"/><Relationship Id="rId2852" Type="http://schemas.openxmlformats.org/officeDocument/2006/relationships/hyperlink" Target="https://www.dof.gov.ph/govt-economic-team-rolls-out-p27-1-b-package-vs-covid-19-pandemic/" TargetMode="External"/><Relationship Id="rId93" Type="http://schemas.openxmlformats.org/officeDocument/2006/relationships/hyperlink" Target="https://www.rahandusministeerium.ee/et/uudised/valitsus-emiteerib-kumneaastaseid-volakirju" TargetMode="External"/><Relationship Id="rId617" Type="http://schemas.openxmlformats.org/officeDocument/2006/relationships/hyperlink" Target="http://prensa.mitramiss.gob.es/WebPrensa/noticias/ministro/detalle/3804" TargetMode="External"/><Relationship Id="rId824" Type="http://schemas.openxmlformats.org/officeDocument/2006/relationships/hyperlink" Target="https://dbei.gov.ie/en/News-And-Events/Department-News/2020/May/02052020.html" TargetMode="External"/><Relationship Id="rId1247" Type="http://schemas.openxmlformats.org/officeDocument/2006/relationships/hyperlink" Target="http://www.fsc.go.kr/downManager?bbsid=BBS0048&amp;no=151611" TargetMode="External"/><Relationship Id="rId1454" Type="http://schemas.openxmlformats.org/officeDocument/2006/relationships/hyperlink" Target="https://www.imf.org/en/News/Articles/2020/04/13/pr20153-ghana-imf-executive-board-approves-a-us-1-billion-disbursement-to-ghana-to-address-covid-19" TargetMode="External"/><Relationship Id="rId1661" Type="http://schemas.openxmlformats.org/officeDocument/2006/relationships/hyperlink" Target="https://www.resbank.co.za/Publications/Detail-Item-View/Pages/Publications.aspx?sarbweb=3b6aa07d-92ab-441f-b7bf-bb7dfb1bedb4&amp;sarblist=21b5222e-7125-4e55-bb65-56fd3333371e&amp;sarbitem=9844" TargetMode="External"/><Relationship Id="rId1899" Type="http://schemas.openxmlformats.org/officeDocument/2006/relationships/hyperlink" Target="https://www.mas.gov.sg/news/media-releases/2020/mas-and-financial-industry-to-support-individuals-and-smes-affected-by-the-covid-19-pandemic" TargetMode="External"/><Relationship Id="rId2505" Type="http://schemas.openxmlformats.org/officeDocument/2006/relationships/hyperlink" Target="https://www.reuters.com/article/health-coronavirus-sweden-credit/swedish-govt-expands-support-programme-of-loans-guarantees-to-businesses-news-agency-tt-idUSS3N29P002" TargetMode="External"/><Relationship Id="rId2712" Type="http://schemas.openxmlformats.org/officeDocument/2006/relationships/hyperlink" Target="https://www.sbv.gov.vn/webcenter/portal/en/home/sbv/news/news_chitiet?leftWidth=20%25&amp;showFooter=false&amp;showHeader=false&amp;dDocName=SBV407519&amp;rightWidth=0%25&amp;centerWidth=80%25&amp;_afrLoop=1338880703061539" TargetMode="External"/><Relationship Id="rId1107" Type="http://schemas.openxmlformats.org/officeDocument/2006/relationships/hyperlink" Target="https://www.mof.gov.tw/singlehtml/384fb3077bb349ea973e7fc6f13b6974?cntId=6f1988a0d2da4f70b2e86d0e4be050f5" TargetMode="External"/><Relationship Id="rId1314" Type="http://schemas.openxmlformats.org/officeDocument/2006/relationships/hyperlink" Target="https://cbr.ru/press/pr/?file=17042020_125400if2020-04-17T12_49_42.htm" TargetMode="External"/><Relationship Id="rId1521" Type="http://schemas.openxmlformats.org/officeDocument/2006/relationships/hyperlink" Target="http://www.mef.gov.it/inevidenza/Gualtieri-Un-bazooka-di-liquidita/" TargetMode="External"/><Relationship Id="rId1759" Type="http://schemas.openxmlformats.org/officeDocument/2006/relationships/hyperlink" Target="https://www.regjeringen.no/en/aktuelt/additional-financial-measures-to-mitigate-the-economic-effects-of-the-coronavirus-crisis/id2696548/" TargetMode="External"/><Relationship Id="rId1966"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1619" Type="http://schemas.openxmlformats.org/officeDocument/2006/relationships/hyperlink" Target="https://www.apra.gov.au/capital-management" TargetMode="External"/><Relationship Id="rId1826" Type="http://schemas.openxmlformats.org/officeDocument/2006/relationships/hyperlink" Target="https://www.worldbank.org/en/news/press-release/2020/04/02/tajikistan-gets-world-bank-financing-to-respond-to-covid-19-pandemic" TargetMode="External"/><Relationship Id="rId20" Type="http://schemas.openxmlformats.org/officeDocument/2006/relationships/hyperlink" Target="http://www.bsp.gov.ph/downloads/regulations/attachments/2020/m044.pdf" TargetMode="External"/><Relationship Id="rId2088" Type="http://schemas.openxmlformats.org/officeDocument/2006/relationships/hyperlink" Target="https://cbr.ru/eng/press/pr/?file=27032020_203415eng2020-03-27T20_33_29.htm" TargetMode="External"/><Relationship Id="rId2295" Type="http://schemas.openxmlformats.org/officeDocument/2006/relationships/hyperlink" Target="https://www.economie.gouv.fr/covid-mesures-independants" TargetMode="External"/><Relationship Id="rId3041" Type="http://schemas.openxmlformats.org/officeDocument/2006/relationships/hyperlink" Target="https://www.spglobal.com/ratings/en/research/articles/200313-credit-faq-will-mortgage-payment-suspensions-related-to-covid-19-affect-european-rmbs-11388778" TargetMode="External"/><Relationship Id="rId267" Type="http://schemas.openxmlformats.org/officeDocument/2006/relationships/hyperlink" Target="https://www.gov.uk/government/news/40m-boost-for-cutting-edge-start-ups" TargetMode="External"/><Relationship Id="rId474" Type="http://schemas.openxmlformats.org/officeDocument/2006/relationships/hyperlink" Target="https://www.fca.org.uk/news/statements/financial-services-exemptions-forthcoming-corporate-insolvency-and-governance-bill" TargetMode="External"/><Relationship Id="rId2155" Type="http://schemas.openxmlformats.org/officeDocument/2006/relationships/hyperlink" Target="https://tem.fi/en/article/-/asset_publisher/valtion-rahoitusta-yrityksille-koronavirustilanteessa-vahvistetaan-yritystukiin-miljardi-euroa" TargetMode="External"/><Relationship Id="rId127" Type="http://schemas.openxmlformats.org/officeDocument/2006/relationships/hyperlink" Target="https://www.afdb.org/en/news-and-events/press-releases/egypt-african-development-bank-approves-emergency-relief-aid-tackle-food-insecurity-vulnerable-workers-whose-livelihoods-are-impacted-covid-19-35832" TargetMode="External"/><Relationship Id="rId681" Type="http://schemas.openxmlformats.org/officeDocument/2006/relationships/hyperlink" Target="https://www.bcra.gob.ar/Noticias/coronavirus-bcra-creditos-mipymes-nueva-linea.asp" TargetMode="External"/><Relationship Id="rId779" Type="http://schemas.openxmlformats.org/officeDocument/2006/relationships/hyperlink" Target="https://www.federalreserve.gov/newsevents/pressreleases/bcreg20200505a.htm" TargetMode="External"/><Relationship Id="rId986" Type="http://schemas.openxmlformats.org/officeDocument/2006/relationships/hyperlink" Target="https://www.rbi.org.in/Scripts/BS_PressReleaseDisplay.aspx?prid=49728" TargetMode="External"/><Relationship Id="rId2362" Type="http://schemas.openxmlformats.org/officeDocument/2006/relationships/hyperlink" Target="https://www.rbi.org.in/Scripts/BS_PressReleaseDisplay.aspx?prid=49553" TargetMode="External"/><Relationship Id="rId2667"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34" Type="http://schemas.openxmlformats.org/officeDocument/2006/relationships/hyperlink" Target="https://www.iadb.org/en/news/idb-and-esri-offer-solutions-combat-covid-19-latin-america-and-caribbean" TargetMode="External"/><Relationship Id="rId541" Type="http://schemas.openxmlformats.org/officeDocument/2006/relationships/hyperlink" Target="https://em.dk/nyhedsarkiv/2020/maj/covid-19-ny-aftale-skal-hjaelpe-rejsebranchen/" TargetMode="External"/><Relationship Id="rId639" Type="http://schemas.openxmlformats.org/officeDocument/2006/relationships/hyperlink" Target="https://www.aiib.org/en/news-events/news/2020/AIIB-Approves-USD500M-to-Support-Indias-Response-to-COVID-19.html" TargetMode="External"/><Relationship Id="rId1171" Type="http://schemas.openxmlformats.org/officeDocument/2006/relationships/hyperlink" Target="https://www.fi.ee/et/uudised/finantsinspektsioon-annab-pankadele-suurema-paindlikkuse-kapitali-juhtimisel" TargetMode="External"/><Relationship Id="rId1269" Type="http://schemas.openxmlformats.org/officeDocument/2006/relationships/hyperlink" Target="https://www.nama.om/en/latest-news/news/227/nama-launches-for-lasting-prosperity-campaign" TargetMode="External"/><Relationship Id="rId1476" Type="http://schemas.openxmlformats.org/officeDocument/2006/relationships/hyperlink" Target="https://www.economie.gouv.fr/lancement-dispositif-reassurance-publique-risques-assurance-credit" TargetMode="External"/><Relationship Id="rId2015" Type="http://schemas.openxmlformats.org/officeDocument/2006/relationships/hyperlink" Target="https://www.bankofcanada.ca/2020/03/press-release-2020-03-27/" TargetMode="External"/><Relationship Id="rId2222" Type="http://schemas.openxmlformats.org/officeDocument/2006/relationships/hyperlink" Target="https://eba.europa.eu/eba-provides-clarity-banks-consumers-application-prudential-framework-light-covid-19-measures" TargetMode="External"/><Relationship Id="rId2874" Type="http://schemas.openxmlformats.org/officeDocument/2006/relationships/hyperlink" Target="https://www.sbv.gov.vn/webcenter/ShowProperty?nodeId=/UCMServer/SBV407493//idcPrimaryFile&amp;revision=latestreleased" TargetMode="External"/><Relationship Id="rId401" Type="http://schemas.openxmlformats.org/officeDocument/2006/relationships/hyperlink" Target="https://www.ypes.gr/me-apofasi-theodorikakoy-75-ekat-e-ektakti-epichorigisi-stoys-dimoys-logo-koronoioy/" TargetMode="External"/><Relationship Id="rId846" Type="http://schemas.openxmlformats.org/officeDocument/2006/relationships/hyperlink" Target="https://www.dof.gov.ph/dof-extends-deadlines-for-payment-of-local-taxes-fees-to-june-25-waives-penalties-surcharges-during-extended-quarantine/" TargetMode="External"/><Relationship Id="rId1031" Type="http://schemas.openxmlformats.org/officeDocument/2006/relationships/hyperlink" Target="https://www.mkm.ee/et/uudised/valitsuse-liikmed-kiitsid-heaks-covid-19-lisaeelarvega-seotud-kriisimeetmed" TargetMode="External"/><Relationship Id="rId1129" Type="http://schemas.openxmlformats.org/officeDocument/2006/relationships/hyperlink" Target="https://www.cbe.org.eg/en/Pages/HighlightsPages/Circular-dated-22-April-2020-regarding-amending-the-maximum-limits-for-cash-deposits-&amp;-withdrawals-issued-on-29-March-2020.aspx" TargetMode="External"/><Relationship Id="rId1683" Type="http://schemas.openxmlformats.org/officeDocument/2006/relationships/hyperlink" Target="https://www.treasury.gov.my/pdf/Teks-Perutusan-Khas-YAB-PM-Prihatin-PKS-Tambahan.pdf" TargetMode="External"/><Relationship Id="rId1890" Type="http://schemas.openxmlformats.org/officeDocument/2006/relationships/hyperlink" Target="http://www.fsc.go.kr/downManager?bbsid=BBS0048&amp;no=151028" TargetMode="External"/><Relationship Id="rId1988" Type="http://schemas.openxmlformats.org/officeDocument/2006/relationships/hyperlink" Target="http://www.sama.gov.sa/ar-sa/News/Pages/news-536.aspx" TargetMode="External"/><Relationship Id="rId2527" Type="http://schemas.openxmlformats.org/officeDocument/2006/relationships/hyperlink" Target="https://www.rba.gov.au/media-releases/2020/mr-20-08.html" TargetMode="External"/><Relationship Id="rId2734" Type="http://schemas.openxmlformats.org/officeDocument/2006/relationships/hyperlink" Target="https://www.dnb.nl/nieuws/nieuwsoverzicht-en-archief/persberichten-2020/dnb387870.jsp" TargetMode="External"/><Relationship Id="rId2941" Type="http://schemas.openxmlformats.org/officeDocument/2006/relationships/hyperlink" Target="https://www.norges-bank.no/en/news-events/news-publications/Submissions/2020/2020-03-13/" TargetMode="External"/><Relationship Id="rId706" Type="http://schemas.openxmlformats.org/officeDocument/2006/relationships/hyperlink" Target="https://www.hacienda.gob.es/en-GB/Prensa/En%20Portada/2020/Paginas/20200507_HACIENDA_CCAA_FODOS_FEDER_COVID19.aspx" TargetMode="External"/><Relationship Id="rId913" Type="http://schemas.openxmlformats.org/officeDocument/2006/relationships/hyperlink" Target="https://www.economy-ni.gov.uk/news/ps10000-small-business-grant-scheme-now-open-businesses-occupy-rental-property" TargetMode="External"/><Relationship Id="rId1336" Type="http://schemas.openxmlformats.org/officeDocument/2006/relationships/hyperlink" Target="http://jrs.mof.gov.cn/zhengcefabu/202004/t20200416_3499467.htm" TargetMode="External"/><Relationship Id="rId1543" Type="http://schemas.openxmlformats.org/officeDocument/2006/relationships/hyperlink" Target="https://www.fca.org.uk/news/press-releases/fca-confirms-temporary-financial-relief-customers-impacted-coronavirus" TargetMode="External"/><Relationship Id="rId1750" Type="http://schemas.openxmlformats.org/officeDocument/2006/relationships/hyperlink" Target="https://www.rbi.org.in/Scripts/BS_CircularIndexDisplay.aspx?Id=11858" TargetMode="External"/><Relationship Id="rId2801" Type="http://schemas.openxmlformats.org/officeDocument/2006/relationships/hyperlink" Target="https://www.cbe.org.eg/en/Pages/HighlightsPages/Unscheduled-MPC-meeting-on-16-March-2020.aspx" TargetMode="External"/><Relationship Id="rId42" Type="http://schemas.openxmlformats.org/officeDocument/2006/relationships/hyperlink" Target="https://www.eib.org/en/press/all/2020-130-commission-proposes-a-public-loan-facility-to-support-green-investments-together-with-the-eib" TargetMode="External"/><Relationship Id="rId1403" Type="http://schemas.openxmlformats.org/officeDocument/2006/relationships/hyperlink" Target="https://www.cnmv.es/portal/verDoc.axd?t=%7Bc74b6335-d151-4fe1-993f-b29c0bb67382%7D" TargetMode="External"/><Relationship Id="rId1610" Type="http://schemas.openxmlformats.org/officeDocument/2006/relationships/hyperlink" Target="https://www2.sgx.com/media-centre/20200408-sgx-regco-announces-measures-support-issuers-amid-challenging-covid-19" TargetMode="External"/><Relationship Id="rId1848" Type="http://schemas.openxmlformats.org/officeDocument/2006/relationships/hyperlink" Target="https://www.mnb.hu/sajtoszoba/sajtokozlemenyek/2020-evi-sajtokozlemenyek/az-mnb-a-rendszerszinten-jelentos-bankok-tokepuffereinek-feloldasaval-tamogatja-a-bankrendszer-hitelezesi-aktivitasat" TargetMode="External"/><Relationship Id="rId3063" Type="http://schemas.openxmlformats.org/officeDocument/2006/relationships/hyperlink" Target="https://www.hkma.gov.hk/eng/news-and-media/press-releases/2020/02/20200226-3/" TargetMode="External"/><Relationship Id="rId191" Type="http://schemas.openxmlformats.org/officeDocument/2006/relationships/hyperlink" Target="https://www.argentina.gob.ar/noticias/el-gobierno-convoco-empresarios-alimenticios-para-participar-de-licitaciones" TargetMode="External"/><Relationship Id="rId1708" Type="http://schemas.openxmlformats.org/officeDocument/2006/relationships/hyperlink" Target="https://www.bloomberg.com/news/articles/2020-04-05/mexico-s-amlo-pledges-public-works-loans-to-aid-in-recovery?srnd=premium" TargetMode="External"/><Relationship Id="rId1915" Type="http://schemas.openxmlformats.org/officeDocument/2006/relationships/hyperlink" Target="https://www.cftc.gov/PressRoom/PressReleases/8142-20" TargetMode="External"/><Relationship Id="rId3130" Type="http://schemas.openxmlformats.org/officeDocument/2006/relationships/hyperlink" Target="http://www.gov.cn/xinwen/2020-01/24/content_5472011.htm" TargetMode="External"/><Relationship Id="rId289" Type="http://schemas.openxmlformats.org/officeDocument/2006/relationships/hyperlink" Target="https://ec.europa.eu/commission/presscorner/detail/en/ip_20_887" TargetMode="External"/><Relationship Id="rId496" Type="http://schemas.openxmlformats.org/officeDocument/2006/relationships/hyperlink" Target="https://pib.gov.in/PressReleasePage.aspx?PRID=1623601" TargetMode="External"/><Relationship Id="rId2177" Type="http://schemas.openxmlformats.org/officeDocument/2006/relationships/hyperlink" Target="https://www.bok.or.kr/eng/bbs/E0000634/view.do?nttId=10057223&amp;menuNo=400069&amp;pageIndex=1" TargetMode="External"/><Relationship Id="rId2384" Type="http://schemas.openxmlformats.org/officeDocument/2006/relationships/hyperlink" Target="https://twitter.com/MOFUAE/status/1242038008381157376" TargetMode="External"/><Relationship Id="rId2591" Type="http://schemas.openxmlformats.org/officeDocument/2006/relationships/hyperlink" Target="https://www.norges-bank.no/en/news-events/news-publications/Press-releases/2020/2020-03-19-2-press-release/" TargetMode="External"/><Relationship Id="rId149" Type="http://schemas.openxmlformats.org/officeDocument/2006/relationships/hyperlink" Target="https://em.dk/nyhedsarkiv/2020/maj/henstand-paa-oe-stoettelaan-skal-afhjaelpe-likviditetsudfordringer/" TargetMode="External"/><Relationship Id="rId356" Type="http://schemas.openxmlformats.org/officeDocument/2006/relationships/hyperlink" Target="https://www.mss.go.kr/site/smba/ex/bbs/View.do?cbIdx=86&amp;bcIdx=1018756&amp;parentSeq=1018756" TargetMode="External"/><Relationship Id="rId563" Type="http://schemas.openxmlformats.org/officeDocument/2006/relationships/hyperlink" Target="https://www.regjeringen.no/no/aktuelt/styrking-av-smitteverntiltak-i-asylmottak/id2701918/" TargetMode="External"/><Relationship Id="rId770" Type="http://schemas.openxmlformats.org/officeDocument/2006/relationships/hyperlink" Target="http://www.bsp.gov.ph/publications/media.asp?id=5376" TargetMode="External"/><Relationship Id="rId1193" Type="http://schemas.openxmlformats.org/officeDocument/2006/relationships/hyperlink" Target="http://www.fsc.go.kr/downManager?bbsid=BBS0048&amp;no=151669" TargetMode="External"/><Relationship Id="rId2037" Type="http://schemas.openxmlformats.org/officeDocument/2006/relationships/hyperlink" Target="https://www.sfc.hk/edistributionWeb/gateway/EN/news-and-announcements/news/doc?refNo=20PR25" TargetMode="External"/><Relationship Id="rId2244" Type="http://schemas.openxmlformats.org/officeDocument/2006/relationships/hyperlink" Target="https://www.sbs.gob.pe/Portals/0/jer/COVID19/OM_11217.pdf" TargetMode="External"/><Relationship Id="rId2451"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689" Type="http://schemas.openxmlformats.org/officeDocument/2006/relationships/hyperlink" Target="https://www.bloomberg.com/news/articles/2020-03-18/nigeria-central-bank-covid-19-stimulus-to-reach-2-7-billion" TargetMode="External"/><Relationship Id="rId2896" Type="http://schemas.openxmlformats.org/officeDocument/2006/relationships/hyperlink" Target="https://www.snb.ch/en/mmr/reference/pre_20200315/source/pre_20200315.en.pdf" TargetMode="External"/><Relationship Id="rId216" Type="http://schemas.openxmlformats.org/officeDocument/2006/relationships/hyperlink" Target="https://www.tcmb.gov.tr/wps/wcm/connect/EN/TCMB+EN/Main+Menu/Announcements/Press+Releases/2020/ANO2020-30" TargetMode="External"/><Relationship Id="rId423" Type="http://schemas.openxmlformats.org/officeDocument/2006/relationships/hyperlink" Target="http://minpromtorg.gov.ru/press-centre/news/" TargetMode="External"/><Relationship Id="rId868" Type="http://schemas.openxmlformats.org/officeDocument/2006/relationships/hyperlink" Target="https://www.bcb.gov.br/detalhenoticia/17062/nota" TargetMode="External"/><Relationship Id="rId1053" Type="http://schemas.openxmlformats.org/officeDocument/2006/relationships/hyperlink" Target="https://www.rijksoverheid.nl/ministeries/ministerie-van-financien/nieuws/2020/04/24/nieuwe-belastingmaatregelen-vanwege-de-coronacrisis" TargetMode="External"/><Relationship Id="rId1260" Type="http://schemas.openxmlformats.org/officeDocument/2006/relationships/hyperlink" Target="https://www.worldbank.org/en/news/press-release/2020/04/20/world-bank-group-provides-financing-to-eswatini-for-covid-19" TargetMode="External"/><Relationship Id="rId1498" Type="http://schemas.openxmlformats.org/officeDocument/2006/relationships/hyperlink" Target="https://www.adb.org/news/adb-repurposes-50-million-pakistans-ndrmf-help-combat-covid-19" TargetMode="External"/><Relationship Id="rId2104" Type="http://schemas.openxmlformats.org/officeDocument/2006/relationships/hyperlink" Target="https://www.bangkokpost.com/thailand/general/1887200/ovec-set-to-train-100k-jobless" TargetMode="External"/><Relationship Id="rId2549" Type="http://schemas.openxmlformats.org/officeDocument/2006/relationships/hyperlink" Target="https://www.economia.gob.cl/2020/03/19/presidente-presenta-plan-economico-de-emergencia-por-us11-750-millones-para-proteger-el-empleo-y-a-las-pymes-necesitamos-unidad.htm" TargetMode="External"/><Relationship Id="rId2756" Type="http://schemas.openxmlformats.org/officeDocument/2006/relationships/hyperlink" Target="https://www.tcmb.gov.tr/wps/wcm/connect/EN/TCMB+EN/Main+Menu/Announcements/Press+Releases/2020/ANO2020-15" TargetMode="External"/><Relationship Id="rId2963" Type="http://schemas.openxmlformats.org/officeDocument/2006/relationships/hyperlink" Target="https://www.nationalbanken.dk/en/pressroom/Pages/2020/03/DNN202005367.aspx" TargetMode="External"/><Relationship Id="rId630" Type="http://schemas.openxmlformats.org/officeDocument/2006/relationships/hyperlink" Target="https://www.gob.pe/institucion/mincetur/noticias/151185-exportadores-peruanos-de-bienes-no-tradicionales-pueden-solicitar-autorizacion-temporal-de-produccion" TargetMode="External"/><Relationship Id="rId728" Type="http://schemas.openxmlformats.org/officeDocument/2006/relationships/hyperlink" Target="https://www.esma.europa.eu/press-news/esma-news/esma-reminds-firms-conduct-business-obligations-under-mifid-ii" TargetMode="External"/><Relationship Id="rId935" Type="http://schemas.openxmlformats.org/officeDocument/2006/relationships/hyperlink" Target="https://www.cbn.gov.ng/Out/2020/FPRD/CIRCULAR%20REVIEW%20OF%20MINIMUM%20CAPITAL%20REQUIREMENTS%20FOR%20MICRO%20FINANCE%20BANKS%20IN%20NIGERIA.pdf" TargetMode="External"/><Relationship Id="rId1358" Type="http://schemas.openxmlformats.org/officeDocument/2006/relationships/hyperlink" Target="https://www.mas.gov.sg/news/media-releases/2020/new-measures-to-help-reits-navigate-operating-challenges-posed-by-covid-19" TargetMode="External"/><Relationship Id="rId1565" Type="http://schemas.openxmlformats.org/officeDocument/2006/relationships/hyperlink" Target="https://gia.info.gov.hk/general/202004/08/P2020040800810_339425_1_1586360416762.pdf" TargetMode="External"/><Relationship Id="rId1772" Type="http://schemas.openxmlformats.org/officeDocument/2006/relationships/hyperlink" Target="https://www.mkm.ee/et/uudised/ehitussektor-saab-riigilt-rahasusti" TargetMode="External"/><Relationship Id="rId2311" Type="http://schemas.openxmlformats.org/officeDocument/2006/relationships/hyperlink" Target="https://www.rbnz.govt.nz/news/2020/03/mortgage-holiday-and-business-finance-support-schemes-to-cushion-covid-impacts" TargetMode="External"/><Relationship Id="rId2409" Type="http://schemas.openxmlformats.org/officeDocument/2006/relationships/hyperlink" Target="https://treasury.gov.au/sites/default/files/2020-03/Fact_Sheet-Delivering_support_for_business_investment.pdf" TargetMode="External"/><Relationship Id="rId2616" Type="http://schemas.openxmlformats.org/officeDocument/2006/relationships/hyperlink" Target="https://www.cnmv.es/portal/Utilidades/Contacto.aspx" TargetMode="External"/><Relationship Id="rId64" Type="http://schemas.openxmlformats.org/officeDocument/2006/relationships/hyperlink" Target="http://jjs.mof.gov.cn/zhengcefagui/202005/t20200526_3520690.htm" TargetMode="External"/><Relationship Id="rId1120" Type="http://schemas.openxmlformats.org/officeDocument/2006/relationships/hyperlink" Target="https://www.worldbank.org/en/news/press-release/2020/04/23/the-central-african-republic-to-strengthen-preparedness-and-response-to-coronavirus" TargetMode="External"/><Relationship Id="rId1218" Type="http://schemas.openxmlformats.org/officeDocument/2006/relationships/hyperlink" Target="https://www.banrep.gov.co/es/banco-republica-obtiene-acceso-facilidad-repos-con-reserva-federal" TargetMode="External"/><Relationship Id="rId1425" Type="http://schemas.openxmlformats.org/officeDocument/2006/relationships/hyperlink" Target="https://www.kormany.hu/en/ministry-of-agriculture/news/further-significant-decisions-to-support-agriculture" TargetMode="External"/><Relationship Id="rId2823" Type="http://schemas.openxmlformats.org/officeDocument/2006/relationships/hyperlink" Target="http://www.mef.gov.it/en/inevidenza/Protect-health-support-the-economy-preserve-employment-levels-and-incomes-00001/" TargetMode="External"/><Relationship Id="rId1632" Type="http://schemas.openxmlformats.org/officeDocument/2006/relationships/hyperlink" Target="https://www.gov.il/he/departments/news/press_07042020_i" TargetMode="External"/><Relationship Id="rId1937" Type="http://schemas.openxmlformats.org/officeDocument/2006/relationships/hyperlink" Target="https://www.rbi.org.in/Scripts/BS_PressReleaseDisplay.aspx?prid=49598" TargetMode="External"/><Relationship Id="rId3085" Type="http://schemas.openxmlformats.org/officeDocument/2006/relationships/hyperlink" Target="http://www.pbc.gov.cn/en/3688110/3688181/3971901/index.html" TargetMode="External"/><Relationship Id="rId2199" Type="http://schemas.openxmlformats.org/officeDocument/2006/relationships/hyperlink" Target="https://www.worldbank.org/en/news/loans-credits/2020/03/26/economic-management-and-competitiveness-development-policy-operation-for-georgia" TargetMode="External"/><Relationship Id="rId280" Type="http://schemas.openxmlformats.org/officeDocument/2006/relationships/hyperlink" Target="https://www.adb.org/news/adb-300-million-loan-help-mitigate-covid-19-impacts-pakistan" TargetMode="External"/><Relationship Id="rId3012" Type="http://schemas.openxmlformats.org/officeDocument/2006/relationships/hyperlink" Target="http://www.cbr.ru/eng/Press/event/?id=6493" TargetMode="External"/><Relationship Id="rId140" Type="http://schemas.openxmlformats.org/officeDocument/2006/relationships/hyperlink" Target="https://www.mof.gov.vn/webcenter/portal/tttc/r/o/ttsk/ttsk_chitiet?dDocName=MOFUCM177219&amp;_afrLoop=66540210718310418" TargetMode="External"/><Relationship Id="rId378" Type="http://schemas.openxmlformats.org/officeDocument/2006/relationships/hyperlink" Target="https://pib.gov.in/PressReleasePage.aspx?PRID=1624536" TargetMode="External"/><Relationship Id="rId585" Type="http://schemas.openxmlformats.org/officeDocument/2006/relationships/hyperlink" Target="https://www.worldbank.org/en/news/press-release/2020/05/12/strengthening-agriculture-and-food-security-in-senegal-in-the-face-of-the-covid-19-crisis" TargetMode="External"/><Relationship Id="rId792" Type="http://schemas.openxmlformats.org/officeDocument/2006/relationships/hyperlink" Target="https://www.esma.europa.eu/press-news/esma-news/joint-rts-amendments-bilateral-margin-requirements-under-emir-in-response-covid" TargetMode="External"/><Relationship Id="rId2059" Type="http://schemas.openxmlformats.org/officeDocument/2006/relationships/hyperlink" Target="https://www.bancaditalia.it/media/comunicati/documenti/2020-01/cs-dividend-policy-reccomendation.pdf?language_id=1" TargetMode="External"/><Relationship Id="rId2266" Type="http://schemas.openxmlformats.org/officeDocument/2006/relationships/hyperlink" Target="https://www.government.se/press-releases/2020/03/crisis-package-for-small-enterprises-in-sweden/" TargetMode="External"/><Relationship Id="rId2473" Type="http://schemas.openxmlformats.org/officeDocument/2006/relationships/hyperlink" Target="https://www.bcrp.gob.pe/docs/Transparencia/Notas-Informativas/2020/nota-informativa-2020-03-20-1.pdf" TargetMode="External"/><Relationship Id="rId2680" Type="http://schemas.openxmlformats.org/officeDocument/2006/relationships/hyperlink" Target="https://www.cb.is/publications/news/news/2020/03/18/Statements-of-Monetary-Policy-Committee-and-Financial-Stability-Committee/" TargetMode="External"/><Relationship Id="rId6" Type="http://schemas.openxmlformats.org/officeDocument/2006/relationships/hyperlink" Target="https://www.pm.gov.au/media/commonwealth-and-states-sign-131-billion-five-year-hospitals-agreement" TargetMode="External"/><Relationship Id="rId238" Type="http://schemas.openxmlformats.org/officeDocument/2006/relationships/hyperlink" Target="https://www.bundesfinanzministerium.de/Content/DE/Standardartikel/Themen/Schlaglichter/Corona-Schutzschild/20200519-Kommunaler-Solidarpakt-2020.html;jsessionid=ABEAA3B06E7A7FE86909EB3193763B1E.delivery2-replication" TargetMode="External"/><Relationship Id="rId445" Type="http://schemas.openxmlformats.org/officeDocument/2006/relationships/hyperlink" Target="https://www.bmas.de/DE/Presse/Pressemitteilungen/2020/sozialschutzpaket-ii-weitere-hilfen-fuer-arbeitnehmer.html" TargetMode="External"/><Relationship Id="rId652" Type="http://schemas.openxmlformats.org/officeDocument/2006/relationships/hyperlink" Target="https://www.kemenkeu.go.id/publikasi/berita/pekerja-sektor-informal-diusulkan-masuk-financial-inclusion/" TargetMode="External"/><Relationship Id="rId1075" Type="http://schemas.openxmlformats.org/officeDocument/2006/relationships/hyperlink" Target="https://www.federalreserve.gov/newsevents/pressreleases/bcreg20200424a.htm" TargetMode="External"/><Relationship Id="rId1282" Type="http://schemas.openxmlformats.org/officeDocument/2006/relationships/hyperlink" Target="https://www.hkma.gov.hk/eng/news-and-media/press-releases/2020/04/20200417-3/" TargetMode="External"/><Relationship Id="rId2126" Type="http://schemas.openxmlformats.org/officeDocument/2006/relationships/hyperlink" Target="https://www.worldbank.org/en/news/press-release/2020/03/27/world-bank-provides-us5-1m-for-samoa-covid-19-response" TargetMode="External"/><Relationship Id="rId2333" Type="http://schemas.openxmlformats.org/officeDocument/2006/relationships/hyperlink" Target="https://www.bangkokpost.com/business/1885515/cabinet-approves-b117bn-stimulus" TargetMode="External"/><Relationship Id="rId2540" Type="http://schemas.openxmlformats.org/officeDocument/2006/relationships/hyperlink" Target="https://www.economia.gob.cl/2020/03/19/presidente-presenta-plan-economico-de-emergencia-por-us11-750-millones-para-proteger-el-empleo-y-a-las-pymes-necesitamos-unidad.htm" TargetMode="External"/><Relationship Id="rId2778" Type="http://schemas.openxmlformats.org/officeDocument/2006/relationships/hyperlink" Target="https://www.federalreserve.gov/newsevents/pressreleases/monetary20200317b.htm" TargetMode="External"/><Relationship Id="rId2985" Type="http://schemas.openxmlformats.org/officeDocument/2006/relationships/hyperlink" Target="https://www.bankofengland.co.uk/news/2020/march/boe-measures-to-respond-to-the-economic-shock-from-covid-19" TargetMode="External"/><Relationship Id="rId305" Type="http://schemas.openxmlformats.org/officeDocument/2006/relationships/hyperlink" Target="https://www.economy.gov.ru/material/news/ekonomika_bez_virusa/minekonomrazvitiya_predlozhilo_dopolnitelnyy_paket_mer_podderzhki_dlya_socialno_orientirovannyh_nko.html" TargetMode="External"/><Relationship Id="rId512" Type="http://schemas.openxmlformats.org/officeDocument/2006/relationships/hyperlink" Target="https://www.fma.govt.nz/news-and-resources/covid-19/covid-19-financial-reporting-review-findings-and-guidance-for-entities/" TargetMode="External"/><Relationship Id="rId957" Type="http://schemas.openxmlformats.org/officeDocument/2006/relationships/hyperlink" Target="https://www.agri.ee/et/uudised/pollumajandustootja-asendusteenust-saavad-sel-aastal-kasutada-ka-taimekasvatajad" TargetMode="External"/><Relationship Id="rId1142" Type="http://schemas.openxmlformats.org/officeDocument/2006/relationships/hyperlink" Target="https://www.imf.org/en/News/Articles/2020/04/22/pr20182-democratic-republic-of-congo-imf-approves-disbursement-to-address-covid-19" TargetMode="External"/><Relationship Id="rId1587" Type="http://schemas.openxmlformats.org/officeDocument/2006/relationships/hyperlink" Target="https://www.kemenkeu.go.id/publikasi/berita/dukung-pembiayaan-covid-19-pemerintah-terbitkan-global-bond-senilai-4-3-miliar-usd/" TargetMode="External"/><Relationship Id="rId1794" Type="http://schemas.openxmlformats.org/officeDocument/2006/relationships/hyperlink" Target="https://www.regeringen.se/pressmeddelanden/2020/04/ytterligare-tillskott-till-kommuner-och-regioner/" TargetMode="External"/><Relationship Id="rId2400" Type="http://schemas.openxmlformats.org/officeDocument/2006/relationships/hyperlink" Target="https://www.fhfa.gov/Media/PublicAffairs/Pages/FHFA-Directs-Enterprises-to-Grant-Flexibilities-for-Appraisal-and-Employment-Verifications.aspx" TargetMode="External"/><Relationship Id="rId2638" Type="http://schemas.openxmlformats.org/officeDocument/2006/relationships/hyperlink" Target="https://finances.belgium.be/fr/Actualites/coronavirus-report-des-controles-sur-place-non-essentiels" TargetMode="External"/><Relationship Id="rId2845" Type="http://schemas.openxmlformats.org/officeDocument/2006/relationships/hyperlink" Target="http://www.bsp.gov.ph/publications/media.asp?id=5311" TargetMode="External"/><Relationship Id="rId86" Type="http://schemas.openxmlformats.org/officeDocument/2006/relationships/hyperlink" Target="https://www.mincit.gov.co/prensa/noticias/comercio/el-covid-19-y-la-conducta-empresarial-responsable" TargetMode="External"/><Relationship Id="rId817" Type="http://schemas.openxmlformats.org/officeDocument/2006/relationships/hyperlink" Target="https://dbei.gov.ie/en/News-And-Events/Department-News/2020/May/02052020.html" TargetMode="External"/><Relationship Id="rId1002" Type="http://schemas.openxmlformats.org/officeDocument/2006/relationships/hyperlink" Target="https://cbr.ru/press/pr/?file=27042020_171110info2.htm" TargetMode="External"/><Relationship Id="rId1447" Type="http://schemas.openxmlformats.org/officeDocument/2006/relationships/hyperlink" Target="https://www.bcb.gov.br/detalhenoticia/17044/nota" TargetMode="External"/><Relationship Id="rId1654" Type="http://schemas.openxmlformats.org/officeDocument/2006/relationships/hyperlink" Target="https://www.mas.gov.sg/news/media-releases/2020/mas-takes-regulatory-and-supervisory-measures-to-help-fis-focus-on-supporting-customers" TargetMode="External"/><Relationship Id="rId1861" Type="http://schemas.openxmlformats.org/officeDocument/2006/relationships/hyperlink" Target="http://www.bsp.gov.ph/publications/media.asp?id=5342" TargetMode="External"/><Relationship Id="rId2705" Type="http://schemas.openxmlformats.org/officeDocument/2006/relationships/hyperlink" Target="https://freddiemac.gcs-web.com/news-releases/news-release-details/freddie-mac-announces-enhanced-relief-borrowers-impacted-covid?_ga=2.163012730.75620981.1584711920-1358204776.1584711920" TargetMode="External"/><Relationship Id="rId2912" Type="http://schemas.openxmlformats.org/officeDocument/2006/relationships/hyperlink" Target="https://www.bmf.gv.at/presse/pressemeldungen/2020/maerz/massnahmen-coronavirus.html" TargetMode="External"/><Relationship Id="rId1307" Type="http://schemas.openxmlformats.org/officeDocument/2006/relationships/hyperlink" Target="https://www.regjeringen.no/no/aktuelt/regler-om-permitterte-ansatte-i-private-tjenestepensjonsordninger-trer-i-kraft/id2697873/" TargetMode="External"/><Relationship Id="rId1514" Type="http://schemas.openxmlformats.org/officeDocument/2006/relationships/hyperlink" Target="https://acpr.banque-france.fr/communique-de-presse/lautorite-de-controle-prudentiel-et-de-resolution-annonce-un-assouplissement-des-modalites-de-remise" TargetMode="External"/><Relationship Id="rId1721" Type="http://schemas.openxmlformats.org/officeDocument/2006/relationships/hyperlink" Target="https://www.kormany.hu/en/prime-minister-s-office/news/huf-663-billion-to-be-transferred-to-disease-control-fund-huf-1-345-billion-to-economy-protection-and-restarting-fund" TargetMode="External"/><Relationship Id="rId1959" Type="http://schemas.openxmlformats.org/officeDocument/2006/relationships/hyperlink" Target="http://www.fsc.go.kr/downManager?bbsid=BBS0048&amp;no=150892" TargetMode="External"/><Relationship Id="rId13" Type="http://schemas.openxmlformats.org/officeDocument/2006/relationships/hyperlink" Target="https://www.kemenkeu.go.id/publikasi/berita/di-masa-covid-19-dana-bos-tidak-dibatasi-penggunaannya/" TargetMode="External"/><Relationship Id="rId1819" Type="http://schemas.openxmlformats.org/officeDocument/2006/relationships/hyperlink" Target="https://www.worldbank.org/en/news/press-release/2020/04/02/egypt-world-bank-provides-us79-million-in-support-of-coronavirus-covid-19-emergency-response" TargetMode="External"/><Relationship Id="rId2190" Type="http://schemas.openxmlformats.org/officeDocument/2006/relationships/hyperlink" Target="https://research.danskebank.com/research/" TargetMode="External"/><Relationship Id="rId2288" Type="http://schemas.openxmlformats.org/officeDocument/2006/relationships/hyperlink" Target="https://www.nationalbanken.dk/en/pressroom/Pages/2020/03/DNN202005435.aspx" TargetMode="External"/><Relationship Id="rId2495" Type="http://schemas.openxmlformats.org/officeDocument/2006/relationships/hyperlink" Target="https://cbr.ru/eng/press/pr/?file=23032020_170800eng2020-03-23T17_07_10.htm" TargetMode="External"/><Relationship Id="rId3034" Type="http://schemas.openxmlformats.org/officeDocument/2006/relationships/hyperlink" Target="http://www.sama.gov.sa/en-US/News/Pages/News-508.aspx" TargetMode="External"/><Relationship Id="rId162" Type="http://schemas.openxmlformats.org/officeDocument/2006/relationships/hyperlink" Target="https://www.rbi.org.in/Scripts/BS_PressReleaseDisplay.aspx?prid=49843" TargetMode="External"/><Relationship Id="rId467" Type="http://schemas.openxmlformats.org/officeDocument/2006/relationships/hyperlink" Target="https://www.mss.go.kr/site/smba/ex/bbs/View.do?cbIdx=86&amp;bcIdx=1018724&amp;parentSeq=1018724" TargetMode="External"/><Relationship Id="rId1097" Type="http://schemas.openxmlformats.org/officeDocument/2006/relationships/hyperlink" Target="https://www.kemenkeu.go.id/publikasi/berita/bea-cukai-berikan-relaksasi-bagi-pengusaha-yang-melunasi-pita-cukai-perusahaan-di-kawasan-berikat-serta-kite/" TargetMode="External"/><Relationship Id="rId2050" Type="http://schemas.openxmlformats.org/officeDocument/2006/relationships/hyperlink" Target="https://www.rbi.org.in/Scripts/NotificationUser.aspx?Id=11843&amp;Mode=0" TargetMode="External"/><Relationship Id="rId2148" Type="http://schemas.openxmlformats.org/officeDocument/2006/relationships/hyperlink" Target="https://www.fm.dk/nyheder/pressemeddelelser/2020/03/regeringen-indgaar-aftaler-med-kl-og-danske-regioner-om-dansk-oekonomi" TargetMode="External"/><Relationship Id="rId3101" Type="http://schemas.openxmlformats.org/officeDocument/2006/relationships/hyperlink" Target="https://www.adb.org/ru/news/adb-initiates-coronavirus-response" TargetMode="External"/><Relationship Id="rId674" Type="http://schemas.openxmlformats.org/officeDocument/2006/relationships/hyperlink" Target="https://www.resbank.co.za/Lists/News%20and%20Publications/Attachments/9925/SARB%20media%20statement%20on%20the%20Land%20Bank.pdf" TargetMode="External"/><Relationship Id="rId881" Type="http://schemas.openxmlformats.org/officeDocument/2006/relationships/hyperlink" Target="https://www.banrep.gov.co/es/jdbr-redujo-medio-punto-porcentual-su-tasa-interes-intervencion-325-y-adopto-medidas-adicionales" TargetMode="External"/><Relationship Id="rId979" Type="http://schemas.openxmlformats.org/officeDocument/2006/relationships/hyperlink" Target="http://www.cmfchile.cl/portal/prensa/604/w3-article-28681.html" TargetMode="External"/><Relationship Id="rId2355" Type="http://schemas.openxmlformats.org/officeDocument/2006/relationships/hyperlink" Target="https://www.bundesfinanzministerium.de/Content/DE/Pressemitteilungen/Finanzpolitik/2020/03/2020-03-23-pm-gemeinsame-PM.html" TargetMode="External"/><Relationship Id="rId2562" Type="http://schemas.openxmlformats.org/officeDocument/2006/relationships/hyperlink" Target="https://ec.europa.eu/commission/presscorner/detail/en/IP_20_496" TargetMode="External"/><Relationship Id="rId327" Type="http://schemas.openxmlformats.org/officeDocument/2006/relationships/hyperlink" Target="https://www.rahandusministeerium.ee/et/uudised/ida-virumaa-toostusettevotteid-toetatakse-62-miljoni-euroga" TargetMode="External"/><Relationship Id="rId534" Type="http://schemas.openxmlformats.org/officeDocument/2006/relationships/hyperlink" Target="https://www.bcra.gob.ar/Noticias/Coronavirus-BCRA-prorroga-sumarios-financieros-mayo-2.asp" TargetMode="External"/><Relationship Id="rId741" Type="http://schemas.openxmlformats.org/officeDocument/2006/relationships/hyperlink" Target="http://www.fsc.go.kr/downManager?bbsid=BBS0048&amp;no=152470" TargetMode="External"/><Relationship Id="rId839" Type="http://schemas.openxmlformats.org/officeDocument/2006/relationships/hyperlink" Target="https://www.imf.org/en/News/Articles/2020/05/01/pr20202-georgia-imf-execbrd-complete-6threv-eff-approves-request-support-address-covid19" TargetMode="External"/><Relationship Id="rId1164" Type="http://schemas.openxmlformats.org/officeDocument/2006/relationships/hyperlink" Target="https://mof.gov.ua/uk/news/uriad_zatverdiv_poriadok_vikoristannia_koshtiv_dlia_borotbi_z_covid-19-2099" TargetMode="External"/><Relationship Id="rId1371" Type="http://schemas.openxmlformats.org/officeDocument/2006/relationships/hyperlink" Target="https://ec.europa.eu/commission/presscorner/detail/en/ip_20_673" TargetMode="External"/><Relationship Id="rId1469" Type="http://schemas.openxmlformats.org/officeDocument/2006/relationships/hyperlink" Target="https://www.cbsl.gov.lk/en/node/7713" TargetMode="External"/><Relationship Id="rId2008" Type="http://schemas.openxmlformats.org/officeDocument/2006/relationships/hyperlink" Target="https://www.bcb.gov.br/en/pressdetail/2322/nota" TargetMode="External"/><Relationship Id="rId2215" Type="http://schemas.openxmlformats.org/officeDocument/2006/relationships/hyperlink" Target="https://www.eestipank.ee/en/press/eesti-pank-cutting-capital-buffer-requirements-banks-110-million-euros-25032020" TargetMode="External"/><Relationship Id="rId2422" Type="http://schemas.openxmlformats.org/officeDocument/2006/relationships/hyperlink" Target="https://www.cbe.org.eg/en/Pages/HighlightsPages/Circular-dated-22-March-2020-regarding-exempting-local-transfers-in-EGP-from-all-fees-&amp;-commissions.aspx" TargetMode="External"/><Relationship Id="rId2867" Type="http://schemas.openxmlformats.org/officeDocument/2006/relationships/hyperlink" Target="https://www.riksbank.se/en-gb/press-and-published/notices-and-press-releases/press-releases/2020/the-riksbank-to-increase-asset-purchases-and-take-measures-to-facilitate-credit-supply/" TargetMode="External"/><Relationship Id="rId601" Type="http://schemas.openxmlformats.org/officeDocument/2006/relationships/hyperlink" Target="https://www.minfin.gr/web/guest/grapheio-typou/-/asset_publisher/coBUZhPGE9t9/content/nees-ypourgikes-apophaseis-schetika-me-ten-epektase-tes-ischyos-ton-metron-sterixes-gia-ton-mena-maio?inheritRedirect=false&amp;redirect=https%3A%2F%2Fwww.minfin.gr%2Fweb%2Fguest%2Fgrapheio-typou%3Fp_p_id%3D101_INSTANCE_coBUZhPGE9t9%26p_p_lifecycle%3D0%26p_p_state%3Dnormal%26p_p_mode%3Dview%26p_p_col_id%3Dcolumn-2%26p_p_col_count%3D1" TargetMode="External"/><Relationship Id="rId1024" Type="http://schemas.openxmlformats.org/officeDocument/2006/relationships/hyperlink" Target="https://www.bmf.gv.at/presse/pressemeldungen/2020/april/schnelle-hilfe.html" TargetMode="External"/><Relationship Id="rId1231" Type="http://schemas.openxmlformats.org/officeDocument/2006/relationships/hyperlink" Target="https://www.imf.org/en/News/Articles/2020/04/20/pr20176-bosnia-and-herzegovina-imf-executive-board-approves-usd361-million-in-emergency-support" TargetMode="External"/><Relationship Id="rId1676" Type="http://schemas.openxmlformats.org/officeDocument/2006/relationships/hyperlink" Target="https://www.bundesfinanzministerium.de/Content/EN/Pressemitteilungen/2020/2020-04-07-quick-loan-programme.html" TargetMode="External"/><Relationship Id="rId1883" Type="http://schemas.openxmlformats.org/officeDocument/2006/relationships/hyperlink" Target="https://www.imf.org/en/News/Articles/2020/03/31/pr20123-imf-executive-board-approves-framework-for-new-bilateral-borrowing-agreements" TargetMode="External"/><Relationship Id="rId2727" Type="http://schemas.openxmlformats.org/officeDocument/2006/relationships/hyperlink" Target="https://www.amf-france.org/en/news-publications/news-releases/amf-news-releases/amf-announces-temporary-short-selling-ban-certain-shares-until-end-trading-day-march-17" TargetMode="External"/><Relationship Id="rId2934" Type="http://schemas.openxmlformats.org/officeDocument/2006/relationships/hyperlink" Target="https://www.bundesfinanzministerium.de/Content/EN/Standardartikel/Topics/Public-Finances/Articles/2020-03-17-corona-protective-shield.html" TargetMode="External"/><Relationship Id="rId906" Type="http://schemas.openxmlformats.org/officeDocument/2006/relationships/hyperlink" Target="https://www.mas.gov.sg/news/media-releases/2020/mas-and-financial-industry-provide-additional-support-for-individuals" TargetMode="External"/><Relationship Id="rId1329" Type="http://schemas.openxmlformats.org/officeDocument/2006/relationships/hyperlink" Target="https://minister.infrastructure.gov.au/mccormack/media-release/federal-government-guarantees-domestic-aviation-network" TargetMode="External"/><Relationship Id="rId1536" Type="http://schemas.openxmlformats.org/officeDocument/2006/relationships/hyperlink" Target="http://www.fsc.go.kr/downManager?bbsid=BBS0048&amp;no=151340" TargetMode="External"/><Relationship Id="rId1743" Type="http://schemas.openxmlformats.org/officeDocument/2006/relationships/hyperlink" Target="https://www.eib.org/en/press/all/2020-094-eib-group-moves-to-scale-up-economic-response-to-covid-19-crisis" TargetMode="External"/><Relationship Id="rId1950" Type="http://schemas.openxmlformats.org/officeDocument/2006/relationships/hyperlink" Target="https://www.nib.int/who_we_are/news_and_media/news_press_releases/3475/covid-19_nib_to_start_issuing_nib_response_bonds" TargetMode="External"/><Relationship Id="rId35" Type="http://schemas.openxmlformats.org/officeDocument/2006/relationships/hyperlink" Target="https://www.dian.gov.co/Prensa/Paginas/BlogDetails.aspx?DianId=19" TargetMode="External"/><Relationship Id="rId1603" Type="http://schemas.openxmlformats.org/officeDocument/2006/relationships/hyperlink" Target="http://english.moef.go.kr/pc/selectTbPressCenterDtl.do?boardCd=N0001&amp;seq=4876" TargetMode="External"/><Relationship Id="rId1810" Type="http://schemas.openxmlformats.org/officeDocument/2006/relationships/hyperlink" Target="https://www.worldbank.org/en/news/press-release/2020/04/02/argentina-banco-mundial-covid-coronavirus" TargetMode="External"/><Relationship Id="rId3056" Type="http://schemas.openxmlformats.org/officeDocument/2006/relationships/hyperlink" Target="https://www.bnm.gov.my/index.php?ch=en_press&amp;pg=en_press&amp;ac=5000&amp;lang=en" TargetMode="External"/><Relationship Id="rId184" Type="http://schemas.openxmlformats.org/officeDocument/2006/relationships/hyperlink" Target="https://www.gov.uk/government/news/help-with-mortgages-to-continue-for-homeowners-affected-by-coronavirus" TargetMode="External"/><Relationship Id="rId391" Type="http://schemas.openxmlformats.org/officeDocument/2006/relationships/hyperlink" Target="https://www.afdb.org/en/news-and-events/press-releases/zimbabwe-african-development-bank-approves-137-million-strengthen-health-system-boost-anti-covid-19-efforts-35675" TargetMode="External"/><Relationship Id="rId1908" Type="http://schemas.openxmlformats.org/officeDocument/2006/relationships/hyperlink" Target="https://www.tcmb.gov.tr/wps/wcm/connect/EN/TCMB+EN/Main+Menu/Announcements/Press+Releases/2020/ANO2020-21" TargetMode="External"/><Relationship Id="rId2072" Type="http://schemas.openxmlformats.org/officeDocument/2006/relationships/hyperlink" Target="https://www.regjeringen.no/en/aktuelt/economic-measures-in-norway-in-response-to-covid-192/id2695355/" TargetMode="External"/><Relationship Id="rId3123" Type="http://schemas.openxmlformats.org/officeDocument/2006/relationships/hyperlink" Target="http://jrs.mof.gov.cn/zhengcefabu/202002/t20200202_3465014.htm" TargetMode="External"/><Relationship Id="rId251" Type="http://schemas.openxmlformats.org/officeDocument/2006/relationships/hyperlink" Target="https://omaninfo.om/topics/85/show/8143" TargetMode="External"/><Relationship Id="rId489" Type="http://schemas.openxmlformats.org/officeDocument/2006/relationships/hyperlink" Target="https://pib.gov.in/PressReleasePage.aspx?PRID=1623601" TargetMode="External"/><Relationship Id="rId696" Type="http://schemas.openxmlformats.org/officeDocument/2006/relationships/hyperlink" Target="https://www.dian.gov.co/Prensa/Paginas/NG-DIAN-aplaza-reporte-y-presentacion-de-Informacion-Exogena-Tributaria-y-Cambiaria-primer-trimestre-2020.aspx" TargetMode="External"/><Relationship Id="rId2377" Type="http://schemas.openxmlformats.org/officeDocument/2006/relationships/hyperlink" Target="https://www.gob.pe/institucion/midis/noticias/109827-comunicado" TargetMode="External"/><Relationship Id="rId2584" Type="http://schemas.openxmlformats.org/officeDocument/2006/relationships/hyperlink" Target="https://www.bnm.gov.my/index.php?ch=en_press&amp;pg=en_press&amp;ac=5014&amp;lang=en" TargetMode="External"/><Relationship Id="rId2791" Type="http://schemas.openxmlformats.org/officeDocument/2006/relationships/hyperlink" Target="https://www.bankofcanada.ca/2020/03/market-notice-2020-03-16/" TargetMode="External"/><Relationship Id="rId349" Type="http://schemas.openxmlformats.org/officeDocument/2006/relationships/hyperlink" Target="http://www.fsc.go.kr/downManager?bbsid=BBS0048&amp;no=152660" TargetMode="External"/><Relationship Id="rId556" Type="http://schemas.openxmlformats.org/officeDocument/2006/relationships/hyperlink" Target="https://www.kemenkeu.go.id/publikasi/berita/perppu-no12020-disahkan-jadi-undang-undang/" TargetMode="External"/><Relationship Id="rId763" Type="http://schemas.openxmlformats.org/officeDocument/2006/relationships/hyperlink" Target="https://www.kormany.hu/hu/nemzetgazdasagi-miniszterium/hirek/szinte-minden-gazdasagi-szereplot-erintenek-az-adokonnyito-javaslatok" TargetMode="External"/><Relationship Id="rId1186" Type="http://schemas.openxmlformats.org/officeDocument/2006/relationships/hyperlink" Target="https://www.banxico.org.mx/publications-and-press/other-announcements/%7B6F7FECBA-44CB-6AA5-4E4B-269DDBD9B5A8%7D.pdf" TargetMode="External"/><Relationship Id="rId1393" Type="http://schemas.openxmlformats.org/officeDocument/2006/relationships/hyperlink" Target="https://www.minfin.gr/web/guest/-/delose-tou-ypourgou-oikonomikon-k-chrestou-staikoura-gia-ten-ekdose-7etous-omologou?inheritRedirect=true&amp;redirect=%2Fweb%2Fguest%2Fanakoinoseis" TargetMode="External"/><Relationship Id="rId2237" Type="http://schemas.openxmlformats.org/officeDocument/2006/relationships/hyperlink" Target="https://www.bnm.gov.my/index.php?ch=en_press&amp;pg=en_press&amp;ac=5018&amp;lang=en" TargetMode="External"/><Relationship Id="rId2444" Type="http://schemas.openxmlformats.org/officeDocument/2006/relationships/hyperlink" Target="https://www.ecb.europa.eu/press/pr/date/2020/html/ecb.pr200320~165793c952.en.html" TargetMode="External"/><Relationship Id="rId2889" Type="http://schemas.openxmlformats.org/officeDocument/2006/relationships/hyperlink" Target="https://www.boi.org.il/en/NewsAndPublications/PressReleases/Pages/16-3-2020.aspx" TargetMode="External"/><Relationship Id="rId111" Type="http://schemas.openxmlformats.org/officeDocument/2006/relationships/hyperlink" Target="https://www.gov.sg/article/a-summary-of-the-fortitude-budget-2020" TargetMode="External"/><Relationship Id="rId209" Type="http://schemas.openxmlformats.org/officeDocument/2006/relationships/hyperlink" Target="https://www.dof.gov.ph/dominguez-now-is-the-best-time-to-pass-recalibrated-corporate-tax-reform/" TargetMode="External"/><Relationship Id="rId416" Type="http://schemas.openxmlformats.org/officeDocument/2006/relationships/hyperlink" Target="http://www.mef.gov.it/ufficio-stampa/comunicati/2020/BTP-Italia-la-nuova-emissione-ideata-per-il-finanziamento-degli-interventi-relativi-allemergenza-Covid-al-via-da-lunedi-18-maggio-con-tasso-cedolare-minimo-garantito-dell1.40-e-premio-fedelta-raddoppiato/" TargetMode="External"/><Relationship Id="rId970" Type="http://schemas.openxmlformats.org/officeDocument/2006/relationships/hyperlink" Target="http://prensa.mitramiss.gob.es/WebPrensa/noticias/seguridadsocial/detalle/3787" TargetMode="External"/><Relationship Id="rId1046" Type="http://schemas.openxmlformats.org/officeDocument/2006/relationships/hyperlink" Target="https://www.ifrs.org/news-and-events/2020/04/amendment-to-leases-standard-to-help-companies-with-covid-19-related-rent-concessions/" TargetMode="External"/><Relationship Id="rId1253" Type="http://schemas.openxmlformats.org/officeDocument/2006/relationships/hyperlink" Target="http://www.fsc.go.kr/downManager?bbsid=BBS0048&amp;no=151611" TargetMode="External"/><Relationship Id="rId1698" Type="http://schemas.openxmlformats.org/officeDocument/2006/relationships/hyperlink" Target="https://www.riksbank.se/en-gb/press-and-published/notices-and-press-releases/press-releases/2020/onward-lending-to-companies-extended-to-sole-proprietors/" TargetMode="External"/><Relationship Id="rId2651" Type="http://schemas.openxmlformats.org/officeDocument/2006/relationships/hyperlink" Target="https://www.banrep.gov.co/es/banco-republica-refuerza-medidas-para-asegurar-liquidez-economia-pesos-y-dolares" TargetMode="External"/><Relationship Id="rId2749" Type="http://schemas.openxmlformats.org/officeDocument/2006/relationships/hyperlink" Target="https://www.regeringen.se/pressmeddelanden/2020/03/statliga-kreditgarantier-till-flygforetag-och-utokad-kreditgarantiram-for-exportkreditnamnden-for-att-dampa-effekterna-av-coronaviruset/" TargetMode="External"/><Relationship Id="rId2956" Type="http://schemas.openxmlformats.org/officeDocument/2006/relationships/hyperlink" Target="https://www.bankofcanada.ca/2020/03/expansion-bond-buyback-term-repo/" TargetMode="External"/><Relationship Id="rId623" Type="http://schemas.openxmlformats.org/officeDocument/2006/relationships/hyperlink" Target="https://www.mof.gov.tw/singlehtml/384fb3077bb349ea973e7fc6f13b6974?cntId=cc1078d77c554c7da579a937f3dbf3ec" TargetMode="External"/><Relationship Id="rId830" Type="http://schemas.openxmlformats.org/officeDocument/2006/relationships/hyperlink" Target="https://www.pm.gov.au/media/update-coronavirus-measures-1may20" TargetMode="External"/><Relationship Id="rId928" Type="http://schemas.openxmlformats.org/officeDocument/2006/relationships/hyperlink" Target="https://ec.europa.eu/commission/presscorner/detail/en/ip_20_779" TargetMode="External"/><Relationship Id="rId1460" Type="http://schemas.openxmlformats.org/officeDocument/2006/relationships/hyperlink" Target="http://www.sama.gov.sa/ar-sa/News/Pages/news-546.aspx" TargetMode="External"/><Relationship Id="rId1558" Type="http://schemas.openxmlformats.org/officeDocument/2006/relationships/hyperlink" Target="https://em.dk/nyhedsarkiv/2020/april/covid-19-nu-kan-virksomheder-soege-om-hjaelp-til-husleje-og-andre-faste-omkostninger/" TargetMode="External"/><Relationship Id="rId1765" Type="http://schemas.openxmlformats.org/officeDocument/2006/relationships/hyperlink" Target="https://home.treasury.gov/news/press-releases/sm967" TargetMode="External"/><Relationship Id="rId2304" Type="http://schemas.openxmlformats.org/officeDocument/2006/relationships/hyperlink" Target="https://t.co/dkKRT4tk8z?amp=1" TargetMode="External"/><Relationship Id="rId2511" Type="http://schemas.openxmlformats.org/officeDocument/2006/relationships/hyperlink" Target="https://www.wbf.admin.ch/wbf/fr/home/dokumentation/nsb-news_list.msg-id-78515.html" TargetMode="External"/><Relationship Id="rId2609" Type="http://schemas.openxmlformats.org/officeDocument/2006/relationships/hyperlink" Target="https://cbr.ru/eng/press/event/?id=6533" TargetMode="External"/><Relationship Id="rId57" Type="http://schemas.openxmlformats.org/officeDocument/2006/relationships/hyperlink" Target="https://www.worldbank.org/en/news/press-release/2020/05/28/philippines-world-bank-approves-usd500-million-to-help-mitigate-impact-of-covid-19-pandemic" TargetMode="External"/><Relationship Id="rId1113" Type="http://schemas.openxmlformats.org/officeDocument/2006/relationships/hyperlink" Target="https://www.federalreserve.gov/newsevents/pressreleases/other20200423a.htm" TargetMode="External"/><Relationship Id="rId1320" Type="http://schemas.openxmlformats.org/officeDocument/2006/relationships/hyperlink" Target="https://www.gov.uk/government/news/chancellor-extends-furlough-scheme-to-end-of-june" TargetMode="External"/><Relationship Id="rId1418" Type="http://schemas.openxmlformats.org/officeDocument/2006/relationships/hyperlink" Target="http://gss.mof.gov.cn/gzdt/zhengcefabu/202004/t20200414_3498086.htm" TargetMode="External"/><Relationship Id="rId1972" Type="http://schemas.openxmlformats.org/officeDocument/2006/relationships/hyperlink" Target="https://www.bankofengland.co.uk/prudential-regulation/publication/2020/var-back-testing-exceptions-temporary-approach" TargetMode="External"/><Relationship Id="rId2816" Type="http://schemas.openxmlformats.org/officeDocument/2006/relationships/hyperlink" Target="https://www.mnb.hu/sajtoszoba/sajtokozlemenyek/2020-evi-sajtokozlemenyek/a-magyar-nemzeti-bank-azonnali-lepeseket-tesz-az-uzleti-szektor-megsegitesere" TargetMode="External"/><Relationship Id="rId1625" Type="http://schemas.openxmlformats.org/officeDocument/2006/relationships/hyperlink" Target="https://www.eestipank.ee/en/press/central-bank-will-support-financial-position-state-exceptionally-large-share-its-profit-07042020" TargetMode="External"/><Relationship Id="rId1832" Type="http://schemas.openxmlformats.org/officeDocument/2006/relationships/hyperlink" Target="https://www.argentina.gob.ar/noticias/el-gobierno-nacional-pone-en-marcha-el-programa-de-asistencia-de-emergencia-al-trabajo-y-la" TargetMode="External"/><Relationship Id="rId3078" Type="http://schemas.openxmlformats.org/officeDocument/2006/relationships/hyperlink" Target="https://www.bcb.gov.br/detalhenoticia/16983/nota" TargetMode="External"/><Relationship Id="rId2094" Type="http://schemas.openxmlformats.org/officeDocument/2006/relationships/hyperlink" Target="https://cbr.ru/eng/press/pr/?file=27032020_203415eng2020-03-27T20_33_29.htm" TargetMode="External"/><Relationship Id="rId273"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480" Type="http://schemas.openxmlformats.org/officeDocument/2006/relationships/hyperlink" Target="http://www.cvm.gov.br/noticias/arquivos/2020/20200513-3.html" TargetMode="External"/><Relationship Id="rId2161" Type="http://schemas.openxmlformats.org/officeDocument/2006/relationships/hyperlink" Target="https://www.iadb.org/en/news/idb-group-announces-priority-support-areas-countries-affected-covid-19" TargetMode="External"/><Relationship Id="rId2399" Type="http://schemas.openxmlformats.org/officeDocument/2006/relationships/hyperlink" Target="https://www.sec.gov/news/press-release/2020-70" TargetMode="External"/><Relationship Id="rId3005" Type="http://schemas.openxmlformats.org/officeDocument/2006/relationships/hyperlink" Target="http://www.fsc.go.kr/downManager?bbsid=BBS0048&amp;no=150064" TargetMode="External"/><Relationship Id="rId133" Type="http://schemas.openxmlformats.org/officeDocument/2006/relationships/hyperlink" Target="http://www.pbc.gov.cn/en/3688110/3688172/4027727/index.html" TargetMode="External"/><Relationship Id="rId340" Type="http://schemas.openxmlformats.org/officeDocument/2006/relationships/hyperlink" Target="http://www.mit.gov.it/comunicazione/news/coronavirus/coronavirus-da-de-micheli-60-milioni-per-sostegno-locazione" TargetMode="External"/><Relationship Id="rId578" Type="http://schemas.openxmlformats.org/officeDocument/2006/relationships/hyperlink" Target="https://www.regeringen.se/pressmeddelanden/2020/05/nya-atgarder-for-att-starka-aldreomsorgen-och-varden-under-coronakrisen/" TargetMode="External"/><Relationship Id="rId785" Type="http://schemas.openxmlformats.org/officeDocument/2006/relationships/hyperlink" Target="https://www.worldbank.org/en/news/press-release/2020/05/05/cote-divoire-un-financement-additionnel-de-35-millions-pour-lutter-contre-le-coronavirus" TargetMode="External"/><Relationship Id="rId992" Type="http://schemas.openxmlformats.org/officeDocument/2006/relationships/hyperlink" Target="https://www.boj.or.jp/en/announcements/release_2020/rel200427j.pdf" TargetMode="External"/><Relationship Id="rId2021" Type="http://schemas.openxmlformats.org/officeDocument/2006/relationships/hyperlink" Target="https://www.banrep.gov.co/es/jdbr-adopto-medidas-adicionales-materia-liquidez-y-manera-unanime-recorto-medio-punto-porcentual-su" TargetMode="External"/><Relationship Id="rId2259" Type="http://schemas.openxmlformats.org/officeDocument/2006/relationships/hyperlink" Target="https://meduza.io/en/feature/2020/03/25/putin-s-newly-announced-covid-19-crisis-response-point-by-point" TargetMode="External"/><Relationship Id="rId2466" Type="http://schemas.openxmlformats.org/officeDocument/2006/relationships/hyperlink" Target="https://www.nzx.com/announcements/350298" TargetMode="External"/><Relationship Id="rId2673"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80" Type="http://schemas.openxmlformats.org/officeDocument/2006/relationships/hyperlink" Target="https://www.cbe.org.eg/en/Pages/HighlightsPages/Circular-dated-15-March-2020-regarding-the-precautionary-measures-to-counter-the-effects-of-COVID-19-Virus.aspx" TargetMode="External"/><Relationship Id="rId200" Type="http://schemas.openxmlformats.org/officeDocument/2006/relationships/hyperlink" Target="https://www.meti.go.jp/press/2020/05/20200521002/20200521002.html" TargetMode="External"/><Relationship Id="rId438" Type="http://schemas.openxmlformats.org/officeDocument/2006/relationships/hyperlink" Target="http://szs.mof.gov.cn/zhengcefabu/202005/t20200514_3513554.htm" TargetMode="External"/><Relationship Id="rId645" Type="http://schemas.openxmlformats.org/officeDocument/2006/relationships/hyperlink" Target="https://www.banrep.gov.co/es/el-banco-republica-refuerza-el-suministro-liquidez-y-apoya-provision-credito" TargetMode="External"/><Relationship Id="rId852" Type="http://schemas.openxmlformats.org/officeDocument/2006/relationships/hyperlink" Target="https://www.fca.org.uk/news/statements/further-statement-rfrwg-impact-coronavirus-timeline-firms-libor-transition-plans" TargetMode="External"/><Relationship Id="rId1068" Type="http://schemas.openxmlformats.org/officeDocument/2006/relationships/hyperlink" Target="https://www.mof.gov.tw/singlehtml/384fb3077bb349ea973e7fc6f13b6974?cntId=baabc5de9a584fcbad4bc2f8929e6926" TargetMode="External"/><Relationship Id="rId1275" Type="http://schemas.openxmlformats.org/officeDocument/2006/relationships/hyperlink" Target="https://www.gov.br/economia/pt-br/assuntos/noticias/2020/abril/receita-reduz-a-zero-o-imposto-de-produtos-importados-por-remessa-postal" TargetMode="External"/><Relationship Id="rId1482" Type="http://schemas.openxmlformats.org/officeDocument/2006/relationships/hyperlink" Target="https://www.gov.ie/en/news/918dde-ministers-donohoe-darcy-welcome-common-measures-across-most-insurers/" TargetMode="External"/><Relationship Id="rId2119" Type="http://schemas.openxmlformats.org/officeDocument/2006/relationships/hyperlink" Target="https://www.congress.gov/116/bills/hr748/BILLS-116hr748enr.pdf" TargetMode="External"/><Relationship Id="rId2326" Type="http://schemas.openxmlformats.org/officeDocument/2006/relationships/hyperlink" Target="https://www.cnmv.es/portal/Utilidades/Contacto.aspx" TargetMode="External"/><Relationship Id="rId2533" Type="http://schemas.openxmlformats.org/officeDocument/2006/relationships/hyperlink" Target="https://www.gov.br/economia/pt-br/assuntos/noticias/2020/marco/linha-de-credito-vai-apoiar-micro-e-pequenas-empresas-durante-pandemia-do-coronavirus" TargetMode="External"/><Relationship Id="rId2740" Type="http://schemas.openxmlformats.org/officeDocument/2006/relationships/hyperlink" Target="https://www.government.nl/ministries/ministry-of-finance/news/2020/03/19/coronavirus-dutch-government-adopts-package-of-new-measures-designed-to-save-jobs-and-the-economy" TargetMode="External"/><Relationship Id="rId2978" Type="http://schemas.openxmlformats.org/officeDocument/2006/relationships/hyperlink" Target="https://bank.gov.ua/news/all/rishennya-oblikova-stavka-2020-03-12" TargetMode="External"/><Relationship Id="rId505" Type="http://schemas.openxmlformats.org/officeDocument/2006/relationships/hyperlink" Target="https://www.iadb.org/en/news/idb-and-iom-address-migration-challenges-through-new-partnership" TargetMode="External"/><Relationship Id="rId712" Type="http://schemas.openxmlformats.org/officeDocument/2006/relationships/hyperlink" Target="https://www.frc.org.uk/news/may/covid-19-update-7-may-2020" TargetMode="External"/><Relationship Id="rId1135" Type="http://schemas.openxmlformats.org/officeDocument/2006/relationships/hyperlink" Target="https://www.kormany.hu/hu/nemzetgazdasagi-miniszterium/adougyekert-felelos-allamtitkarsag/hirek/megjelent-az-ujabb-adokonnyitesekrol-szolo-kormanyrendelet" TargetMode="External"/><Relationship Id="rId1342" Type="http://schemas.openxmlformats.org/officeDocument/2006/relationships/hyperlink" Target="https://www.cbe.org.eg/en/Pages/HighlightsPages/Circular-dated-16-April-2020-regarding-the-mechanism-of-repayment-of-interest-calculated-over-the-postponing-period-of-cred.aspx" TargetMode="External"/><Relationship Id="rId1787" Type="http://schemas.openxmlformats.org/officeDocument/2006/relationships/hyperlink" Target="https://www.banxico.org.mx/publicaciones-y-prensa/anuncios-de-la-comision-de-cambios/%7B531C0A2D-D7C8-30C0-C0DC-A5595698D789%7D.pdf" TargetMode="External"/><Relationship Id="rId1994" Type="http://schemas.openxmlformats.org/officeDocument/2006/relationships/hyperlink" Target="http://www.mef.gov.it/ufficio-stampa/comunicati/2020/Il-ministro-Gualtieri-ha-firmato-il-decreto-per-lestensione-delloperativita-del-Fondo-Solidarieta-per-i-mutui-sulla-prima-casa/" TargetMode="External"/><Relationship Id="rId2838" Type="http://schemas.openxmlformats.org/officeDocument/2006/relationships/hyperlink" Target="https://www.cbn.gov.ng/Out/2020/FPRD/CBN%20POLICY%20MEASURES%20IN%20RESPONSE%20TO%20COVID-19%20OUTBREAK%20AND%20SPILLOVERS.pdf" TargetMode="External"/><Relationship Id="rId79" Type="http://schemas.openxmlformats.org/officeDocument/2006/relationships/hyperlink" Target="http://www.moef.go.kr/nw/nes/detailNesDtaView.do?searchBbsId1=MOSFBBS_000000000028&amp;searchNttId1=MOSF_000000000039872&amp;menuNo=4010100" TargetMode="External"/><Relationship Id="rId1202" Type="http://schemas.openxmlformats.org/officeDocument/2006/relationships/hyperlink" Target="https://www.resbank.co.za/Lists/News%20and%20Publications/Attachments/9878/Joint%20Communication%202%20of%202020%20-%20Covid%2019%20Supervisory%20response.pdf" TargetMode="External"/><Relationship Id="rId1647" Type="http://schemas.openxmlformats.org/officeDocument/2006/relationships/hyperlink" Target="https://www.rbnz.govt.nz/news/2020/04/expanded-large-scale-asset-purchases" TargetMode="External"/><Relationship Id="rId1854" Type="http://schemas.openxmlformats.org/officeDocument/2006/relationships/hyperlink" Target="https://www.kemenkeu.go.id/publikasi/berita/antisipasi-dampak-covid-19-kewenangan-bi-dan-lps-diperluas/" TargetMode="External"/><Relationship Id="rId2600" Type="http://schemas.openxmlformats.org/officeDocument/2006/relationships/hyperlink" Target="http://english.moef.go.kr/pc/selectTbPressCenterDtl.do?boardCd=N0001&amp;seq=4862" TargetMode="External"/><Relationship Id="rId2905" Type="http://schemas.openxmlformats.org/officeDocument/2006/relationships/hyperlink" Target="https://www.federalreserve.gov/newsevents/pressreleases/monetary20200315b.htm" TargetMode="External"/><Relationship Id="rId1507" Type="http://schemas.openxmlformats.org/officeDocument/2006/relationships/hyperlink" Target="https://www.bcentral.cl/en/content/-/details/banco-central-de-chile-anuncia-nuevas-medidas" TargetMode="External"/><Relationship Id="rId1714"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295" Type="http://schemas.openxmlformats.org/officeDocument/2006/relationships/hyperlink" Target="https://www.kemenkeu.go.id/publikasi/berita/pemerintah-jamin-kredit-modal-kerja-yang-diberikan-perbankan-untuk-umkm/" TargetMode="External"/><Relationship Id="rId1921" Type="http://schemas.openxmlformats.org/officeDocument/2006/relationships/hyperlink" Target="https://news.belgium.be/en/new-olo-2027-0" TargetMode="External"/><Relationship Id="rId2183" Type="http://schemas.openxmlformats.org/officeDocument/2006/relationships/hyperlink" Target="https://www.iras.gov.sg/irashome/News-and-Events/Singapore-Budget/Resilience-Budget---Support-Measures-for-Taxpayers/" TargetMode="External"/><Relationship Id="rId2390" Type="http://schemas.openxmlformats.org/officeDocument/2006/relationships/hyperlink" Target="https://www.fhfa.gov/Media/PublicAffairs/Pages/FHFA-Authorizes-the-Enterprises-to-Support-Additional-Liquidity-in-the-Secondary-Mortgage-Market.aspx" TargetMode="External"/><Relationship Id="rId2488" Type="http://schemas.openxmlformats.org/officeDocument/2006/relationships/hyperlink" Target="https://cbr.ru/eng/press/pr/?file=23032020_170800eng2020-03-23T17_07_10.htm" TargetMode="External"/><Relationship Id="rId3027" Type="http://schemas.openxmlformats.org/officeDocument/2006/relationships/hyperlink" Target="https://www.news.gov.hk/eng/2020/03/20200304/20200304_174706_010.html?type=category&amp;name=covid19&amp;tl=t" TargetMode="External"/><Relationship Id="rId155" Type="http://schemas.openxmlformats.org/officeDocument/2006/relationships/hyperlink" Target="https://www.boletinoficial.gob.ar/detalleAviso/primera/229740/20200526" TargetMode="External"/><Relationship Id="rId362" Type="http://schemas.openxmlformats.org/officeDocument/2006/relationships/hyperlink" Target="https://pib.gov.in/PressReleasePage.aspx?PRID=1624661" TargetMode="External"/><Relationship Id="rId1297" Type="http://schemas.openxmlformats.org/officeDocument/2006/relationships/hyperlink" Target="https://www.iadb.org/en/news/idb-approves-more-funding-central-america-and-dominican-republic-fight-covid-19" TargetMode="External"/><Relationship Id="rId2043" Type="http://schemas.openxmlformats.org/officeDocument/2006/relationships/hyperlink" Target="https://www.rbi.org.in/Scripts/BS_PressReleaseDisplay.aspx?prid=49582" TargetMode="External"/><Relationship Id="rId2250" Type="http://schemas.openxmlformats.org/officeDocument/2006/relationships/hyperlink" Target="https://www.bnr.ro/page.aspx?prid=17656" TargetMode="External"/><Relationship Id="rId2695"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22" Type="http://schemas.openxmlformats.org/officeDocument/2006/relationships/hyperlink" Target="https://www.securities-administrators.ca/aboutcsa.aspx?id=1907" TargetMode="External"/><Relationship Id="rId667" Type="http://schemas.openxmlformats.org/officeDocument/2006/relationships/hyperlink" Target="https://www.rijksoverheid.nl/ministeries/ministerie-van-economische-zaken-en-klimaat/nieuws/2020/05/08/750-miljoen-euro-extra-corona-overbruggingskrediet-gericht-op-kleine-bedrijven" TargetMode="External"/><Relationship Id="rId874" Type="http://schemas.openxmlformats.org/officeDocument/2006/relationships/hyperlink" Target="http://www.desarrollosocialyfamilia.gob.cl/noticias/ministerio-de-desarrollo-social-lanza-fondo-concursable-para-financiar-proyectos-de-la-sociedad-civi" TargetMode="External"/><Relationship Id="rId2110" Type="http://schemas.openxmlformats.org/officeDocument/2006/relationships/hyperlink" Target="https://www.sec.gov/news/press-release/2020-74" TargetMode="External"/><Relationship Id="rId2348" Type="http://schemas.openxmlformats.org/officeDocument/2006/relationships/hyperlink" Target="https://www.bcentral.cl/en/content/-/details/banco-central-informa-condiciones-de-la-facilidad-de-credito-condicional-al-incremento-de-las-colocaciones-fcic-y-medidas-complementarias" TargetMode="External"/><Relationship Id="rId2555" Type="http://schemas.openxmlformats.org/officeDocument/2006/relationships/hyperlink" Target="https://em.dk/nyhedsarkiv/2020/marts/regeringen-og-alle-folketingets-partier-er-enige-om-omfattende-hjaelpepakke-til-dansk-oekonomi/" TargetMode="External"/><Relationship Id="rId2762" Type="http://schemas.openxmlformats.org/officeDocument/2006/relationships/hyperlink" Target="https://www.dlapiper.com/en/uk/insights/publications/2020/03/ukraine-takes-measures-towards-covid-19/" TargetMode="External"/><Relationship Id="rId527" Type="http://schemas.openxmlformats.org/officeDocument/2006/relationships/hyperlink" Target="https://www.regeringen.se/pressmeddelanden/2020/05/regeringen-forstarker-bostadsbidraget-for-barnfamiljer/" TargetMode="External"/><Relationship Id="rId734" Type="http://schemas.openxmlformats.org/officeDocument/2006/relationships/hyperlink" Target="https://www.imf.org/en/News/Articles/2020/05/06/pr20206-uganda-imf-executive-board-approves-us-million-disbursement-address-the-covid-19-pandemic" TargetMode="External"/><Relationship Id="rId941" Type="http://schemas.openxmlformats.org/officeDocument/2006/relationships/hyperlink" Target="http://www.fsc.go.kr/downManager?bbsid=BBS0048&amp;no=152105" TargetMode="External"/><Relationship Id="rId1157" Type="http://schemas.openxmlformats.org/officeDocument/2006/relationships/hyperlink" Target="https://www.riksbank.se/sv/press-och-publicerat/nyheter-och-pressmeddelanden/pressmeddelanden/2020/riksbanken-koper-kommunobligationer/" TargetMode="External"/><Relationship Id="rId1364" Type="http://schemas.openxmlformats.org/officeDocument/2006/relationships/hyperlink" Target="https://www.resbank.co.za/Lists/News%20and%20Publications/Attachments/9873/Joint%20Communication%201%20of%202020%20COVID-19%20Regulatory%20response.pdf" TargetMode="External"/><Relationship Id="rId1571" Type="http://schemas.openxmlformats.org/officeDocument/2006/relationships/hyperlink" Target="https://gia.info.gov.hk/general/202004/08/P2020040800810_339425_1_1586360416762.pdf" TargetMode="External"/><Relationship Id="rId2208" Type="http://schemas.openxmlformats.org/officeDocument/2006/relationships/hyperlink" Target="https://www.canada.ca/en/department-finance/news/2020/03/the-covid-19-emergency-response-act-receives-royal-assent0.html" TargetMode="External"/><Relationship Id="rId2415" Type="http://schemas.openxmlformats.org/officeDocument/2006/relationships/hyperlink" Target="https://treasury.gov.au/sites/default/files/2020-03/Fact_sheet-Supporting_the_flow_of_credit_1.pdf" TargetMode="External"/><Relationship Id="rId2622" Type="http://schemas.openxmlformats.org/officeDocument/2006/relationships/hyperlink" Target="https://www.snb.ch/en/mmr/reference/pre_20200319_2/source/pre_20200319_2.en.pdf" TargetMode="External"/><Relationship Id="rId70" Type="http://schemas.openxmlformats.org/officeDocument/2006/relationships/hyperlink" Target="https://www.iadb.org/en/news/idb-and-government-sweden-launch-innovative-portfolio-guarantee-guatemala" TargetMode="External"/><Relationship Id="rId801" Type="http://schemas.openxmlformats.org/officeDocument/2006/relationships/hyperlink" Target="https://www.gov.il/he/departments/news/coronavirus12042020" TargetMode="External"/><Relationship Id="rId1017" Type="http://schemas.openxmlformats.org/officeDocument/2006/relationships/hyperlink" Target="https://www.rijksoverheid.nl/ministeries/ministerie-van-economische-zaken-en-klimaat/nieuws/2020/04/25/coronavirus-overbruggingskrediet-gericht-op-startups-en-scale-ups-vanaf-29-april-beschikbaar" TargetMode="External"/><Relationship Id="rId1224" Type="http://schemas.openxmlformats.org/officeDocument/2006/relationships/hyperlink" Target="https://www.news.gov.hk/eng/2020/04/20200420/20200420_175816_569.html?type=category&amp;name=covid19" TargetMode="External"/><Relationship Id="rId1431" Type="http://schemas.openxmlformats.org/officeDocument/2006/relationships/hyperlink" Target="https://www.bi.go.id/en/ruang-media/siaran-pers/Pages/sp_223020.aspx" TargetMode="External"/><Relationship Id="rId1669" Type="http://schemas.openxmlformats.org/officeDocument/2006/relationships/hyperlink" Target="https://www.bcb.gov.br/detalhenoticia/17033/nota" TargetMode="External"/><Relationship Id="rId1876" Type="http://schemas.openxmlformats.org/officeDocument/2006/relationships/hyperlink" Target="https://tem.fi/artikkeli/-/asset_publisher/lakimuutos-laajentaa-lomautetun-oikeutta-tyottomyysetuuteen-seka-nopeuttaa-tyottomyysetuuden-hakemista-ja-saamista" TargetMode="External"/><Relationship Id="rId2927" Type="http://schemas.openxmlformats.org/officeDocument/2006/relationships/hyperlink" Target="https://ec.europa.eu/commission/presscorner/detail/en/ip_20_459" TargetMode="External"/><Relationship Id="rId3091" Type="http://schemas.openxmlformats.org/officeDocument/2006/relationships/hyperlink" Target="http://english.moef.go.kr/pc/selectTbPressCenterDtl.do?boardCd=N0001&amp;seq=4839" TargetMode="External"/><Relationship Id="rId1529" Type="http://schemas.openxmlformats.org/officeDocument/2006/relationships/hyperlink" Target="https://www.bcrp.gob.pe/docs/Transparencia/Notas-Informativas/2020/nota-informativa-2020-04-09.pdf" TargetMode="External"/><Relationship Id="rId1736" Type="http://schemas.openxmlformats.org/officeDocument/2006/relationships/hyperlink" Target="http://www.pbc.gov.cn/en/3688110/3688172/4002931/index.html" TargetMode="External"/><Relationship Id="rId1943" Type="http://schemas.openxmlformats.org/officeDocument/2006/relationships/hyperlink" Target="https://www.timesofisrael.com/government-reportedly-close-to-deal-on-nis-80-billion-bailout-package/" TargetMode="External"/><Relationship Id="rId28" Type="http://schemas.openxmlformats.org/officeDocument/2006/relationships/hyperlink" Target="https://www.bcra.gob.ar/Noticias/cambios-acceso-empresas-mercado-cambios-mulc.asp" TargetMode="External"/><Relationship Id="rId1803" Type="http://schemas.openxmlformats.org/officeDocument/2006/relationships/hyperlink" Target="https://www.worldbank.org/en/news/press-release/2020/04/02/the-world-bank-approves-269-million-for-mongolias-covid-19-coronavirus-emergency-response" TargetMode="External"/><Relationship Id="rId3049" Type="http://schemas.openxmlformats.org/officeDocument/2006/relationships/hyperlink" Target="http://meng.fsc.go.kr/common/pdfjs/web/viewer.html?file=/upload/press1/20200228160737_f321e327.pdf" TargetMode="External"/><Relationship Id="rId177" Type="http://schemas.openxmlformats.org/officeDocument/2006/relationships/hyperlink" Target="https://www.innovasjonnorge.no/no/om/nyheter/2020/innovasjon-norge-setter-ned-rentene2/" TargetMode="External"/><Relationship Id="rId384" Type="http://schemas.openxmlformats.org/officeDocument/2006/relationships/hyperlink" Target="https://pib.gov.in/PressReleasePage.aspx?PRID=1624536" TargetMode="External"/><Relationship Id="rId591" Type="http://schemas.openxmlformats.org/officeDocument/2006/relationships/hyperlink" Target="https://www.adb.org/news/adb-president-afghanistan-president-discuss-covid-19-support-40-million-grant" TargetMode="External"/><Relationship Id="rId2065" Type="http://schemas.openxmlformats.org/officeDocument/2006/relationships/hyperlink" Target="https://www.bnm.gov.my/index.php?ch=en_press&amp;pg=en_press&amp;ac=5022&amp;lang=en" TargetMode="External"/><Relationship Id="rId2272" Type="http://schemas.openxmlformats.org/officeDocument/2006/relationships/hyperlink" Target="https://www.federalreserve.gov/newsevents/pressreleases/bcreg20200324a.htm" TargetMode="External"/><Relationship Id="rId3116" Type="http://schemas.openxmlformats.org/officeDocument/2006/relationships/hyperlink" Target="https://www.bot.or.th/English/PressandSpeeches/Press/2020/Pages/n0563.aspx" TargetMode="External"/><Relationship Id="rId244" Type="http://schemas.openxmlformats.org/officeDocument/2006/relationships/hyperlink" Target="https://pib.gov.in/PressReleasePage.aspx?PRID=1625319" TargetMode="External"/><Relationship Id="rId689" Type="http://schemas.openxmlformats.org/officeDocument/2006/relationships/hyperlink" Target="https://www.osfi-bsif.gc.ca/Eng/pp-rr/ppa-rra/Pages/directives.aspx" TargetMode="External"/><Relationship Id="rId896" Type="http://schemas.openxmlformats.org/officeDocument/2006/relationships/hyperlink" Target="https://www.imf.org/en/News/Articles/2020/04/30/pr20196-mali-imf-executive-board-approves-disbursement-to-mali-to-address-the-covid-19-pandemic" TargetMode="External"/><Relationship Id="rId1081" Type="http://schemas.openxmlformats.org/officeDocument/2006/relationships/hyperlink" Target="https://www.worldbank.org/en/news/press-release/2020/04/24/world-bank-provides-additional-3-4-million-for-samoas-fight-against-covid-19" TargetMode="External"/><Relationship Id="rId2577" Type="http://schemas.openxmlformats.org/officeDocument/2006/relationships/hyperlink" Target="https://www.bi.go.id/en/ruang-media/siaran-pers/Pages/SP_222220.aspx" TargetMode="External"/><Relationship Id="rId2784" Type="http://schemas.openxmlformats.org/officeDocument/2006/relationships/hyperlink" Target="https://asic.gov.au/about-asic/news-centre/find-a-media-release/2020-releases/20-062mr-asic-takes-steps-to-ensure-equity-market-resiliency/" TargetMode="External"/><Relationship Id="rId451" Type="http://schemas.openxmlformats.org/officeDocument/2006/relationships/hyperlink" Target="https://www.gov.il/he/departments/news/sa140520-3" TargetMode="External"/><Relationship Id="rId549" Type="http://schemas.openxmlformats.org/officeDocument/2006/relationships/hyperlink" Target="https://pib.gov.in/PressReleasePage.aspx?PRID=1623862" TargetMode="External"/><Relationship Id="rId756" Type="http://schemas.openxmlformats.org/officeDocument/2006/relationships/hyperlink" Target="http://www.cmfchile.cl/portal/prensa/604/w3-article-28729.html" TargetMode="External"/><Relationship Id="rId1179" Type="http://schemas.openxmlformats.org/officeDocument/2006/relationships/hyperlink" Target="https://www.gov.il/he/departments/news/spokesman-21042020" TargetMode="External"/><Relationship Id="rId1386" Type="http://schemas.openxmlformats.org/officeDocument/2006/relationships/hyperlink" Target="http://www.pbc.gov.cn/en/3688110/3688181/4007901/index.html" TargetMode="External"/><Relationship Id="rId1593" Type="http://schemas.openxmlformats.org/officeDocument/2006/relationships/hyperlink" Target="https://dbei.gov.ie/en/News-And-Events/Department-News/2020/April/08042020.html" TargetMode="External"/><Relationship Id="rId2132" Type="http://schemas.openxmlformats.org/officeDocument/2006/relationships/hyperlink" Target="https://www.nbb.be/fr/articles/le-secteur-de-lassurance-sefforce-lui-aussi-de-lutter-contre-lincidence-socio-economique-de" TargetMode="External"/><Relationship Id="rId2437" Type="http://schemas.openxmlformats.org/officeDocument/2006/relationships/hyperlink" Target="https://www.bankofcanada.ca/2020/03/bank-of-canada-announces-additional-measures-to-support-market-functioning/" TargetMode="External"/><Relationship Id="rId2991" Type="http://schemas.openxmlformats.org/officeDocument/2006/relationships/hyperlink" Target="https://em.dk/nyhedsarkiv/2020/marts/covid-19-regeringen-ivaerksaetter-i-dag-en-raekke-initiativer-som-hjaelp-for-dansk-oekonomi/" TargetMode="External"/><Relationship Id="rId104" Type="http://schemas.openxmlformats.org/officeDocument/2006/relationships/hyperlink" Target="http://www.clubdeparis.org/en/communications/press-release/burkina-faso-benefits-from-the-debt-service-suspension-initiative-26-05" TargetMode="External"/><Relationship Id="rId311" Type="http://schemas.openxmlformats.org/officeDocument/2006/relationships/hyperlink" Target="https://www.mof.gov.tw/singlehtml/384fb3077bb349ea973e7fc6f13b6974?cntId=f1279ced1f63490298340129304651b4" TargetMode="External"/><Relationship Id="rId409" Type="http://schemas.openxmlformats.org/officeDocument/2006/relationships/hyperlink" Target="https://pib.gov.in/PressReleasePage.aspx?PRID=1624153" TargetMode="External"/><Relationship Id="rId963" Type="http://schemas.openxmlformats.org/officeDocument/2006/relationships/hyperlink" Target="https://www.imf.org/en/News/Articles/2020/04/28/pr20192-dma-grd-lca-imf-executive-board-approves-us-million-disbursements-address-covid-19-pandemic" TargetMode="External"/><Relationship Id="rId1039" Type="http://schemas.openxmlformats.org/officeDocument/2006/relationships/hyperlink" Target="https://www.economie.gouv.fr/mesures-soutien-restaurants-cafes-hotels-entreprises-tourisme" TargetMode="External"/><Relationship Id="rId1246" Type="http://schemas.openxmlformats.org/officeDocument/2006/relationships/hyperlink" Target="http://www.fsc.go.kr/downManager?bbsid=BBS0048&amp;no=151611" TargetMode="External"/><Relationship Id="rId1898" Type="http://schemas.openxmlformats.org/officeDocument/2006/relationships/hyperlink" Target="https://www.mas.gov.sg/news/media-releases/2020/mas-and-financial-industry-to-support-individuals-and-smes-affected-by-the-covid-19-pandemic" TargetMode="External"/><Relationship Id="rId2644" Type="http://schemas.openxmlformats.org/officeDocument/2006/relationships/hyperlink" Target="https://www.bankofcanada.ca/2020/03/operational-details-upcoming-expansion-bank-canada-bond-buyback/" TargetMode="External"/><Relationship Id="rId2851" Type="http://schemas.openxmlformats.org/officeDocument/2006/relationships/hyperlink" Target="https://www.dof.gov.ph/govt-economic-team-rolls-out-p27-1-b-package-vs-covid-19-pandemic/" TargetMode="External"/><Relationship Id="rId2949" Type="http://schemas.openxmlformats.org/officeDocument/2006/relationships/hyperlink" Target="https://www.riksbank.se/en-gb/press-and-published/notices-and-press-releases/press-releases/2020/riksbank-lends-up-to-sek-500-billion-to--safeguard-credit-supply/" TargetMode="External"/><Relationship Id="rId92" Type="http://schemas.openxmlformats.org/officeDocument/2006/relationships/hyperlink" Target="https://bm.dk/nyheder-presse/nyheder/2020/05/to-borgerforslag-og-tre-beslutningsforslag-faerdigbehandles-i-folketinget/" TargetMode="External"/><Relationship Id="rId616" Type="http://schemas.openxmlformats.org/officeDocument/2006/relationships/hyperlink" Target="https://www.mof.gov.sa/mediacenter/news/Pages/News_11052020.aspx" TargetMode="External"/><Relationship Id="rId823" Type="http://schemas.openxmlformats.org/officeDocument/2006/relationships/hyperlink" Target="https://www.kormany.hu/hu/nemzetgazdasagi-miniszterium/adougyekert-felelos-allamtitkarsag/hirek/a-turizmusban-biztositott-adokedvezmenyek-a-vallalkozasokat-es-a-csaladokat-egyarant-segitik" TargetMode="External"/><Relationship Id="rId1453" Type="http://schemas.openxmlformats.org/officeDocument/2006/relationships/hyperlink" Target="https://www.imf.org/en/News/Articles/2020/04/13/pr20152-senegal-imf-exec-board-approves-us-442-million-disbursement-under-rcf-and-purchase-under-rfi" TargetMode="External"/><Relationship Id="rId1660" Type="http://schemas.openxmlformats.org/officeDocument/2006/relationships/hyperlink" Target="https://www.mas.gov.sg/news/media-releases/2020/mas-takes-regulatory-and-supervisory-measures-to-help-fis-focus-on-supporting-customers" TargetMode="External"/><Relationship Id="rId1758" Type="http://schemas.openxmlformats.org/officeDocument/2006/relationships/hyperlink" Target="https://www.nib.int/who_we_are/news_and_media/news_press_releases/3485/nib_issues_sek_4_billion_response_bond" TargetMode="External"/><Relationship Id="rId2504" Type="http://schemas.openxmlformats.org/officeDocument/2006/relationships/hyperlink" Target="https://www.reuters.com/article/health-coronavirus-sweden-credit/swedish-govt-expands-support-programme-of-loans-guarantees-to-businesses-news-agency-tt-idUSS3N29P002" TargetMode="External"/><Relationship Id="rId2711" Type="http://schemas.openxmlformats.org/officeDocument/2006/relationships/hyperlink" Target="https://www.federalreserve.gov/supervisionreg/legalinterpretations/federalreserveact2020.htm" TargetMode="External"/><Relationship Id="rId2809" Type="http://schemas.openxmlformats.org/officeDocument/2006/relationships/hyperlink" Target="https://www.bmjv.de/SharedDocs/Zitate/DE/2020/031620_Insolvenzantragspflicht.html" TargetMode="External"/><Relationship Id="rId1106" Type="http://schemas.openxmlformats.org/officeDocument/2006/relationships/hyperlink" Target="https://www.cbc.gov.tw/tw/cp-302-109655-8610d-1.html" TargetMode="External"/><Relationship Id="rId1313" Type="http://schemas.openxmlformats.org/officeDocument/2006/relationships/hyperlink" Target="https://cbr.ru/press/pr/?file=17042020_125400if2020-04-17T12_49_42.htm" TargetMode="External"/><Relationship Id="rId1520" Type="http://schemas.openxmlformats.org/officeDocument/2006/relationships/hyperlink" Target="https://www.gov.ie/en/news/1fa3c5-zero-rate-of-vat-on-domestic-supply-of-ppe-will-contribute-to-nation/" TargetMode="External"/><Relationship Id="rId1965"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1618" Type="http://schemas.openxmlformats.org/officeDocument/2006/relationships/hyperlink" Target="https://www.adb.org/news/adb-announces-470000-grant-help-tonga-combat-covid-19" TargetMode="External"/><Relationship Id="rId1825" Type="http://schemas.openxmlformats.org/officeDocument/2006/relationships/hyperlink" Target="https://www.worldbank.org/en/news/press-release/2020/04/02/world-bank-fast-tracks-support-for-covid-19-coronavirus-response-to-pakistan" TargetMode="External"/><Relationship Id="rId3040" Type="http://schemas.openxmlformats.org/officeDocument/2006/relationships/hyperlink" Target="https://www.crowe.com/vn/news/extend-financial-statement-submit-deadline-for-covid-19-hit-companies" TargetMode="External"/><Relationship Id="rId199" Type="http://schemas.openxmlformats.org/officeDocument/2006/relationships/hyperlink" Target="https://www.fsa.go.jp/news/r1/sonota/20200521.html" TargetMode="External"/><Relationship Id="rId2087" Type="http://schemas.openxmlformats.org/officeDocument/2006/relationships/hyperlink" Target="https://cbr.ru/eng/press/pr/?file=27032020_204520eng2020-03-27T20_45_02.htm" TargetMode="External"/><Relationship Id="rId2294" Type="http://schemas.openxmlformats.org/officeDocument/2006/relationships/hyperlink" Target="https://www.economie.gouv.fr/covid-mesures-independants" TargetMode="External"/><Relationship Id="rId266" Type="http://schemas.openxmlformats.org/officeDocument/2006/relationships/hyperlink" Target="https://www.gov.uk/government/news/government-introduces-legislation-to-relieve-burden-on-businesses-and-support-economic-recovery" TargetMode="External"/><Relationship Id="rId473" Type="http://schemas.openxmlformats.org/officeDocument/2006/relationships/hyperlink" Target="https://www.mof.gov.tw/singlehtml/384fb3077bb349ea973e7fc6f13b6974?cntId=d7cb9926e0724ad899dbeedb514a47f7" TargetMode="External"/><Relationship Id="rId680" Type="http://schemas.openxmlformats.org/officeDocument/2006/relationships/hyperlink" Target="https://www.worldbank.org/en/news/press-release/2020/05/08/el-banco-mundial-apoya-con-us170-millones-la-respuesta-a-la-emergencia-por-el-covid-19-en-bolivia" TargetMode="External"/><Relationship Id="rId2154" Type="http://schemas.openxmlformats.org/officeDocument/2006/relationships/hyperlink" Target="https://tem.fi/en/article/-/asset_publisher/koronaviruksen-vuoksi-lomautusten-ilmoitusaikaa-ja-yhteistoimintaneuvotteluiden-kestoaikaa-lyhennetaan" TargetMode="External"/><Relationship Id="rId2361" Type="http://schemas.openxmlformats.org/officeDocument/2006/relationships/hyperlink" Target="https://www.cb.is/publications/news/news/2020/03/23/Statement-of-the-Monetary-Policy-Committee-23-March-2020/" TargetMode="External"/><Relationship Id="rId2599" Type="http://schemas.openxmlformats.org/officeDocument/2006/relationships/hyperlink" Target="http://www.fsc.go.kr/downManager?bbsid=BBS0048&amp;no=150397" TargetMode="External"/><Relationship Id="rId126" Type="http://schemas.openxmlformats.org/officeDocument/2006/relationships/hyperlink" Target="https://www.worldbank.org/en/news/press-release/2020/05/26/world-bank-assists-serbia-with-100-million-to-keep-covid-19-under-control" TargetMode="External"/><Relationship Id="rId333" Type="http://schemas.openxmlformats.org/officeDocument/2006/relationships/hyperlink" Target="https://www.iadb.org/en/news/idb-statement-purchase-ventilators-bolivia" TargetMode="External"/><Relationship Id="rId540" Type="http://schemas.openxmlformats.org/officeDocument/2006/relationships/hyperlink" Target="https://www.minhacienda.gov.co/webcenter/portal/SaladePrensa/pages_DetalleNoticia?documentId=WCC_CLUSTER-130250" TargetMode="External"/><Relationship Id="rId778" Type="http://schemas.openxmlformats.org/officeDocument/2006/relationships/hyperlink" Target="https://www.economy-ni.gov.uk/news/dodds-announces-ps40-million-secured-microbusiness-hardship-fund" TargetMode="External"/><Relationship Id="rId985" Type="http://schemas.openxmlformats.org/officeDocument/2006/relationships/hyperlink" Target="https://www.mnb.hu/sajtoszoba/sajtokozlemenyek/2020-evi-sajtokozlemenyek/nem-fogadott-el-ajanlatot-a-jegybank-a-mai-fx-swap-tenderen" TargetMode="External"/><Relationship Id="rId1170" Type="http://schemas.openxmlformats.org/officeDocument/2006/relationships/hyperlink" Target="https://www.bankofcanada.ca/2020/04/bank-of-canada-announces-further-enhancements-to-its-term-repo-operations/" TargetMode="External"/><Relationship Id="rId2014" Type="http://schemas.openxmlformats.org/officeDocument/2006/relationships/hyperlink" Target="https://www.gov.br/economia/pt-br/assuntos/noticias/2020/marco/governo-anuncia-r-40-bilhoes-em-linha-de-credito-para-garantir-empregos" TargetMode="External"/><Relationship Id="rId2221" Type="http://schemas.openxmlformats.org/officeDocument/2006/relationships/hyperlink" Target="https://www.esma.europa.eu/sites/default/files/library/esma32-63-951_statement_on_ifrs_9_implications_of_covid-19_related_support_measures.pdf" TargetMode="External"/><Relationship Id="rId2459" Type="http://schemas.openxmlformats.org/officeDocument/2006/relationships/hyperlink" Target="https://www.banxico.org.mx/publications-and-press/announcements-of-monetary-policy-decisions/%7BEDD79640-5C3B-51E2-4675-BE373051F6B3%7D.pdf" TargetMode="External"/><Relationship Id="rId2666"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73" Type="http://schemas.openxmlformats.org/officeDocument/2006/relationships/hyperlink" Target="https://www.sbv.gov.vn/webcenter/ShowProperty?nodeId=/UCMServer/SBV407493//idcPrimaryFile&amp;revision=latestreleased" TargetMode="External"/><Relationship Id="rId638" Type="http://schemas.openxmlformats.org/officeDocument/2006/relationships/hyperlink" Target="https://www.adb.org/news/adb-provides-30-million-extra-mongolia-health-project-fight-covid-19" TargetMode="External"/><Relationship Id="rId845" Type="http://schemas.openxmlformats.org/officeDocument/2006/relationships/hyperlink" Target="https://treasury.govt.nz/news-and-events/news/government-loan-support-small-businesses" TargetMode="External"/><Relationship Id="rId1030" Type="http://schemas.openxmlformats.org/officeDocument/2006/relationships/hyperlink" Target="https://www.mkm.ee/et/uudised/valitsuse-liikmed-kiitsid-heaks-covid-19-lisaeelarvega-seotud-kriisimeetmed" TargetMode="External"/><Relationship Id="rId1268" Type="http://schemas.openxmlformats.org/officeDocument/2006/relationships/hyperlink" Target="https://www.hkma.gov.hk/eng/news-and-media/press-releases/2020/04/20200418-3/" TargetMode="External"/><Relationship Id="rId1475" Type="http://schemas.openxmlformats.org/officeDocument/2006/relationships/hyperlink" Target="https://www.rahandusministeerium.ee/et/uudised/ettevotted-saavad-eriolukorra-ajal-annetusi-teha-tulumaksuvabalt" TargetMode="External"/><Relationship Id="rId1682" Type="http://schemas.openxmlformats.org/officeDocument/2006/relationships/hyperlink" Target="https://www.treasury.gov.my/pdf/Teks-Perutusan-Khas-YAB-PM-Prihatin-PKS-Tambahan.pdf" TargetMode="External"/><Relationship Id="rId2319" Type="http://schemas.openxmlformats.org/officeDocument/2006/relationships/hyperlink" Target="http://www.fsc.go.kr/downManager?bbsid=BBS0048&amp;no=150684" TargetMode="External"/><Relationship Id="rId2526" Type="http://schemas.openxmlformats.org/officeDocument/2006/relationships/hyperlink" Target="https://www.rba.gov.au/media-releases/2020/mr-20-09.html" TargetMode="External"/><Relationship Id="rId2733" Type="http://schemas.openxmlformats.org/officeDocument/2006/relationships/hyperlink" Target="http://www.mef.gov.it/covid-19/Sostegno-alla-liquidita-delle-famiglie-e-delle-imprese-tramite-il-sistema-bancario/" TargetMode="External"/><Relationship Id="rId400" Type="http://schemas.openxmlformats.org/officeDocument/2006/relationships/hyperlink" Target="https://minefi.hosting.augure.com/Augure_Minefi/r/ContenuEnLigne/Download?id=C6FAEA94-6A92-4013-A574-3E7A9FCD76F7&amp;filename=1029.pdf" TargetMode="External"/><Relationship Id="rId705" Type="http://schemas.openxmlformats.org/officeDocument/2006/relationships/hyperlink" Target="http://prensa.mitramiss.gob.es/WebPrensa/noticias/ministro/detalle/3802" TargetMode="External"/><Relationship Id="rId1128" Type="http://schemas.openxmlformats.org/officeDocument/2006/relationships/hyperlink" Target="http://www.gov.cn/xinwen/2020-04/22/content_5504958.htm" TargetMode="External"/><Relationship Id="rId1335" Type="http://schemas.openxmlformats.org/officeDocument/2006/relationships/hyperlink" Target="https://www.gov.br/economia/pt-br/assuntos/noticias/2020/abril/inss-suspende-exigencias-para-o-segurado-especial-rural-pelo-prazo-de-120-dias" TargetMode="External"/><Relationship Id="rId1542" Type="http://schemas.openxmlformats.org/officeDocument/2006/relationships/hyperlink" Target="https://www.regeringen.se/pressmeddelanden/2020/04/en-lagsta-niva-for-grundbeloppet-i-a-kassan-infors/" TargetMode="External"/><Relationship Id="rId1987" Type="http://schemas.openxmlformats.org/officeDocument/2006/relationships/hyperlink" Target="http://www.sama.gov.sa/ar-sa/News/Pages/news-536.aspx" TargetMode="External"/><Relationship Id="rId2940" Type="http://schemas.openxmlformats.org/officeDocument/2006/relationships/hyperlink" Target="https://www.boj.or.jp/en/announcements/release_2020/rel200313c.pdf" TargetMode="External"/><Relationship Id="rId912" Type="http://schemas.openxmlformats.org/officeDocument/2006/relationships/hyperlink" Target="https://www.tcmb.gov.tr/wps/wcm/connect/EN/TCMB+EN/Main+Menu/Announcements/Press+Releases/2020/ANO2020-27" TargetMode="External"/><Relationship Id="rId1847" Type="http://schemas.openxmlformats.org/officeDocument/2006/relationships/hyperlink" Target="https://www.mnb.hu/sajtoszoba/sajtokozlemenyek/2020-evi-sajtokozlemenyek/az-mnb-a-befektetesi-alapok-szamara-is-megteremti-a-hosszabb-lejaratu-hiteleszkozehez-valo-hozzaferes-lehetoseget" TargetMode="External"/><Relationship Id="rId2800" Type="http://schemas.openxmlformats.org/officeDocument/2006/relationships/hyperlink" Target="http://www.nationalbanken.dk/en/governmentdebt/publications/Documents/Update%20to%20the%20central%20government%20borrowing%20strategy%202020.pdf" TargetMode="External"/><Relationship Id="rId41" Type="http://schemas.openxmlformats.org/officeDocument/2006/relationships/hyperlink" Target="https://www.skm.dk/aktuelt/presse-nyheder/pressemeddelelser/betalingsfrister-forlaenges-mere-end-100-mia-kr-i-ekstra-likviditet-til-virksomhederne/" TargetMode="External"/><Relationship Id="rId1402" Type="http://schemas.openxmlformats.org/officeDocument/2006/relationships/hyperlink" Target="https://www.dof.gov.ph/phl-world-bank-sign-us500-m-loan-accord-to-fight-covid-19/" TargetMode="External"/><Relationship Id="rId1707" Type="http://schemas.openxmlformats.org/officeDocument/2006/relationships/hyperlink" Target="https://www.bloomberg.com/news/articles/2020-04-05/mexico-s-amlo-pledges-public-works-loans-to-aid-in-recovery?srnd=premium" TargetMode="External"/><Relationship Id="rId3062" Type="http://schemas.openxmlformats.org/officeDocument/2006/relationships/hyperlink" Target="https://www.minhacienda.gov.co/webcenter/portal/SaladePrensa/pages_DetalleNoticia?documentId=WCC_CLUSTER-125273" TargetMode="External"/><Relationship Id="rId190" Type="http://schemas.openxmlformats.org/officeDocument/2006/relationships/hyperlink" Target="https://www.worldbank.org/en/news/press-release/2020/05/22/world-bank-supports-belarus-covid19-response-with-eur90-million-financing" TargetMode="External"/><Relationship Id="rId288" Type="http://schemas.openxmlformats.org/officeDocument/2006/relationships/hyperlink" Target="https://ec.europa.eu/commission/presscorner/detail/en/speech_20_911" TargetMode="External"/><Relationship Id="rId1914" Type="http://schemas.openxmlformats.org/officeDocument/2006/relationships/hyperlink" Target="https://www.fhfa.gov/Media/PublicAffairs/Pages/FHFA-Authorizes-Loan-Processing-Flexibilities-for-Fannie-and-Freddie.aspx" TargetMode="External"/><Relationship Id="rId495" Type="http://schemas.openxmlformats.org/officeDocument/2006/relationships/hyperlink" Target="https://pib.gov.in/PressReleasePage.aspx?PRID=1623601" TargetMode="External"/><Relationship Id="rId2176" Type="http://schemas.openxmlformats.org/officeDocument/2006/relationships/hyperlink" Target="https://www.bok.or.kr/eng/bbs/E0000634/view.do?nttId=10057223&amp;menuNo=400069&amp;pageIndex=1" TargetMode="External"/><Relationship Id="rId2383" Type="http://schemas.openxmlformats.org/officeDocument/2006/relationships/hyperlink" Target="https://twitter.com/MOFUAE/status/1242038008381157376" TargetMode="External"/><Relationship Id="rId2590" Type="http://schemas.openxmlformats.org/officeDocument/2006/relationships/hyperlink" Target="https://www.norges-bank.no/en/news-events/news-publications/Press-releases/2020/2020-03-19-3-press-release/" TargetMode="External"/><Relationship Id="rId148" Type="http://schemas.openxmlformats.org/officeDocument/2006/relationships/hyperlink" Target="http://www.mof.gov.cn/zhengwuxinxi/caijingshidian/xinhuanet/202005/t20200523_3519082.htm" TargetMode="External"/><Relationship Id="rId355" Type="http://schemas.openxmlformats.org/officeDocument/2006/relationships/hyperlink" Target="http://www.fsc.go.kr/downManager?bbsid=BBS0048&amp;no=152660" TargetMode="External"/><Relationship Id="rId562" Type="http://schemas.openxmlformats.org/officeDocument/2006/relationships/hyperlink" Target="https://www.regjeringen.no/no/aktuelt/ikt-utstyr-til-kriminalomsorga/id2701915/" TargetMode="External"/><Relationship Id="rId1192" Type="http://schemas.openxmlformats.org/officeDocument/2006/relationships/hyperlink" Target="https://www.fma.govt.nz/news-and-resources/covid-19/impact-of-covid-19-on-independent-amlcft-audits/" TargetMode="External"/><Relationship Id="rId2036" Type="http://schemas.openxmlformats.org/officeDocument/2006/relationships/hyperlink" Target="https://www.minfin.gr/web/guest/-/d-t-ypobole-aitematos-sten-europaike-epitrope-gia-ten-apallage-apo-dasmous-kai-ph-p-a-ton-eidon-pou-eisagontai-gia-ten-antimetopise-tes-pandemias-tou-?inheritRedirect=true&amp;redirect=%2Fweb%2Fguest%2Fanakoinoseis" TargetMode="External"/><Relationship Id="rId2243" Type="http://schemas.openxmlformats.org/officeDocument/2006/relationships/hyperlink" Target="https://www.gob.pe/institucion/mef/noticias/111424-mef-publica-reglamento-para-operacion-del-fondo-de-apoyo-empresarial-que-garantizara-recursos-de-capital-de-trabajo-para-las-mypes" TargetMode="External"/><Relationship Id="rId2450"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688" Type="http://schemas.openxmlformats.org/officeDocument/2006/relationships/hyperlink" Target="https://www.bloomberg.com/news/articles/2020-03-18/nigeria-central-bank-covid-19-stimulus-to-reach-2-7-billion" TargetMode="External"/><Relationship Id="rId2895" Type="http://schemas.openxmlformats.org/officeDocument/2006/relationships/hyperlink" Target="https://www.minfin.ru/ru/press-center/?id_4=37005-minfin_rossii_rasshirit_vozmozhnosti_primeneniya_gosgarantii" TargetMode="External"/><Relationship Id="rId215" Type="http://schemas.openxmlformats.org/officeDocument/2006/relationships/hyperlink" Target="https://www.mof.gov.tw/singlehtml/384fb3077bb349ea973e7fc6f13b6974?cntId=74259326f6264dccb42a21f88031ba33" TargetMode="External"/><Relationship Id="rId422" Type="http://schemas.openxmlformats.org/officeDocument/2006/relationships/hyperlink" Target="https://cbr.ru/press/pr/?file=15052020_163901pr4.htm" TargetMode="External"/><Relationship Id="rId867" Type="http://schemas.openxmlformats.org/officeDocument/2006/relationships/hyperlink" Target="https://www.bcb.gov.br/detalhenoticia/17062/nota" TargetMode="External"/><Relationship Id="rId1052" Type="http://schemas.openxmlformats.org/officeDocument/2006/relationships/hyperlink" Target="http://www.mef.gov.it/focus/Emissione-speciale-BTP-ITALIA-a-sostegno-di-sanita-e-ripresa-economica/" TargetMode="External"/><Relationship Id="rId1497" Type="http://schemas.openxmlformats.org/officeDocument/2006/relationships/hyperlink" Target="https://www.worldbank.org/en/news/press-release/2020/04/10/the-european-union-and-the-world-bank-support-mongolias-efforts-to-address-covid-19-coronavirus-impact" TargetMode="External"/><Relationship Id="rId2103" Type="http://schemas.openxmlformats.org/officeDocument/2006/relationships/hyperlink" Target="https://www.efd.admin.ch/efd/en/home/dokumentation/nsb-news_list.msg-id-78604.html" TargetMode="External"/><Relationship Id="rId2310" Type="http://schemas.openxmlformats.org/officeDocument/2006/relationships/hyperlink" Target="https://www.boj.or.jp/en/announcements/release_2020/rel200324b.pdf" TargetMode="External"/><Relationship Id="rId2548" Type="http://schemas.openxmlformats.org/officeDocument/2006/relationships/hyperlink" Target="https://www.economia.gob.cl/2020/03/19/presidente-presenta-plan-economico-de-emergencia-por-us11-750-millones-para-proteger-el-empleo-y-a-las-pymes-necesitamos-unidad.htm" TargetMode="External"/><Relationship Id="rId2755" Type="http://schemas.openxmlformats.org/officeDocument/2006/relationships/hyperlink" Target="https://www.tcmb.gov.tr/wps/wcm/connect/EN/TCMB+EN/Main+Menu/Announcements/Press+Releases/2020/ANO2020-16" TargetMode="External"/><Relationship Id="rId2962" Type="http://schemas.openxmlformats.org/officeDocument/2006/relationships/hyperlink" Target="https://www.banrep.gov.co/es/comunicado-junta-directiva" TargetMode="External"/><Relationship Id="rId727" Type="http://schemas.openxmlformats.org/officeDocument/2006/relationships/hyperlink" Target="https://www.mkm.ee/et/uudised/korterelamute-rekonstrueerimistoetus-tuleb-sel-aastal-uute-tingimustega" TargetMode="External"/><Relationship Id="rId934" Type="http://schemas.openxmlformats.org/officeDocument/2006/relationships/hyperlink" Target="https://www.centralbank.go.ke/uploads/mpc_press_release/495753587_MPC%20Press%20Release%20-%20Meeting%20of%20April%2029%202020.pdf" TargetMode="External"/><Relationship Id="rId1357" Type="http://schemas.openxmlformats.org/officeDocument/2006/relationships/hyperlink" Target="http://www.fsc.go.kr/downManager?bbsid=BBS0048&amp;no=151497" TargetMode="External"/><Relationship Id="rId1564" Type="http://schemas.openxmlformats.org/officeDocument/2006/relationships/hyperlink" Target="https://gia.info.gov.hk/general/202004/08/P2020040800810_339425_1_1586360416762.pdf" TargetMode="External"/><Relationship Id="rId1771" Type="http://schemas.openxmlformats.org/officeDocument/2006/relationships/hyperlink" Target="https://www.bcb.gov.br/detalhenoticia/17027/nota" TargetMode="External"/><Relationship Id="rId2408" Type="http://schemas.openxmlformats.org/officeDocument/2006/relationships/hyperlink" Target="https://treasury.gov.au/sites/default/files/2020-03/Fact_Sheet-Delivering_support_for_business_investment.pdf" TargetMode="External"/><Relationship Id="rId2615" Type="http://schemas.openxmlformats.org/officeDocument/2006/relationships/hyperlink" Target="https://www.cbsl.gov.lk/sites/default/files/cbslweb_documents/laws/cdg/bsd_directions_no_1_of_2020_e.pdf" TargetMode="External"/><Relationship Id="rId2822" Type="http://schemas.openxmlformats.org/officeDocument/2006/relationships/hyperlink" Target="http://www.mef.gov.it/en/inevidenza/Protect-health-support-the-economy-preserve-employment-levels-and-incomes-00001/" TargetMode="External"/><Relationship Id="rId63" Type="http://schemas.openxmlformats.org/officeDocument/2006/relationships/hyperlink" Target="https://www.gov.br/economia/pt-br/assuntos/noticias/2020/maio/receita-amplia-lista-de-produtos-que-terao-despacho-aduaneiro-prioritario" TargetMode="External"/><Relationship Id="rId1217" Type="http://schemas.openxmlformats.org/officeDocument/2006/relationships/hyperlink" Target="http://www.mof.gov.cn/zhengwuxinxi/xinwenlianbo/hubeicaizhengxinxilianbo/202004/t20200417_3500066.htm" TargetMode="External"/><Relationship Id="rId1424" Type="http://schemas.openxmlformats.org/officeDocument/2006/relationships/hyperlink" Target="https://www.news.gov.hk/eng/2020/04/20200414/20200414_210542_060.html?type=category&amp;name=covid19" TargetMode="External"/><Relationship Id="rId1631" Type="http://schemas.openxmlformats.org/officeDocument/2006/relationships/hyperlink" Target="https://www.rbi.org.in/Scripts/BS_PressReleaseDisplay.aspx?prid=49638" TargetMode="External"/><Relationship Id="rId1869" Type="http://schemas.openxmlformats.org/officeDocument/2006/relationships/hyperlink" Target="https://www.apra.gov.au/news-and-publications/apra-postpones-implementation-of-reporting-standard-on-private-health" TargetMode="External"/><Relationship Id="rId3084" Type="http://schemas.openxmlformats.org/officeDocument/2006/relationships/hyperlink" Target="https://www.frc.org.uk/news/february-2020-(1)/frc-advice-to-companies-and-auditors-on-coronaviru" TargetMode="External"/><Relationship Id="rId1729" Type="http://schemas.openxmlformats.org/officeDocument/2006/relationships/hyperlink" Target="https://www.bis.org/press/p200403.htm" TargetMode="External"/><Relationship Id="rId1936" Type="http://schemas.openxmlformats.org/officeDocument/2006/relationships/hyperlink" Target="https://www.mnb.hu/sajtoszoba/sajtokozlemenyek/2020-evi-sajtokozlemenyek/az-mnb-a-koronavirus-jarvany-miatt-varhato-hatasokra-tekintettel-hosszabb-tavon-0-szazalekon-tarthatja-az-anticiklikus-tokepufferratat" TargetMode="External"/><Relationship Id="rId2198" Type="http://schemas.openxmlformats.org/officeDocument/2006/relationships/hyperlink" Target="https://www.federalreserve.gov/newsevents/pressreleases/bcreg20200326a.htm" TargetMode="External"/><Relationship Id="rId377" Type="http://schemas.openxmlformats.org/officeDocument/2006/relationships/hyperlink" Target="https://www.mkm.ee/et/uudised/algas-uus-taastuvenergia-pakkumiste-voor" TargetMode="External"/><Relationship Id="rId584" Type="http://schemas.openxmlformats.org/officeDocument/2006/relationships/hyperlink" Target="https://www.sbv.gov.vn/webcenter/portal/vi/menu/trangchu/ttsk/ttsk_chitiet?leftWidth=20%25&amp;showFooter=false&amp;showHeader=false&amp;dDocName=SBV410650&amp;rightWidth=0%25&amp;centerWidth=80%25&amp;_afrLoop=5649909073773539" TargetMode="External"/><Relationship Id="rId2058" Type="http://schemas.openxmlformats.org/officeDocument/2006/relationships/hyperlink" Target="https://www.bancaditalia.it/media/comunicati/documenti/2020-01/en_cs_27032020_CCyB-2020Q2.pdf?language_id=1" TargetMode="External"/><Relationship Id="rId2265" Type="http://schemas.openxmlformats.org/officeDocument/2006/relationships/hyperlink" Target="https://www.government.se/press-releases/2020/03/crisis-package-for-small-enterprises-in-sweden/" TargetMode="External"/><Relationship Id="rId3011" Type="http://schemas.openxmlformats.org/officeDocument/2006/relationships/hyperlink" Target="https://cbr.ru/eng/press/event/?id=6493" TargetMode="External"/><Relationship Id="rId3109" Type="http://schemas.openxmlformats.org/officeDocument/2006/relationships/hyperlink" Target="http://szs.mof.gov.cn/zhengcefabu/202002/t20200207_3466790.htm" TargetMode="External"/><Relationship Id="rId5" Type="http://schemas.openxmlformats.org/officeDocument/2006/relationships/hyperlink" Target="https://www.aiib.org/en/news-events/news/2020/AIIB-Approves-USD750-M-Loan-to-the-Philippines-for-COVID-19-Response.html" TargetMode="External"/><Relationship Id="rId237" Type="http://schemas.openxmlformats.org/officeDocument/2006/relationships/hyperlink" Target="https://minefi.hosting.augure.com/Augure_Minefi/r/ContenuEnLigne/Download?id=8BA93857-6354-4B1D-909B-35FA63F14D5E&amp;filename=2165%20.pdf" TargetMode="External"/><Relationship Id="rId791" Type="http://schemas.openxmlformats.org/officeDocument/2006/relationships/hyperlink" Target="https://www.gov.br/economia/pt-br/assuntos/noticias/2020/maio/beneficio-emergencial-bem-comeca-a-ser-pago-aos-trabalhadores-com-carteira-assinada" TargetMode="External"/><Relationship Id="rId889" Type="http://schemas.openxmlformats.org/officeDocument/2006/relationships/hyperlink" Target="https://www.rbi.org.in/Scripts/BS_PressReleaseDisplay.aspx?prid=49746" TargetMode="External"/><Relationship Id="rId1074" Type="http://schemas.openxmlformats.org/officeDocument/2006/relationships/hyperlink" Target="https://www.bankofengland.co.uk/markets/market-notices/2020/extension-of-the-contingent-term-repo-facility-24-april" TargetMode="External"/><Relationship Id="rId2472" Type="http://schemas.openxmlformats.org/officeDocument/2006/relationships/hyperlink" Target="https://www.gob.pe/institucion/mef/noticias/109746-gobierno-destina-mas-de-s-100-millones-para-la-adquisicion-de-1-6-millones-de-pruebas-para-la-deteccion-del-coronavirus-covid-19" TargetMode="External"/><Relationship Id="rId2777" Type="http://schemas.openxmlformats.org/officeDocument/2006/relationships/hyperlink" Target="https://www.newyorkfed.org/markets/opolicy/operating_policy_200317a" TargetMode="External"/><Relationship Id="rId444" Type="http://schemas.openxmlformats.org/officeDocument/2006/relationships/hyperlink" Target="https://tem.fi/artikkeli/-/asset_publisher/hallitus-linjasi-yrityksille-uusi-kustannustuki-koronaviruksen-vuoksi" TargetMode="External"/><Relationship Id="rId651" Type="http://schemas.openxmlformats.org/officeDocument/2006/relationships/hyperlink" Target="https://www.kormany.hu/hu/nemzetgazdasagi-miniszterium/penzugyekert-felelos-allamtitkarsag/hirek/ujabb-gazdasagvedelmi-intezkedes-150-milliard-forint-erteku-kotvenyt-bocsathatnak-ki-a-bankok" TargetMode="External"/><Relationship Id="rId749" Type="http://schemas.openxmlformats.org/officeDocument/2006/relationships/hyperlink" Target="https://www.cbsl.gov.lk/en/news/the-central-bank-of-sri-lanka-further-reduces-policy-rates-to-support-economic-activity" TargetMode="External"/><Relationship Id="rId1281" Type="http://schemas.openxmlformats.org/officeDocument/2006/relationships/hyperlink" Target="https://www.economie.gouv.fr/report-echeances-fiscales-entreprises-mai" TargetMode="External"/><Relationship Id="rId1379" Type="http://schemas.openxmlformats.org/officeDocument/2006/relationships/hyperlink" Target="https://financien.belgium.be/nl/Actueel/update-covid-19-douane-en-belastingvrijstellingen-bij-rampen" TargetMode="External"/><Relationship Id="rId1586" Type="http://schemas.openxmlformats.org/officeDocument/2006/relationships/hyperlink" Target="https://www.kemenkeu.go.id/publikasi/berita/anggaran-program-dan-kartu-indonesia-pintar-april-cair/" TargetMode="External"/><Relationship Id="rId2125" Type="http://schemas.openxmlformats.org/officeDocument/2006/relationships/hyperlink" Target="https://www.congress.gov/116/bills/hr748/BILLS-116hr748enr.pdf" TargetMode="External"/><Relationship Id="rId2332" Type="http://schemas.openxmlformats.org/officeDocument/2006/relationships/hyperlink" Target="https://www.bangkokpost.com/business/1885515/cabinet-approves-b117bn-stimulus" TargetMode="External"/><Relationship Id="rId2984" Type="http://schemas.openxmlformats.org/officeDocument/2006/relationships/hyperlink" Target="http://www.fsc.go.kr/downManager?bbsid=BBS0048&amp;no=150126" TargetMode="External"/><Relationship Id="rId304" Type="http://schemas.openxmlformats.org/officeDocument/2006/relationships/hyperlink" Target="https://www.economy.gov.ru/material/news/ekonomika_bez_virusa/minekonomrazvitiya_predlozhilo_otmenit_do_konca_2020_goda_audit_socialno_orientirovannyh_nko.html" TargetMode="External"/><Relationship Id="rId511" Type="http://schemas.openxmlformats.org/officeDocument/2006/relationships/hyperlink" Target="https://treasury.govt.nz/news-and-events/news/new-overseas-investment-screening-rules-announced" TargetMode="External"/><Relationship Id="rId609" Type="http://schemas.openxmlformats.org/officeDocument/2006/relationships/hyperlink" Target="https://www.gob.pe/institucion/mincetur/noticias/152556-gobierno-otorga-s-4-millones-adicionales-al-programa-turismo-emprende-para-apoyar-a-mypes-turisticas" TargetMode="External"/><Relationship Id="rId956" Type="http://schemas.openxmlformats.org/officeDocument/2006/relationships/hyperlink" Target="https://www.mkm.ee/et/uudised/riik-toetab-ettevotjaid-35-miljoni-euroga" TargetMode="External"/><Relationship Id="rId1141" Type="http://schemas.openxmlformats.org/officeDocument/2006/relationships/hyperlink" Target="https://www.imf.org/en/News/Articles/2020/04/22/pr20183-comoros-imf-exec-board-approves-us-12m-emergency-assistance-to-address-covid19-pandemic" TargetMode="External"/><Relationship Id="rId1239" Type="http://schemas.openxmlformats.org/officeDocument/2006/relationships/hyperlink" Target="http://www.fsc.go.kr/downManager?bbsid=BBS0048&amp;no=151611" TargetMode="External"/><Relationship Id="rId1793" Type="http://schemas.openxmlformats.org/officeDocument/2006/relationships/hyperlink" Target="https://www.minfin.ru/ru/press-center/?id_4=37018-informatsionnoe_soobshchenie" TargetMode="External"/><Relationship Id="rId2637" Type="http://schemas.openxmlformats.org/officeDocument/2006/relationships/hyperlink" Target="https://finances.belgium.be/fr/Actualites/18-03-2020-coronavirus-mesures-soutien-supplementaires" TargetMode="External"/><Relationship Id="rId2844" Type="http://schemas.openxmlformats.org/officeDocument/2006/relationships/hyperlink" Target="http://www.bsp.gov.ph/publications/media.asp?id=5315" TargetMode="External"/><Relationship Id="rId85" Type="http://schemas.openxmlformats.org/officeDocument/2006/relationships/hyperlink" Target="https://www.adb.org/news/adb-approves-400-million-loan-support-philippines-capital-market-development" TargetMode="External"/><Relationship Id="rId816" Type="http://schemas.openxmlformats.org/officeDocument/2006/relationships/hyperlink" Target="https://dbei.gov.ie/en/News-And-Events/Department-News/2020/May/02052020.html" TargetMode="External"/><Relationship Id="rId1001" Type="http://schemas.openxmlformats.org/officeDocument/2006/relationships/hyperlink" Target="http://www.fsc.go.kr/downManager?bbsid=BBS0048&amp;no=151926" TargetMode="External"/><Relationship Id="rId1446" Type="http://schemas.openxmlformats.org/officeDocument/2006/relationships/hyperlink" Target="https://www.adb.org/news/adb-triples-covid-19-response-package-20-billion" TargetMode="External"/><Relationship Id="rId1653" Type="http://schemas.openxmlformats.org/officeDocument/2006/relationships/hyperlink" Target="https://www.mas.gov.sg/news/media-releases/2020/mas-takes-regulatory-and-supervisory-measures-to-help-fis-focus-on-supporting-customers" TargetMode="External"/><Relationship Id="rId1860" Type="http://schemas.openxmlformats.org/officeDocument/2006/relationships/hyperlink" Target="https://www.bancaditalia.it/media/notizia/the-bank-of-italy-allocates-55-million-to-the-coronavirus-emergency/" TargetMode="External"/><Relationship Id="rId2704" Type="http://schemas.openxmlformats.org/officeDocument/2006/relationships/hyperlink" Target="https://www.fhfa.gov/Media/PublicAffairs/Pages/FHFA-Suspends-Foreclosures-and-Evictions-for-Enterprise-Backed-Mortgages.aspx" TargetMode="External"/><Relationship Id="rId2911" Type="http://schemas.openxmlformats.org/officeDocument/2006/relationships/hyperlink" Target="https://www.bmf.gv.at/presse/pressemeldungen/2020/maerz/sonderregelungen-coronavirus.html" TargetMode="External"/><Relationship Id="rId1306" Type="http://schemas.openxmlformats.org/officeDocument/2006/relationships/hyperlink" Target="https://www.rijksoverheid.nl/ministeries/ministerie-van-financien/nieuws/2020/04/17/vergoeding-eigen-bijdrage-kinderopvang-deze-zomer-op-rekening-ouders" TargetMode="External"/><Relationship Id="rId1513" Type="http://schemas.openxmlformats.org/officeDocument/2006/relationships/hyperlink" Target="https://ec.europa.eu/commission/presscorner/detail/en/statement_20_610" TargetMode="External"/><Relationship Id="rId1720" Type="http://schemas.openxmlformats.org/officeDocument/2006/relationships/hyperlink" Target="https://www.news.gov.hk/eng/2020/04/20200404/20200404_221020_187.html?type=category&amp;name=covid19" TargetMode="External"/><Relationship Id="rId1958" Type="http://schemas.openxmlformats.org/officeDocument/2006/relationships/hyperlink" Target="https://www.bok.or.kr/eng/bbs/E0000634/view.do?nttId=10057338&amp;menuNo=400069&amp;pageIndex=1" TargetMode="External"/><Relationship Id="rId12" Type="http://schemas.openxmlformats.org/officeDocument/2006/relationships/hyperlink" Target="https://www.hkma.gov.hk/eng/news-and-media/press-releases/2020/05/20200529-8/" TargetMode="External"/><Relationship Id="rId1818" Type="http://schemas.openxmlformats.org/officeDocument/2006/relationships/hyperlink" Target="https://www.worldbank.org/en/news/press-release/2020/04/02/djibouti-world-bank-approves-us5-million-in-urgent-support-of-coronavirus-covid-19-response" TargetMode="External"/><Relationship Id="rId3033" Type="http://schemas.openxmlformats.org/officeDocument/2006/relationships/hyperlink" Target="https://www.bnm.gov.my/index.php?ch=en_press&amp;pg=en_press&amp;ac=5007&amp;lang=en" TargetMode="External"/><Relationship Id="rId161" Type="http://schemas.openxmlformats.org/officeDocument/2006/relationships/hyperlink" Target="http://kjs.mof.gov.cn/gongzuotongzhi/202005/t20200522_3518638.htm" TargetMode="External"/><Relationship Id="rId399" Type="http://schemas.openxmlformats.org/officeDocument/2006/relationships/hyperlink" Target="https://www.esm.europa.eu/content/europe-response-corona-crisis" TargetMode="External"/><Relationship Id="rId2287" Type="http://schemas.openxmlformats.org/officeDocument/2006/relationships/hyperlink" Target="https://www.edc.ca/en/about-us/newsroom/edc-covid-business-support.html" TargetMode="External"/><Relationship Id="rId2494" Type="http://schemas.openxmlformats.org/officeDocument/2006/relationships/hyperlink" Target="https://cbr.ru/eng/press/pr/?file=23032020_170800eng2020-03-23T17_07_10.htm" TargetMode="External"/><Relationship Id="rId259" Type="http://schemas.openxmlformats.org/officeDocument/2006/relationships/hyperlink" Target="https://www.mof.gov.tw/singlehtml/384fb3077bb349ea973e7fc6f13b6974?cntId=6ff94c2319e1436f8ef531772268633b" TargetMode="External"/><Relationship Id="rId466" Type="http://schemas.openxmlformats.org/officeDocument/2006/relationships/hyperlink" Target="https://www.gob.pe/institucion/mtpe/noticias/154683-mtpe-autoriza-transferir-a-essalud-mas-de-s-10-millones-para-financiar-subsidio-a-trabajadores-con-la-covid-19" TargetMode="External"/><Relationship Id="rId673" Type="http://schemas.openxmlformats.org/officeDocument/2006/relationships/hyperlink" Target="https://www.resbank.co.za/Lists/News%20and%20Publications/Attachments/9918/NOTICE%20-%20Intraday%20Overnight%20Supplementary%20Repurchase%20Operations.docx.pdf" TargetMode="External"/><Relationship Id="rId880" Type="http://schemas.openxmlformats.org/officeDocument/2006/relationships/hyperlink" Target="https://www.banrep.gov.co/es/jdbr-redujo-medio-punto-porcentual-su-tasa-interes-intervencion-325-y-adopto-medidas-adicionales" TargetMode="External"/><Relationship Id="rId1096" Type="http://schemas.openxmlformats.org/officeDocument/2006/relationships/hyperlink" Target="https://www.kemenkeu.go.id/publikasi/berita/bea-cukai-berikan-relaksasi-bagi-pengusaha-yang-melunasi-pita-cukai-perusahaan-di-kawasan-berikat-serta-kite/" TargetMode="External"/><Relationship Id="rId2147" Type="http://schemas.openxmlformats.org/officeDocument/2006/relationships/hyperlink" Target="https://www.fm.dk/nyheder/pressemeddelelser/2020/03/regeringen-indgaar-aftaler-med-kl-og-danske-regioner-om-dansk-oekonomi" TargetMode="External"/><Relationship Id="rId2354" Type="http://schemas.openxmlformats.org/officeDocument/2006/relationships/hyperlink" Target="https://mes.ee/mes-hakkab-pakkuma-kriisimeetmeid-pollumajandus-toiduainesektorile-ning-maaettevotjatele" TargetMode="External"/><Relationship Id="rId2561" Type="http://schemas.openxmlformats.org/officeDocument/2006/relationships/hyperlink" Target="https://ec.europa.eu/commission/presscorner/detail/en/IP_20_496" TargetMode="External"/><Relationship Id="rId2799" Type="http://schemas.openxmlformats.org/officeDocument/2006/relationships/hyperlink" Target="https://www.banrep.gov.co/es/banco-republica-amplia-el-cupo-repos-con-titulos-deuda-privada" TargetMode="External"/><Relationship Id="rId3100" Type="http://schemas.openxmlformats.org/officeDocument/2006/relationships/hyperlink" Target="http://www.pbc.gov.cn/en/3688110/3688172/3969153/index.html" TargetMode="External"/><Relationship Id="rId119" Type="http://schemas.openxmlformats.org/officeDocument/2006/relationships/hyperlink" Target="https://www.gov.sg/article/a-summary-of-the-fortitude-budget-2020" TargetMode="External"/><Relationship Id="rId326" Type="http://schemas.openxmlformats.org/officeDocument/2006/relationships/hyperlink" Target="https://bm.dk/nyheder-presse/nyheder/2020/05/lovforslag-om-saerlig-risikogruppe-hastebehandles-i-folketinget/" TargetMode="External"/><Relationship Id="rId533" Type="http://schemas.openxmlformats.org/officeDocument/2006/relationships/hyperlink" Target="https://www.bcra.gob.ar/Noticias/Coronavirus-BCRA-reintegros-debitos-ife.asp" TargetMode="External"/><Relationship Id="rId978" Type="http://schemas.openxmlformats.org/officeDocument/2006/relationships/hyperlink" Target="https://www.bmf.gv.at/presse/pressemeldungen/2020/april/Haertefallfonds-wird-ausgeweitet.html" TargetMode="External"/><Relationship Id="rId1163" Type="http://schemas.openxmlformats.org/officeDocument/2006/relationships/hyperlink" Target="https://www.me.gov.ua/News/Detail?lang=uk-UA&amp;id=732efec1-303c-45e9-9364-6c7bc2dc4380&amp;title=UriadPriiniavPostanovuDliaStabilizatsiiTsinovoiSituatsiiNaSotsialnoZnachuschiTovariUPeriodKarantinu" TargetMode="External"/><Relationship Id="rId1370" Type="http://schemas.openxmlformats.org/officeDocument/2006/relationships/hyperlink" Target="https://www.efd.admin.ch/efd/de/home/dokumentation/nsb-news_list.msg-id-78813.html" TargetMode="External"/><Relationship Id="rId2007" Type="http://schemas.openxmlformats.org/officeDocument/2006/relationships/hyperlink" Target="https://www.bcb.gov.br/en/pressdetail/2322/nota" TargetMode="External"/><Relationship Id="rId2214" Type="http://schemas.openxmlformats.org/officeDocument/2006/relationships/hyperlink" Target="https://www.cbe.org.eg/en/Pages/HighlightsPages/Circular-dated-25-March-2020-regarding-including-the-agribusiness-companies-to-benefit-from-the-industrial-private-sector-i.aspx" TargetMode="External"/><Relationship Id="rId2659" Type="http://schemas.openxmlformats.org/officeDocument/2006/relationships/hyperlink" Target="https://www.ecb.europa.eu/press/pr/date/2020/html/ecb.pr200318_1~3949d6f266.en.html" TargetMode="External"/><Relationship Id="rId2866" Type="http://schemas.openxmlformats.org/officeDocument/2006/relationships/hyperlink" Target="https://www.riksbank.se/en-gb/press-and-published/notices-and-press-releases/press-releases/2020/the-riksbank-to-increase-asset-purchases-and-take-measures-to-facilitate-credit-supply/" TargetMode="External"/><Relationship Id="rId740" Type="http://schemas.openxmlformats.org/officeDocument/2006/relationships/hyperlink" Target="https://www.regjeringen.no/no/aktuelt/over-100-millioner-til-forskningsprosjekter/id2701233/" TargetMode="External"/><Relationship Id="rId838" Type="http://schemas.openxmlformats.org/officeDocument/2006/relationships/hyperlink" Target="https://www.imf.org/en/News/Articles/2020/05/01/pr-20203-ecuador-imf-executive-board-approves-us-643-million-in-emergency-assistance" TargetMode="External"/><Relationship Id="rId1023" Type="http://schemas.openxmlformats.org/officeDocument/2006/relationships/hyperlink" Target="https://www.bmf.gv.at/presse/pressemeldungen/2020/april/schnelle-hilfe.html" TargetMode="External"/><Relationship Id="rId1468" Type="http://schemas.openxmlformats.org/officeDocument/2006/relationships/hyperlink" Target="https://www.minhacienda.gov.co/webcenter/portal/SaladePrensa/pages_DetalleNoticia?documentId=WCC_CLUSTER-127980" TargetMode="External"/><Relationship Id="rId1675" Type="http://schemas.openxmlformats.org/officeDocument/2006/relationships/hyperlink" Target="https://www.economie.gouv.fr/prolongement-possibilites-report-cotisations-sociales-impots-directs-entreprises" TargetMode="External"/><Relationship Id="rId1882" Type="http://schemas.openxmlformats.org/officeDocument/2006/relationships/hyperlink" Target="https://www.imf.org/en/News/Articles/2020/03/31/pr20125-honduras-imf-disburses-us-143-million-to-honduras-to-fight-covid-19-pandemic" TargetMode="External"/><Relationship Id="rId2421" Type="http://schemas.openxmlformats.org/officeDocument/2006/relationships/hyperlink" Target="https://riotimesonline.com/brazil-news/brazil/bndes-announces-r55-billion-injection-in-brazilian-economy/" TargetMode="External"/><Relationship Id="rId2519" Type="http://schemas.openxmlformats.org/officeDocument/2006/relationships/hyperlink" Target="https://www.newyorkfed.org/markets/opolicy/operating_policy_200320a" TargetMode="External"/><Relationship Id="rId2726" Type="http://schemas.openxmlformats.org/officeDocument/2006/relationships/hyperlink" Target="https://www.cbe.org.eg/en/Pages/HighlightsPages/Circular-dated-17-March-2020-regarding-the-participation-in-BOD-meetings-via-video-or-teleconference-during-2020.aspx" TargetMode="External"/><Relationship Id="rId600" Type="http://schemas.openxmlformats.org/officeDocument/2006/relationships/hyperlink" Target="https://www.minhacienda.gov.co/webcenter/portal/SaladePrensa/pages_DetalleNoticia?documentId=WCC_CLUSTER-130187" TargetMode="External"/><Relationship Id="rId1230" Type="http://schemas.openxmlformats.org/officeDocument/2006/relationships/hyperlink" Target="https://www.imf.org/en/News/Articles/2020/04/20/pr20175-central-afican-republic-imf-executive-board-approves-disbursement-to-address-covid-19" TargetMode="External"/><Relationship Id="rId1328" Type="http://schemas.openxmlformats.org/officeDocument/2006/relationships/hyperlink" Target="https://www.adb.org/news/adb-provides-2-9-million-assistance-samoas-covid-19-response" TargetMode="External"/><Relationship Id="rId1535" Type="http://schemas.openxmlformats.org/officeDocument/2006/relationships/hyperlink" Target="http://english.moef.go.kr/pc/selectTbPressCenterDtl.do?boardCd=N0001&amp;seq=4877" TargetMode="External"/><Relationship Id="rId2933" Type="http://schemas.openxmlformats.org/officeDocument/2006/relationships/hyperlink" Target="https://www.bundesfinanzministerium.de/Content/EN/Standardartikel/Topics/Public-Finances/Articles/2020-03-17-corona-protective-shield.html" TargetMode="External"/><Relationship Id="rId905" Type="http://schemas.openxmlformats.org/officeDocument/2006/relationships/hyperlink" Target="https://www.mas.gov.sg/news/media-releases/2020/mas-and-financial-industry-provide-additional-support-for-individuals" TargetMode="External"/><Relationship Id="rId1742" Type="http://schemas.openxmlformats.org/officeDocument/2006/relationships/hyperlink" Target="https://ec.europa.eu/commission/presscorner/detail/en/ip_20_570" TargetMode="External"/><Relationship Id="rId34" Type="http://schemas.openxmlformats.org/officeDocument/2006/relationships/hyperlink" Target="https://www.dian.gov.co/Prensa/Paginas/BlogDetails.aspx?DianId=19" TargetMode="External"/><Relationship Id="rId1602" Type="http://schemas.openxmlformats.org/officeDocument/2006/relationships/hyperlink" Target="http://english.moef.go.kr/pc/selectTbPressCenterDtl.do?boardCd=N0001&amp;seq=4876" TargetMode="External"/><Relationship Id="rId3055" Type="http://schemas.openxmlformats.org/officeDocument/2006/relationships/hyperlink" Target="http://english.moef.go.kr/pc/selectTbPressCenterDtl.do?boardCd=N0001&amp;seq=4849" TargetMode="External"/><Relationship Id="rId183" Type="http://schemas.openxmlformats.org/officeDocument/2006/relationships/hyperlink" Target="https://www.regeringen.se/pressmeddelanden/2020/05/ersattning-for-digital-vard-inom-nationella-taxan/" TargetMode="External"/><Relationship Id="rId390" Type="http://schemas.openxmlformats.org/officeDocument/2006/relationships/hyperlink" Target="https://www.regjeringen.no/no/aktuelt/flere-vil-fa-kompensasjon/id2702881/" TargetMode="External"/><Relationship Id="rId1907" Type="http://schemas.openxmlformats.org/officeDocument/2006/relationships/hyperlink" Target="https://www.bot.or.th/English/PressandSpeeches/Press/2020/Pages/n1963.aspx" TargetMode="External"/><Relationship Id="rId2071" Type="http://schemas.openxmlformats.org/officeDocument/2006/relationships/hyperlink" Target="https://www.regjeringen.no/en/aktuelt/economic-measures-in-norway-in-response-to-covid-192/id2695355/" TargetMode="External"/><Relationship Id="rId3122" Type="http://schemas.openxmlformats.org/officeDocument/2006/relationships/hyperlink" Target="http://gss.mof.gov.cn/gzdt/zhengcefabu/202002/t20200201_3464830.htm" TargetMode="External"/><Relationship Id="rId250" Type="http://schemas.openxmlformats.org/officeDocument/2006/relationships/hyperlink" Target="https://www.regjeringen.no/no/aktuelt/forlengelse-av-lanegarantiordningen/id2703448/" TargetMode="External"/><Relationship Id="rId488" Type="http://schemas.openxmlformats.org/officeDocument/2006/relationships/hyperlink" Target="https://pib.gov.in/PressReleasePage.aspx?PRID=1623745" TargetMode="External"/><Relationship Id="rId695" Type="http://schemas.openxmlformats.org/officeDocument/2006/relationships/hyperlink" Target="http://szs.mof.gov.cn/zhengcefabu/202005/t20200507_3509319.htm" TargetMode="External"/><Relationship Id="rId2169" Type="http://schemas.openxmlformats.org/officeDocument/2006/relationships/hyperlink" Target="https://www.regjeringen.no/en/aktuelt/temporary-changes-in-the-mortgage-regulation/id2694589/" TargetMode="External"/><Relationship Id="rId2376" Type="http://schemas.openxmlformats.org/officeDocument/2006/relationships/hyperlink" Target="https://www.beehive.govt.nz/release/govt-takes-significant-economic-decisions-nz-readies-alert-level-4-covid-19-fight" TargetMode="External"/><Relationship Id="rId2583" Type="http://schemas.openxmlformats.org/officeDocument/2006/relationships/hyperlink" Target="https://www.centralbank.ie/consumer-hub/covid-19/consumers?utm_medium=website&amp;utm_source=CBI-footer&amp;utm_content=43917" TargetMode="External"/><Relationship Id="rId2790" Type="http://schemas.openxmlformats.org/officeDocument/2006/relationships/hyperlink" Target="https://www.gov.br/economia/pt-br/assuntos/noticias/2020/marco/ministerio-da-economia-anuncia-medidas-para-diminuir-o-impacto-do-coronavirus-no-pais" TargetMode="External"/><Relationship Id="rId110" Type="http://schemas.openxmlformats.org/officeDocument/2006/relationships/hyperlink" Target="https://www.gov.sg/article/a-summary-of-the-fortitude-budget-2020" TargetMode="External"/><Relationship Id="rId348" Type="http://schemas.openxmlformats.org/officeDocument/2006/relationships/hyperlink" Target="http://www.fsc.go.kr/downManager?bbsid=BBS0048&amp;no=152660" TargetMode="External"/><Relationship Id="rId555" Type="http://schemas.openxmlformats.org/officeDocument/2006/relationships/hyperlink" Target="https://www.kemenkeu.go.id/publikasi/berita/thr-asn-akan-segera-cair-ini-jumlahnya/" TargetMode="External"/><Relationship Id="rId762" Type="http://schemas.openxmlformats.org/officeDocument/2006/relationships/hyperlink" Target="https://www.news.gov.hk/eng/2020/05/20200505/20200505_123219_142.html?type=category&amp;name=covid19" TargetMode="External"/><Relationship Id="rId1185" Type="http://schemas.openxmlformats.org/officeDocument/2006/relationships/hyperlink" Target="https://www.banxico.org.mx/publications-and-press/other-announcements/%7B6F7FECBA-44CB-6AA5-4E4B-269DDBD9B5A8%7D.pdf" TargetMode="External"/><Relationship Id="rId1392" Type="http://schemas.openxmlformats.org/officeDocument/2006/relationships/hyperlink" Target="https://g20.org/en/media/Documents/G20_FMCBG_Communiqu%C3%A9_EN%20(2).pdf" TargetMode="External"/><Relationship Id="rId2029" Type="http://schemas.openxmlformats.org/officeDocument/2006/relationships/hyperlink" Target="https://www.esma.europa.eu/press-news/esma-news/esma-issues-guidance-financial-reporting-deadlines-in-light-covid-19" TargetMode="External"/><Relationship Id="rId2236" Type="http://schemas.openxmlformats.org/officeDocument/2006/relationships/hyperlink" Target="https://www.bnm.gov.my/index.php?ch=en_press&amp;pg=en_press&amp;ac=5018&amp;lang=en" TargetMode="External"/><Relationship Id="rId2443" Type="http://schemas.openxmlformats.org/officeDocument/2006/relationships/hyperlink" Target="https://www.ecb.europa.eu/press/pr/date/2020/html/ecb.pr200320_1~be7a5cd242.en.html" TargetMode="External"/><Relationship Id="rId2650" Type="http://schemas.openxmlformats.org/officeDocument/2006/relationships/hyperlink" Target="https://www.banrep.gov.co/es/banco-republica-refuerza-medidas-para-asegurar-liquidez-economia-pesos-y-dolares" TargetMode="External"/><Relationship Id="rId2888" Type="http://schemas.openxmlformats.org/officeDocument/2006/relationships/hyperlink" Target="https://www.boi.org.il/en/NewsAndPublications/PressReleases/Pages/15-03-2020.aspx" TargetMode="External"/><Relationship Id="rId208" Type="http://schemas.openxmlformats.org/officeDocument/2006/relationships/hyperlink" Target="https://www.dof.gov.ph/dominguez-now-is-the-best-time-to-pass-recalibrated-corporate-tax-reform/" TargetMode="External"/><Relationship Id="rId415" Type="http://schemas.openxmlformats.org/officeDocument/2006/relationships/hyperlink" Target="https://dbei.gov.ie/en/News-And-Events/Department-News/2020/May/15052020b.html" TargetMode="External"/><Relationship Id="rId622" Type="http://schemas.openxmlformats.org/officeDocument/2006/relationships/hyperlink" Target="https://www.mof.gov.tw/singlehtml/384fb3077bb349ea973e7fc6f13b6974?cntId=c9114a63f0d8464682ae54a668613a63" TargetMode="External"/><Relationship Id="rId1045" Type="http://schemas.openxmlformats.org/officeDocument/2006/relationships/hyperlink" Target="https://www.info.gov.hk/gia/general/202004/24/P2020042400215.htm?fontSize=1" TargetMode="External"/><Relationship Id="rId1252" Type="http://schemas.openxmlformats.org/officeDocument/2006/relationships/hyperlink" Target="http://www.fsc.go.kr/downManager?bbsid=BBS0048&amp;no=151611" TargetMode="External"/><Relationship Id="rId1697" Type="http://schemas.openxmlformats.org/officeDocument/2006/relationships/hyperlink" Target="https://www.resbank.co.za/Publications/Detail-Item-View/Pages/Publications.aspx?sarbweb=3b6aa07d-92ab-441f-b7bf-bb7dfb1bedb4&amp;sarblist=21b5222e-7125-4e55-bb65-56fd3333371e&amp;sarbitem=9845" TargetMode="External"/><Relationship Id="rId2303" Type="http://schemas.openxmlformats.org/officeDocument/2006/relationships/hyperlink" Target="https://www.rbi.org.in/Scripts/BS_PressReleaseDisplay.aspx?prid=49562" TargetMode="External"/><Relationship Id="rId2510" Type="http://schemas.openxmlformats.org/officeDocument/2006/relationships/hyperlink" Target="https://www.wbf.admin.ch/wbf/fr/home/dokumentation/nsb-news_list.msg-id-78515.html" TargetMode="External"/><Relationship Id="rId2748" Type="http://schemas.openxmlformats.org/officeDocument/2006/relationships/hyperlink" Target="https://www.cnmv.es/portal/Utilidades/Contacto.aspx" TargetMode="External"/><Relationship Id="rId2955" Type="http://schemas.openxmlformats.org/officeDocument/2006/relationships/hyperlink" Target="https://www.bankofcanada.ca/2020/03/expansion-bond-buyback-term-repo/" TargetMode="External"/><Relationship Id="rId927" Type="http://schemas.openxmlformats.org/officeDocument/2006/relationships/hyperlink" Target="https://ec.europa.eu/transport/media/news/2020-04-29-coronavirus-package-measures-support-transport-sector_en" TargetMode="External"/><Relationship Id="rId1112" Type="http://schemas.openxmlformats.org/officeDocument/2006/relationships/hyperlink" Target="https://www.federalreserve.gov/newsevents/pressreleases/monetary20200423a.htm" TargetMode="External"/><Relationship Id="rId1557" Type="http://schemas.openxmlformats.org/officeDocument/2006/relationships/hyperlink" Target="https://www.canada.ca/en/department-finance/news/2020/04/government-provides-further-flexibility-for-employers-to-access-the-canada-emergency-wage-subsidy.html" TargetMode="External"/><Relationship Id="rId1764" Type="http://schemas.openxmlformats.org/officeDocument/2006/relationships/hyperlink" Target="https://www.gov.uk/government/news/chancellor-strengthens-support-on-offer-for-business-as-first-government-backed-loans-reach-firms-in-need" TargetMode="External"/><Relationship Id="rId1971" Type="http://schemas.openxmlformats.org/officeDocument/2006/relationships/hyperlink" Target="https://www.bankofengland.co.uk/prudential-regulation/publication/2020/exposure-value-for-internal-models-method-counterparty-credit-risk" TargetMode="External"/><Relationship Id="rId2608" Type="http://schemas.openxmlformats.org/officeDocument/2006/relationships/hyperlink" Target="https://cbr.ru/eng/press/event/?id=6530" TargetMode="External"/><Relationship Id="rId2815" Type="http://schemas.openxmlformats.org/officeDocument/2006/relationships/hyperlink" Target="https://www.mnb.hu/sajtoszoba/sajtokozlemenyek/2020-evi-sajtokozlemenyek/a-magyar-nemzeti-bank-azonnali-lepeseket-tesz-az-uzleti-szektor-megsegitesere" TargetMode="External"/><Relationship Id="rId56" Type="http://schemas.openxmlformats.org/officeDocument/2006/relationships/hyperlink" Target="https://www.cftc.gov/PressRoom/PressReleases/8168-20" TargetMode="External"/><Relationship Id="rId1417" Type="http://schemas.openxmlformats.org/officeDocument/2006/relationships/hyperlink" Target="http://www.mof.gov.cn/zhengwuxinxi/caijingshidian/zgcjb/202004/t20200414_3497865.htm" TargetMode="External"/><Relationship Id="rId1624" Type="http://schemas.openxmlformats.org/officeDocument/2006/relationships/hyperlink" Target="https://www.minhacienda.gov.co/webcenter/portal/SaladePrensa/pages_DetalleNoticia?documentId=WCC_CLUSTER-127654" TargetMode="External"/><Relationship Id="rId1831" Type="http://schemas.openxmlformats.org/officeDocument/2006/relationships/hyperlink" Target="https://www.argentina.gob.ar/noticias/el-gobierno-nacional-pone-en-marcha-el-programa-de-asistencia-de-emergencia-al-trabajo-y-la" TargetMode="External"/><Relationship Id="rId3077" Type="http://schemas.openxmlformats.org/officeDocument/2006/relationships/hyperlink" Target="https://www.reuters.com/article/health-coronavirus-vietnam-economy/update-1-vietnam-announces-116bln-stimulus-package-to-help-virus-hit-firms-state-media-idUSL4N2AW2X6" TargetMode="External"/><Relationship Id="rId1929" Type="http://schemas.openxmlformats.org/officeDocument/2006/relationships/hyperlink" Target="https://www.fm.dk/nyheder/pressemeddelelser/2020/03/regeringen-og-arbejdsmarkedets-parter-styrker-trepartsaftalen-om-midlertidig-loenkompensation" TargetMode="External"/><Relationship Id="rId2093" Type="http://schemas.openxmlformats.org/officeDocument/2006/relationships/hyperlink" Target="https://cbr.ru/eng/press/pr/?file=27032020_203415eng2020-03-27T20_33_29.htm" TargetMode="External"/><Relationship Id="rId2398" Type="http://schemas.openxmlformats.org/officeDocument/2006/relationships/hyperlink" Target="https://www.federalreserve.gov/newsevents/pressreleases/monetary20200323b.htm" TargetMode="External"/><Relationship Id="rId272" Type="http://schemas.openxmlformats.org/officeDocument/2006/relationships/hyperlink" Target="https://www.federalreserve.gov/newsevents/pressreleases/bcreg20200520a.htm" TargetMode="External"/><Relationship Id="rId577" Type="http://schemas.openxmlformats.org/officeDocument/2006/relationships/hyperlink" Target="https://www.riksbank.se/sv/press-och-publicerat/nyheter-och-pressmeddelanden/nyheter/2020/publicering-av-ny-referensranta-skjuts-framat-i-tiden/" TargetMode="External"/><Relationship Id="rId2160" Type="http://schemas.openxmlformats.org/officeDocument/2006/relationships/hyperlink" Target="https://www.rbi.org.in/Scripts/BS_PressReleaseDisplay.aspx?prid=49577" TargetMode="External"/><Relationship Id="rId2258" Type="http://schemas.openxmlformats.org/officeDocument/2006/relationships/hyperlink" Target="https://meduza.io/en/feature/2020/03/25/putin-s-newly-announced-covid-19-crisis-response-point-by-point" TargetMode="External"/><Relationship Id="rId3004" Type="http://schemas.openxmlformats.org/officeDocument/2006/relationships/hyperlink" Target="http://www.fsc.go.kr/downManager?bbsid=BBS0048&amp;no=150064" TargetMode="External"/><Relationship Id="rId132" Type="http://schemas.openxmlformats.org/officeDocument/2006/relationships/hyperlink" Target="https://www.bmf.gv.at/presse/pressemeldungen/2020/Mai/gemeindepaket.html" TargetMode="External"/><Relationship Id="rId784" Type="http://schemas.openxmlformats.org/officeDocument/2006/relationships/hyperlink" Target="https://www.worldbank.org/en/news/press-release/2020/05/05/cote-divoire-un-financement-additionnel-de-35-millions-pour-lutter-contre-le-coronavirus" TargetMode="External"/><Relationship Id="rId991" Type="http://schemas.openxmlformats.org/officeDocument/2006/relationships/hyperlink" Target="https://www.boj.or.jp/en/announcements/release_2020/k200427a.pdf" TargetMode="External"/><Relationship Id="rId1067" Type="http://schemas.openxmlformats.org/officeDocument/2006/relationships/hyperlink" Target="http://www.sama.gov.sa/ar-sa/News/Pages/news-554.aspx" TargetMode="External"/><Relationship Id="rId2020" Type="http://schemas.openxmlformats.org/officeDocument/2006/relationships/hyperlink" Target="https://id.presidencia.gov.co/Paginas/prensa/2020/Con-capitalizacion-del-Fondo-Nacional-de-Garantias-Gobierno-ofrecera-70-billones-en-creditos-para-apoyar-a-distintos-200327.aspx" TargetMode="External"/><Relationship Id="rId2465" Type="http://schemas.openxmlformats.org/officeDocument/2006/relationships/hyperlink" Target="https://www.rbnz.govt.nz/markets-and-payments/domestic-markets/domestic-markets-media-releases/reserve-bank-announces-new-facility-and-removal-of-credit-tiers" TargetMode="External"/><Relationship Id="rId2672"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437" Type="http://schemas.openxmlformats.org/officeDocument/2006/relationships/hyperlink" Target="http://www.desarrollosocialyfamilia.gob.cl/noticias/gobierno-promulga-ley-que-crea-el-ingreso-familiar-de-emergencia-que-va-en-ayuda-de-casi-2-millones-" TargetMode="External"/><Relationship Id="rId644" Type="http://schemas.openxmlformats.org/officeDocument/2006/relationships/hyperlink" Target="https://www.banrep.gov.co/es/el-banco-republica-refuerza-el-suministro-liquidez-y-apoya-provision-credito" TargetMode="External"/><Relationship Id="rId851" Type="http://schemas.openxmlformats.org/officeDocument/2006/relationships/hyperlink" Target="https://www.fca.org.uk/news/statements/strong-customer-authentication-and-coronavirus" TargetMode="External"/><Relationship Id="rId1274" Type="http://schemas.openxmlformats.org/officeDocument/2006/relationships/hyperlink" Target="https://www.apra.gov.au/news-and-publications/apra-launches-new-data-collection-to-support-government%E2%80%99s-sme-guarantee" TargetMode="External"/><Relationship Id="rId1481" Type="http://schemas.openxmlformats.org/officeDocument/2006/relationships/hyperlink" Target="https://www.imf.org/en/News/Articles/2020/04/10/pr20150-north-macedonia-imf-executive-board-approves-eur-176-53-million-in-financial-support" TargetMode="External"/><Relationship Id="rId1579" Type="http://schemas.openxmlformats.org/officeDocument/2006/relationships/hyperlink" Target="https://gia.info.gov.hk/general/202004/08/P2020040800810_339425_1_1586360416762.pdf" TargetMode="External"/><Relationship Id="rId2118" Type="http://schemas.openxmlformats.org/officeDocument/2006/relationships/hyperlink" Target="https://www.congress.gov/116/bills/hr748/BILLS-116hr748enr.pdf" TargetMode="External"/><Relationship Id="rId2325" Type="http://schemas.openxmlformats.org/officeDocument/2006/relationships/hyperlink" Target="https://www.cnmv.es/portal/Utilidades/Contacto.aspx" TargetMode="External"/><Relationship Id="rId2532" Type="http://schemas.openxmlformats.org/officeDocument/2006/relationships/hyperlink" Target="https://www.federalreserve.gov/newsevents/pressreleases/monetary20200319b.htm" TargetMode="External"/><Relationship Id="rId2977" Type="http://schemas.openxmlformats.org/officeDocument/2006/relationships/hyperlink" Target="https://www.lamoncloa.gob.es/consejodeministros/referencias/Paginas/2020/refc20200312.aspx" TargetMode="External"/><Relationship Id="rId504" Type="http://schemas.openxmlformats.org/officeDocument/2006/relationships/hyperlink" Target="https://pib.gov.in/PressReleasePage.aspx?PRID=1623601" TargetMode="External"/><Relationship Id="rId711" Type="http://schemas.openxmlformats.org/officeDocument/2006/relationships/hyperlink" Target="https://www.msp.gov.ua/news/18624.html" TargetMode="External"/><Relationship Id="rId949" Type="http://schemas.openxmlformats.org/officeDocument/2006/relationships/hyperlink" Target="https://www.cnv.gov.ar/SitioWeb/Prensa/Post/1422/1422inversion-en-moneda-local-de-los-fci-en-pesos" TargetMode="External"/><Relationship Id="rId1134" Type="http://schemas.openxmlformats.org/officeDocument/2006/relationships/hyperlink" Target="https://www.news.gov.hk/eng/2020/04/20200422/20200422_162009_249.html?type=category&amp;name=covid19" TargetMode="External"/><Relationship Id="rId1341" Type="http://schemas.openxmlformats.org/officeDocument/2006/relationships/hyperlink" Target="https://www.cbe.org.eg/en/Pages/HighlightsPages/-Circular-dated-16-April-2020-regarding-waiving-for-1-year-the-additional-risk-weights-calculated-on-the-top-50-clients-in-.aspx" TargetMode="External"/><Relationship Id="rId1786" Type="http://schemas.openxmlformats.org/officeDocument/2006/relationships/hyperlink" Target="https://www.treasury.gov.my/pdf/Siaran-Media-PRIHATIN-Taxi.pdf" TargetMode="External"/><Relationship Id="rId1993" Type="http://schemas.openxmlformats.org/officeDocument/2006/relationships/hyperlink" Target="https://pib.gov.in/PressReleseDetailm.aspx?PRID=1608851" TargetMode="External"/><Relationship Id="rId2837" Type="http://schemas.openxmlformats.org/officeDocument/2006/relationships/hyperlink" Target="https://www.cbn.gov.ng/Out/2020/FPRD/CBN%20POLICY%20MEASURES%20IN%20RESPONSE%20TO%20COVID-19%20OUTBREAK%20AND%20SPILLOVERS.pdf" TargetMode="External"/><Relationship Id="rId78" Type="http://schemas.openxmlformats.org/officeDocument/2006/relationships/hyperlink" Target="http://www.bsp.gov.ph/downloads/regulations/attachments/2020/c1087_.pdf" TargetMode="External"/><Relationship Id="rId809" Type="http://schemas.openxmlformats.org/officeDocument/2006/relationships/hyperlink" Target="https://www.mof.gov.tw/singlehtml/384fb3077bb349ea973e7fc6f13b6974?cntId=20edaad0bca2432a9b5e8e98bf4de285" TargetMode="External"/><Relationship Id="rId1201" Type="http://schemas.openxmlformats.org/officeDocument/2006/relationships/hyperlink" Target="https://www.sanews.gov.za/south-africa/three-phased-economic-response-covid-19-pandemic" TargetMode="External"/><Relationship Id="rId1439" Type="http://schemas.openxmlformats.org/officeDocument/2006/relationships/hyperlink" Target="http://prensa.mitramiss.gob.es/WebPrensa/noticias/seguridadsocial/detalle/3774" TargetMode="External"/><Relationship Id="rId1646" Type="http://schemas.openxmlformats.org/officeDocument/2006/relationships/hyperlink" Target="https://www.meti.go.jp/press/2020/04/20200407006/20200407006.html" TargetMode="External"/><Relationship Id="rId1853" Type="http://schemas.openxmlformats.org/officeDocument/2006/relationships/hyperlink" Target="https://www.kemenkeu.go.id/publikasi/berita/antisipasi-dampak-covid-19-kewenangan-bi-dan-lps-diperluas/" TargetMode="External"/><Relationship Id="rId2904" Type="http://schemas.openxmlformats.org/officeDocument/2006/relationships/hyperlink" Target="https://www.federalreserve.gov/newsevents/pressreleases/monetary20200315b.htm" TargetMode="External"/><Relationship Id="rId3099" Type="http://schemas.openxmlformats.org/officeDocument/2006/relationships/hyperlink" Target="http://english.moef.go.kr/pc/selectTbPressCenterDtl.do?boardCd=N0001&amp;seq=4836" TargetMode="External"/><Relationship Id="rId1506" Type="http://schemas.openxmlformats.org/officeDocument/2006/relationships/hyperlink" Target="https://www.bcentral.cl/en/content/-/details/banco-central-de-chile-anuncia-nuevas-medidas" TargetMode="External"/><Relationship Id="rId1713"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920" Type="http://schemas.openxmlformats.org/officeDocument/2006/relationships/hyperlink" Target="https://www.apra.gov.au/news-and-publications/apra-announces-deferral-of-capital-reform-implementation" TargetMode="External"/><Relationship Id="rId294" Type="http://schemas.openxmlformats.org/officeDocument/2006/relationships/hyperlink" Target="http://www.mindev.gov.gr/%ce%bf-%cf%85%cf%80%ce%bf%cf%85%cf%81%ce%b3%cf%8c%cf%82-%ce%b1%ce%bd%ce%ac%cf%80%cf%84%cf%85%ce%be%ce%b7%cf%82-%ce%b5%cf%80%ce%b5%ce%bd%ce%b4%cf%8d%cf%83%ce%b5%cf%89%ce%bd-%ce%ba-%ce%ac%ce%b4-9/" TargetMode="External"/><Relationship Id="rId2182" Type="http://schemas.openxmlformats.org/officeDocument/2006/relationships/hyperlink" Target="https://www.iras.gov.sg/irashome/News-and-Events/Singapore-Budget/Resilience-Budget---Support-Measures-for-Taxpayers/" TargetMode="External"/><Relationship Id="rId3026" Type="http://schemas.openxmlformats.org/officeDocument/2006/relationships/hyperlink" Target="https://www.news.gov.hk/eng/2020/03/20200304/20200304_104853_534.html?type=category&amp;name=covid19&amp;tl=t" TargetMode="External"/><Relationship Id="rId154" Type="http://schemas.openxmlformats.org/officeDocument/2006/relationships/hyperlink" Target="https://www.afdb.org/en/news-and-events/press-releases/mauritius-african-development-bank-lends-eu188-million-covid-19-fight-35743" TargetMode="External"/><Relationship Id="rId361" Type="http://schemas.openxmlformats.org/officeDocument/2006/relationships/hyperlink" Target="https://home.treasury.gov/news/press-releases/sm1012" TargetMode="External"/><Relationship Id="rId599" Type="http://schemas.openxmlformats.org/officeDocument/2006/relationships/hyperlink" Target="https://www.minhacienda.gov.co/webcenter/portal/SaladePrensa/pages_DetalleNoticia?documentId=WCC_CLUSTER-130187" TargetMode="External"/><Relationship Id="rId2042" Type="http://schemas.openxmlformats.org/officeDocument/2006/relationships/hyperlink" Target="https://www.rbi.org.in/Scripts/BS_PressReleaseDisplay.aspx?prid=49582" TargetMode="External"/><Relationship Id="rId2487" Type="http://schemas.openxmlformats.org/officeDocument/2006/relationships/hyperlink" Target="https://cbr.ru/eng/press/pr/?file=23032020_170800eng2020-03-23T17_07_10.htm" TargetMode="External"/><Relationship Id="rId2694"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459" Type="http://schemas.openxmlformats.org/officeDocument/2006/relationships/hyperlink" Target="https://www.gob.mx/cnbv/prensa/37-2020-registros-contables-especiales-aplicables-a-la-financiera-nacional-de-desarrollo-fnd-ante-la-contingencia-sanitaria?idiom=es" TargetMode="External"/><Relationship Id="rId666" Type="http://schemas.openxmlformats.org/officeDocument/2006/relationships/hyperlink" Target="https://www.boj.or.jp/en/announcements/release_2020/rel200508e.pdf" TargetMode="External"/><Relationship Id="rId873" Type="http://schemas.openxmlformats.org/officeDocument/2006/relationships/hyperlink" Target="https://www.hacienda.cl/sala-de-prensa/noticias/historico/ministro-de-hacienda-ignacio-briones-902230.html" TargetMode="External"/><Relationship Id="rId1089" Type="http://schemas.openxmlformats.org/officeDocument/2006/relationships/hyperlink" Target="https://vm.fi/artikkeli/-/asset_publisher/viranomainen-voi-myontaa-yritykselle-korotonta-maksuaikaa" TargetMode="External"/><Relationship Id="rId1296" Type="http://schemas.openxmlformats.org/officeDocument/2006/relationships/hyperlink" Target="https://www.kemenkeu.go.id/publikasi/berita/bea-cukai-berikan-insentif-tambahan-untuk-perusahaan-di-kawasan-berikat-dan-kite/" TargetMode="External"/><Relationship Id="rId2347" Type="http://schemas.openxmlformats.org/officeDocument/2006/relationships/hyperlink" Target="https://www.bcentral.cl/en/content/-/details/banco-central-informa-condiciones-de-la-facilidad-de-credito-condicional-al-incremento-de-las-colocaciones-fcic-y-medidas-complementarias" TargetMode="External"/><Relationship Id="rId2554" Type="http://schemas.openxmlformats.org/officeDocument/2006/relationships/hyperlink" Target="http://www.nationalbanken.dk/en/Pages/Default.aspx" TargetMode="External"/><Relationship Id="rId2999" Type="http://schemas.openxmlformats.org/officeDocument/2006/relationships/hyperlink" Target="https://japan.kantei.go.jp/ongoingtopics/_00015.html" TargetMode="External"/><Relationship Id="rId221" Type="http://schemas.openxmlformats.org/officeDocument/2006/relationships/hyperlink" Target="https://www.bmf.gv.at/presse/pressemeldungen/2020/Mai/fixkostenzuschuss.html" TargetMode="External"/><Relationship Id="rId319" Type="http://schemas.openxmlformats.org/officeDocument/2006/relationships/hyperlink" Target="https://www.adb.org/news/adb-allocates-1-36-million-grant-uzbekistans-fight-against-covid-19" TargetMode="External"/><Relationship Id="rId526" Type="http://schemas.openxmlformats.org/officeDocument/2006/relationships/hyperlink" Target="https://www.regeringen.se/artiklar/2020/04/om-krispaketet-till-kommunsektorn/" TargetMode="External"/><Relationship Id="rId1156" Type="http://schemas.openxmlformats.org/officeDocument/2006/relationships/hyperlink" Target="http://english.moef.go.kr/pc/selectTbPressCenterDtl.do?boardCd=N0001&amp;seq=4885" TargetMode="External"/><Relationship Id="rId1363" Type="http://schemas.openxmlformats.org/officeDocument/2006/relationships/hyperlink" Target="https://www.resbank.co.za/Lists/News%20and%20Publications/Attachments/9873/Joint%20Communication%201%20of%202020%20COVID-19%20Regulatory%20response.pdf" TargetMode="External"/><Relationship Id="rId2207" Type="http://schemas.openxmlformats.org/officeDocument/2006/relationships/hyperlink" Target="https://www.canada.ca/en/department-finance/news/2020/03/the-covid-19-emergency-response-act-receives-royal-assent0.html" TargetMode="External"/><Relationship Id="rId2761" Type="http://schemas.openxmlformats.org/officeDocument/2006/relationships/hyperlink" Target="https://www.dlapiper.com/en/uk/insights/publications/2020/03/ukraine-takes-measures-towards-covid-19/" TargetMode="External"/><Relationship Id="rId2859" Type="http://schemas.openxmlformats.org/officeDocument/2006/relationships/hyperlink" Target="http://www.sama.gov.sa/en-US/News/Pages/news-520.aspx" TargetMode="External"/><Relationship Id="rId733" Type="http://schemas.openxmlformats.org/officeDocument/2006/relationships/hyperlink" Target="https://www.imf.org/en/News/Articles/2020/05/07/pr20209-nepal-imf-executive-board-approves-us-million-disbursement-address-covid-19-pandemic" TargetMode="External"/><Relationship Id="rId940" Type="http://schemas.openxmlformats.org/officeDocument/2006/relationships/hyperlink" Target="http://www.fsc.go.kr/downManager?bbsid=BBS0048&amp;no=152104" TargetMode="External"/><Relationship Id="rId1016" Type="http://schemas.openxmlformats.org/officeDocument/2006/relationships/hyperlink" Target="https://tem.fi/artikkeli/-/asset_publisher/komissio-hyvaksyi-suomen-puitetukiohjelman-koronaepidemiaan-liittyville-valtiontukitoimenpiteille" TargetMode="External"/><Relationship Id="rId1570" Type="http://schemas.openxmlformats.org/officeDocument/2006/relationships/hyperlink" Target="https://gia.info.gov.hk/general/202004/08/P2020040800810_339425_1_1586360416762.pdf" TargetMode="External"/><Relationship Id="rId1668" Type="http://schemas.openxmlformats.org/officeDocument/2006/relationships/hyperlink" Target="https://www.bcb.gov.br/detalhenoticia/17035/nota" TargetMode="External"/><Relationship Id="rId1875" Type="http://schemas.openxmlformats.org/officeDocument/2006/relationships/hyperlink" Target="https://ec.europa.eu/commission/presscorner/detail/en/ip_20_549" TargetMode="External"/><Relationship Id="rId2414" Type="http://schemas.openxmlformats.org/officeDocument/2006/relationships/hyperlink" Target="https://treasury.gov.au/sites/default/files/2020-03/Fact_sheet-Supporting_the_flow_of_credit_1.pdf" TargetMode="External"/><Relationship Id="rId2621" Type="http://schemas.openxmlformats.org/officeDocument/2006/relationships/hyperlink" Target="https://www.riksbank.se/en-gb/press-and-published/notices-and-press-releases/press-releases/2020/central-banks-have-entered-into-swap-agreements-in-us-dollars-with-the-federal-reserve/" TargetMode="External"/><Relationship Id="rId2719" Type="http://schemas.openxmlformats.org/officeDocument/2006/relationships/hyperlink" Target="https://www.gov.br/economia/pt-br/assuntos/noticias/2020/marco/taxa-de-juros-do-consignado-e-reduzida-a-1-80-para-facilitar-acesso-ao-credito" TargetMode="External"/><Relationship Id="rId800" Type="http://schemas.openxmlformats.org/officeDocument/2006/relationships/hyperlink" Target="https://www.imf.org/en/News/Articles/2020/05/04/pr20205-cameroon-imf-exec-board-approves-us-226m-disbursement-address-impact-covid19-pandemic" TargetMode="External"/><Relationship Id="rId1223" Type="http://schemas.openxmlformats.org/officeDocument/2006/relationships/hyperlink" Target="https://www.gouvernement.fr/en/composition-of-the-government" TargetMode="External"/><Relationship Id="rId1430" Type="http://schemas.openxmlformats.org/officeDocument/2006/relationships/hyperlink" Target="https://www.bi.go.id/en/ruang-media/siaran-pers/Pages/sp_223020.aspx" TargetMode="External"/><Relationship Id="rId1528" Type="http://schemas.openxmlformats.org/officeDocument/2006/relationships/hyperlink" Target="https://www.bcrp.gob.pe/docs/Transparencia/Notas-Informativas/2020/nota-informativa-2020-04-09.pdf" TargetMode="External"/><Relationship Id="rId2926" Type="http://schemas.openxmlformats.org/officeDocument/2006/relationships/hyperlink" Target="https://ec.europa.eu/commission/presscorner/detail/en/ip_20_459" TargetMode="External"/><Relationship Id="rId3090" Type="http://schemas.openxmlformats.org/officeDocument/2006/relationships/hyperlink" Target="http://english.moef.go.kr/pc/selectTbPressCenterDtl.do?boardCd=N0001&amp;seq=4839" TargetMode="External"/><Relationship Id="rId1735" Type="http://schemas.openxmlformats.org/officeDocument/2006/relationships/hyperlink" Target="http://www.pbc.gov.cn/en/3688110/3688172/4002931/index.html" TargetMode="External"/><Relationship Id="rId1942" Type="http://schemas.openxmlformats.org/officeDocument/2006/relationships/hyperlink" Target="https://www.gov.ie/en/service/578596-covid-19-wage-subsidy/" TargetMode="External"/><Relationship Id="rId27" Type="http://schemas.openxmlformats.org/officeDocument/2006/relationships/hyperlink" Target="https://www.afdb.org/en/news-and-events/press-releases/cabo-verde-african-development-bank-group-approves-30-million-euros-loan-fight-covid-19-35840" TargetMode="External"/><Relationship Id="rId1802" Type="http://schemas.openxmlformats.org/officeDocument/2006/relationships/hyperlink" Target="https://www.worldbank.org/en/news/press-release/2020/04/02/world-bank-fast-tracks-1-billion-covid-19-support-for-india" TargetMode="External"/><Relationship Id="rId3048" Type="http://schemas.openxmlformats.org/officeDocument/2006/relationships/hyperlink" Target="http://meng.fsc.go.kr/common/pdfjs/web/viewer.html?file=/upload/press1/20200228160737_f321e327.pdf" TargetMode="External"/><Relationship Id="rId176" Type="http://schemas.openxmlformats.org/officeDocument/2006/relationships/hyperlink" Target="https://www.afm.nl/nl-nl/professionals/nieuws/2020/april/groei-obligatiemarkt" TargetMode="External"/><Relationship Id="rId383" Type="http://schemas.openxmlformats.org/officeDocument/2006/relationships/hyperlink" Target="https://pib.gov.in/PressReleasePage.aspx?PRID=1624536" TargetMode="External"/><Relationship Id="rId590" Type="http://schemas.openxmlformats.org/officeDocument/2006/relationships/hyperlink" Target="https://www.cnv.gov.ar/SitioWeb/Prensa/Post/1428/1428la-cnv-propicia-la-instrumentacion-de-un-fondo-solidario-con-impacto-social" TargetMode="External"/><Relationship Id="rId2064" Type="http://schemas.openxmlformats.org/officeDocument/2006/relationships/hyperlink" Target="https://www.bnm.gov.my/index.php?ch=en_press&amp;pg=en_press&amp;ac=5022&amp;lang=en" TargetMode="External"/><Relationship Id="rId2271" Type="http://schemas.openxmlformats.org/officeDocument/2006/relationships/hyperlink" Target="https://www.fca.org.uk/news/statements/impact-coronavirus-firms-libor-transition-plans" TargetMode="External"/><Relationship Id="rId3115" Type="http://schemas.openxmlformats.org/officeDocument/2006/relationships/hyperlink" Target="http://english.moef.go.kr/pc/selectTbPressCenterDtl.do?boardCd=N0001&amp;seq=4832" TargetMode="External"/><Relationship Id="rId243" Type="http://schemas.openxmlformats.org/officeDocument/2006/relationships/hyperlink" Target="https://pib.gov.in/PressReleasePage.aspx?PRID=1625323" TargetMode="External"/><Relationship Id="rId450" Type="http://schemas.openxmlformats.org/officeDocument/2006/relationships/hyperlink" Target="https://www.gov.il/he/departments/news/sa140520-2" TargetMode="External"/><Relationship Id="rId688" Type="http://schemas.openxmlformats.org/officeDocument/2006/relationships/hyperlink" Target="https://www.gov.br/economia/pt-br/assuntos/noticias/2020/maio/medida-provisoria-autoriza-antecipacao-de-pagamentos-em-contratacoes-realizadas-durante-estado-de-calamidade-publica" TargetMode="External"/><Relationship Id="rId895" Type="http://schemas.openxmlformats.org/officeDocument/2006/relationships/hyperlink" Target="https://www.imf.org/en/News/Articles/2020/04/30/pr20197-japan-boosts-contributions-imf-catastrophe-relief-fund-poverty-reduction-growth-trust" TargetMode="External"/><Relationship Id="rId1080" Type="http://schemas.openxmlformats.org/officeDocument/2006/relationships/hyperlink" Target="https://www.worldbank.org/en/news/press-release/2020/04/24/world-bank-supporting-bosnia-and-herzegovina-to-combat-health-and-social-impacts-of-covid-19-pandemic" TargetMode="External"/><Relationship Id="rId2131" Type="http://schemas.openxmlformats.org/officeDocument/2006/relationships/hyperlink" Target="https://www.rba.gov.au/media-releases/2020/mr-20-10.html" TargetMode="External"/><Relationship Id="rId2369" Type="http://schemas.openxmlformats.org/officeDocument/2006/relationships/hyperlink" Target="https://www.imf.org/en/News/Articles/2020/03/23/pr2099-gambia-imf-executive-board-approves-usd47-1-million-ecf-arrangement" TargetMode="External"/><Relationship Id="rId2576" Type="http://schemas.openxmlformats.org/officeDocument/2006/relationships/hyperlink" Target="https://www.bi.go.id/en/ruang-media/siaran-pers/Pages/SP_222220.aspx" TargetMode="External"/><Relationship Id="rId2783" Type="http://schemas.openxmlformats.org/officeDocument/2006/relationships/hyperlink" Target="https://www.cfr.gov.au/news/2020/mr-20-01.html" TargetMode="External"/><Relationship Id="rId2990" Type="http://schemas.openxmlformats.org/officeDocument/2006/relationships/hyperlink" Target="https://www.businesssupport.gov.uk/support-for-businesses-paying-tax/" TargetMode="External"/><Relationship Id="rId103" Type="http://schemas.openxmlformats.org/officeDocument/2006/relationships/hyperlink" Target="https://www.regjeringen.no/no/aktuelt/forlengelse-av-lanegarantiordningen-fastsatt/id2703962/" TargetMode="External"/><Relationship Id="rId310" Type="http://schemas.openxmlformats.org/officeDocument/2006/relationships/hyperlink" Target="https://www.mof.gov.tw/singlehtml/384fb3077bb349ea973e7fc6f13b6974?cntId=d1e5e205f1e64bcb8b0850560527c97f" TargetMode="External"/><Relationship Id="rId548" Type="http://schemas.openxmlformats.org/officeDocument/2006/relationships/hyperlink" Target="https://pib.gov.in/PressReleasePage.aspx?PRID=1623862" TargetMode="External"/><Relationship Id="rId755" Type="http://schemas.openxmlformats.org/officeDocument/2006/relationships/hyperlink" Target="https://www.nbb.be/nl/artikels/bijwerking-van-de-overkoepelende-circulaire-betreffende-governance-voor-de" TargetMode="External"/><Relationship Id="rId962" Type="http://schemas.openxmlformats.org/officeDocument/2006/relationships/hyperlink" Target="https://www.rbi.org.in/Scripts/BS_PressReleaseDisplay.aspx?prid=49735" TargetMode="External"/><Relationship Id="rId1178" Type="http://schemas.openxmlformats.org/officeDocument/2006/relationships/hyperlink" Target="https://www.imf.org/en/News/Articles/2020/04/21/pr20181-paraguay-imf-executive-board-approves-us-emergency-support-address-covid-19-pandemic" TargetMode="External"/><Relationship Id="rId1385" Type="http://schemas.openxmlformats.org/officeDocument/2006/relationships/hyperlink" Target="http://www.pbc.gov.cn/en/3688110/3688181/4007901/index.html" TargetMode="External"/><Relationship Id="rId1592" Type="http://schemas.openxmlformats.org/officeDocument/2006/relationships/hyperlink" Target="https://www.imf.org/en/News/Articles/2020/04/08/pr20138-morocco-draws-funds-available-under-precautionary-liquidity-line-covid19-pandemic" TargetMode="External"/><Relationship Id="rId2229" Type="http://schemas.openxmlformats.org/officeDocument/2006/relationships/hyperlink" Target="https://www.government.is/news/article/2020/03/21/Icelandic-Government-announces-1.6bn-USD-response-package-to-the-COVID-19-crisis/" TargetMode="External"/><Relationship Id="rId2436" Type="http://schemas.openxmlformats.org/officeDocument/2006/relationships/hyperlink" Target="https://www.bankofcanada.ca/2020/03/bank-of-canada-announces-additional-measures-to-support-market-functioning/" TargetMode="External"/><Relationship Id="rId2643" Type="http://schemas.openxmlformats.org/officeDocument/2006/relationships/hyperlink" Target="https://www.gov.br/economia/pt-br/assuntos/noticias/2020/marco/equipe-economica-reforca-em-mais-r-22-bilhoes-plano-de-combate-aos-efeitos-do-coronavirus" TargetMode="External"/><Relationship Id="rId2850" Type="http://schemas.openxmlformats.org/officeDocument/2006/relationships/hyperlink" Target="https://www.dof.gov.ph/govt-economic-team-rolls-out-p27-1-b-package-vs-covid-19-pandemic/" TargetMode="External"/><Relationship Id="rId91" Type="http://schemas.openxmlformats.org/officeDocument/2006/relationships/hyperlink" Target="https://bm.dk/nyheder-presse/nyheder/2020/05/to-borgerforslag-og-tre-beslutningsforslag-faerdigbehandles-i-folketinget/" TargetMode="External"/><Relationship Id="rId408" Type="http://schemas.openxmlformats.org/officeDocument/2006/relationships/hyperlink" Target="https://pib.gov.in/PressReleasePage.aspx?PRID=1624153" TargetMode="External"/><Relationship Id="rId615" Type="http://schemas.openxmlformats.org/officeDocument/2006/relationships/hyperlink" Target="https://www.mof.gov.sa/mediacenter/news/Pages/News_11052020.aspx" TargetMode="External"/><Relationship Id="rId822" Type="http://schemas.openxmlformats.org/officeDocument/2006/relationships/hyperlink" Target="https://koronavirus.gov.hu/cikkek/egymilliard-forinttal-segitik-fuggetlen-eloadomuveszeket" TargetMode="External"/><Relationship Id="rId1038" Type="http://schemas.openxmlformats.org/officeDocument/2006/relationships/hyperlink" Target="https://www.finnvera.fi/finnvera/uutishuone/uutiset/finnveran-takausosuus-nousee-enimmillaan-90-prosenttiin" TargetMode="External"/><Relationship Id="rId1245" Type="http://schemas.openxmlformats.org/officeDocument/2006/relationships/hyperlink" Target="http://www.fsc.go.kr/downManager?bbsid=BBS0048&amp;no=151611" TargetMode="External"/><Relationship Id="rId1452" Type="http://schemas.openxmlformats.org/officeDocument/2006/relationships/hyperlink" Target="https://www.imf.org/en/News/Articles/2020/04/13/pr20151-imf-executive-board-approves-immediate-debt-relief-for-25-countries" TargetMode="External"/><Relationship Id="rId1897" Type="http://schemas.openxmlformats.org/officeDocument/2006/relationships/hyperlink" Target="https://www.mas.gov.sg/news/media-releases/2020/mas-and-financial-industry-to-support-individuals-and-smes-affected-by-the-covid-19-pandemic" TargetMode="External"/><Relationship Id="rId2503" Type="http://schemas.openxmlformats.org/officeDocument/2006/relationships/hyperlink" Target="https://www.regeringen.se/pressmeddelanden/2020/03/utokade-lane--och-garantimojligheter-till-foretag-i-sverige2/" TargetMode="External"/><Relationship Id="rId2948" Type="http://schemas.openxmlformats.org/officeDocument/2006/relationships/hyperlink" Target="https://www.fi.se/en/published/press-releases/2020/fi-lowers-the-countercyclical-capital-buffer-to-zero/" TargetMode="External"/><Relationship Id="rId1105" Type="http://schemas.openxmlformats.org/officeDocument/2006/relationships/hyperlink" Target="http://prensa.mitramiss.gob.es/WebPrensa/noticias/seguridadsocial/detalle/3785" TargetMode="External"/><Relationship Id="rId1312" Type="http://schemas.openxmlformats.org/officeDocument/2006/relationships/hyperlink" Target="https://cbr.ru/press/pr/?file=17042020_125400if2020-04-17T12_49_42.htm" TargetMode="External"/><Relationship Id="rId1757" Type="http://schemas.openxmlformats.org/officeDocument/2006/relationships/hyperlink" Target="https://www.fma.govt.nz/news-and-resources/covid-19/fma-to-extend-deadline-for-financial-reporting/" TargetMode="External"/><Relationship Id="rId1964"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710" Type="http://schemas.openxmlformats.org/officeDocument/2006/relationships/hyperlink" Target="https://subscriber.politicopro.com/f/?id=00000170-ee5f-ded4-ad7e-ffffa4550000" TargetMode="External"/><Relationship Id="rId2808" Type="http://schemas.openxmlformats.org/officeDocument/2006/relationships/hyperlink" Target="https://vm.fi/artikkeli/-/asset_publisher/poikkeusolojen-ratkaisuja" TargetMode="External"/><Relationship Id="rId49" Type="http://schemas.openxmlformats.org/officeDocument/2006/relationships/hyperlink" Target="https://www.cbn.gov.ng/Out/2020/MPD/Central%20Bank%20of%20Nigeria%20Communique%20No%20130%20of%20the%20Monetary%20Policy%20Committee%20Meeting%20of%20May%2028,%202020.pdf" TargetMode="External"/><Relationship Id="rId1617" Type="http://schemas.openxmlformats.org/officeDocument/2006/relationships/hyperlink" Target="https://www.federalreserve.gov/newsevents/pressreleases/enforcement20200408a.htm" TargetMode="External"/><Relationship Id="rId1824" Type="http://schemas.openxmlformats.org/officeDocument/2006/relationships/hyperlink" Target="https://www.worldbank.org/en/news/press-release/2020/04/01/world-bank-fast-track-support-covid19-corona" TargetMode="External"/><Relationship Id="rId198" Type="http://schemas.openxmlformats.org/officeDocument/2006/relationships/hyperlink" Target="https://www.fsa.go.jp/news/r1/sonota/20200327.html" TargetMode="External"/><Relationship Id="rId2086" Type="http://schemas.openxmlformats.org/officeDocument/2006/relationships/hyperlink" Target="https://www.bnr.ro/page.aspx?prid=17677" TargetMode="External"/><Relationship Id="rId2293" Type="http://schemas.openxmlformats.org/officeDocument/2006/relationships/hyperlink" Target="https://www.economie.gouv.fr/covid-mesures-independants" TargetMode="External"/><Relationship Id="rId2598" Type="http://schemas.openxmlformats.org/officeDocument/2006/relationships/hyperlink" Target="https://www.federalreserve.gov/newsevents/pressreleases/monetary20200319b.htm" TargetMode="External"/><Relationship Id="rId265" Type="http://schemas.openxmlformats.org/officeDocument/2006/relationships/hyperlink" Target="https://mof.gov.ua/uk/news/uriad_dopovniv_perelik_pershochergovikh_platezhiv_iaki_zdiisniuie_kaznacheistvo-2147" TargetMode="External"/><Relationship Id="rId472" Type="http://schemas.openxmlformats.org/officeDocument/2006/relationships/hyperlink" Target="https://www.regeringen.se/pressmeddelanden/2020/05/10-miljoner-kronor-till-frivilliga-organisationers-formaga-att-samordna-insatser-med-anledning-av-covid-19/" TargetMode="External"/><Relationship Id="rId2153" Type="http://schemas.openxmlformats.org/officeDocument/2006/relationships/hyperlink" Target="https://tem.fi/en/article/-/asset_publisher/koronaviruksen-vuoksi-lomautusten-ilmoitusaikaa-ja-yhteistoimintaneuvotteluiden-kestoaikaa-lyhennetaan" TargetMode="External"/><Relationship Id="rId2360" Type="http://schemas.openxmlformats.org/officeDocument/2006/relationships/hyperlink" Target="https://www.kormany.hu/en/the-prime-minister/news/we-have-organised-containment-effort-on-four-fronts-further-small-businesses-granted-tax-exemption" TargetMode="External"/><Relationship Id="rId125" Type="http://schemas.openxmlformats.org/officeDocument/2006/relationships/hyperlink" Target="https://www.mof.gov.vn/webcenter/portal/tttc/r/o/ttsk/ttsk_chitiet?dDocName=MOFUCM177315&amp;_afrLoop=100598896650247447" TargetMode="External"/><Relationship Id="rId332" Type="http://schemas.openxmlformats.org/officeDocument/2006/relationships/hyperlink" Target="https://www.mnb.hu/sajtoszoba/sajtokozlemenyek/2020-evi-sajtokozlemenyek/a-fizetesi-moratorium-miatt-nem-nohet-a-havi-torlesztes-osszege" TargetMode="External"/><Relationship Id="rId777" Type="http://schemas.openxmlformats.org/officeDocument/2006/relationships/hyperlink" Target="https://www.fca.org.uk/news/news-stories/update-position-limits-certain-commodity-derivative-contracts" TargetMode="External"/><Relationship Id="rId984" Type="http://schemas.openxmlformats.org/officeDocument/2006/relationships/hyperlink" Targe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TargetMode="External"/><Relationship Id="rId2013" Type="http://schemas.openxmlformats.org/officeDocument/2006/relationships/hyperlink" Target="https://www.gov.br/economia/pt-br/assuntos/noticias/2020/marco/governo-anuncia-r-40-bilhoes-em-linha-de-credito-para-garantir-empregos" TargetMode="External"/><Relationship Id="rId2220" Type="http://schemas.openxmlformats.org/officeDocument/2006/relationships/hyperlink" Target="https://www.esma.europa.eu/sites/default/files/library/esma32-63-951_statement_on_ifrs_9_implications_of_covid-19_related_support_measures.pdf" TargetMode="External"/><Relationship Id="rId2458" Type="http://schemas.openxmlformats.org/officeDocument/2006/relationships/hyperlink" Target="https://www.boj.or.jp/en/announcements/release_2020/rel200320a.pdf" TargetMode="External"/><Relationship Id="rId2665"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72" Type="http://schemas.openxmlformats.org/officeDocument/2006/relationships/hyperlink" Target="https://www.frc.org.uk/news/march-2020-(1)/frc-guidance-for-auditors-arising-from-the-coronav" TargetMode="External"/><Relationship Id="rId637" Type="http://schemas.openxmlformats.org/officeDocument/2006/relationships/hyperlink" Target="https://www.cnv.gov.ar/SitioWeb/Prensa/Post/1427/1427mientras-continuen-las-medidas-de-aislamiento-se-mantendran-suspendidos-los-examenes-de-idoneidad-de-cnv" TargetMode="External"/><Relationship Id="rId844" Type="http://schemas.openxmlformats.org/officeDocument/2006/relationships/hyperlink" Target="https://treasury.govt.nz/publications/media-advisory/business-finance-guarantee-available-more-firms" TargetMode="External"/><Relationship Id="rId1267" Type="http://schemas.openxmlformats.org/officeDocument/2006/relationships/hyperlink" Target="https://www.fm.dk/nyheder/pressemeddelelser/2020/04/regeringen-og-alle-folketingets-partier-er-enige-om-at-justere-og-udvide-hjaelpepakker-til-dansk-oekonomi" TargetMode="External"/><Relationship Id="rId1474" Type="http://schemas.openxmlformats.org/officeDocument/2006/relationships/hyperlink" Target="https://www.canada.ca/en/department-finance/news/2020/04/minister-morneau-and-minister-ng-mark-the-launch-of-the-canada-emergency-business-account.html" TargetMode="External"/><Relationship Id="rId1681" Type="http://schemas.openxmlformats.org/officeDocument/2006/relationships/hyperlink" Target="https://www.treasury.gov.my/pdf/Teks-Perutusan-Khas-YAB-PM-Prihatin-PKS-Tambahan.pdf" TargetMode="External"/><Relationship Id="rId2318" Type="http://schemas.openxmlformats.org/officeDocument/2006/relationships/hyperlink" Target="http://www.fsc.go.kr/downManager?bbsid=BBS0048&amp;no=150684" TargetMode="External"/><Relationship Id="rId2525" Type="http://schemas.openxmlformats.org/officeDocument/2006/relationships/hyperlink" Target="https://www.bcra.gob.ar/Noticias/Coronavirus-BCRa-medidas-directorio.asp" TargetMode="External"/><Relationship Id="rId2732" Type="http://schemas.openxmlformats.org/officeDocument/2006/relationships/hyperlink" Target="https://www.esma.europa.eu/press-news/esma-news/esma-issues-positive-opinion-short-selling-ban-italian-consob-1" TargetMode="External"/><Relationship Id="rId704" Type="http://schemas.openxmlformats.org/officeDocument/2006/relationships/hyperlink" Target="https://cbr.ru/press/pr/?file=07052020_124818pr2.htm" TargetMode="External"/><Relationship Id="rId911" Type="http://schemas.openxmlformats.org/officeDocument/2006/relationships/hyperlink" Target="https://www.tcmb.gov.tr/wps/wcm/connect/EN/TCMB+EN/Main+Menu/Announcements/Press+Releases/2020/ANO2020-27" TargetMode="External"/><Relationship Id="rId1127" Type="http://schemas.openxmlformats.org/officeDocument/2006/relationships/hyperlink" Target="http://www.gov.cn/xinwen/2020-04/22/content_5504958.htm" TargetMode="External"/><Relationship Id="rId1334" Type="http://schemas.openxmlformats.org/officeDocument/2006/relationships/hyperlink" Target="https://www.bcb.gov.br/detalhenoticia/17048/nota" TargetMode="External"/><Relationship Id="rId1541" Type="http://schemas.openxmlformats.org/officeDocument/2006/relationships/hyperlink" Target="https://www.regeringen.se/pressmeddelanden/2020/04/tillfallig-rabatt-for-fasta-hyreskostnader-i-utsatta-branscher/" TargetMode="External"/><Relationship Id="rId1779" Type="http://schemas.openxmlformats.org/officeDocument/2006/relationships/hyperlink" Target="https://vm.fi/sv/artikel/-/asset_publisher/maksujarjestelyssa-olevien-verojen-viivastyskorko-alenee-maaraajaksi" TargetMode="External"/><Relationship Id="rId1986" Type="http://schemas.openxmlformats.org/officeDocument/2006/relationships/hyperlink" Target="https://www.bok.or.kr/eng/bbs/E0000634/view.do?nttId=10057276&amp;menuNo=400069&amp;pageIndex=1" TargetMode="External"/><Relationship Id="rId40" Type="http://schemas.openxmlformats.org/officeDocument/2006/relationships/hyperlink" Target="https://www.dian.gov.co/Prensa/Paginas/NG-Hasta-el-proximo-martes-2-de-junio-2020.aspx" TargetMode="External"/><Relationship Id="rId1401" Type="http://schemas.openxmlformats.org/officeDocument/2006/relationships/hyperlink" Target="https://www.beehive.govt.nz/release/government-backs-business-through-covid-19" TargetMode="External"/><Relationship Id="rId1639" Type="http://schemas.openxmlformats.org/officeDocument/2006/relationships/hyperlink" Target="https://japan.kantei.go.jp/98_abe/statement/202004/_00001.html" TargetMode="External"/><Relationship Id="rId1846" Type="http://schemas.openxmlformats.org/officeDocument/2006/relationships/hyperlink" Target="https://www.news.gov.hk/eng/2020/04/20200401/20200401_161709_829.html?type=category&amp;name=covid19&amp;tl=t" TargetMode="External"/><Relationship Id="rId3061" Type="http://schemas.openxmlformats.org/officeDocument/2006/relationships/hyperlink" Target="http://www.gov.cn/zhengce/2020-02/26/content_5483881.htm" TargetMode="External"/><Relationship Id="rId1706" Type="http://schemas.openxmlformats.org/officeDocument/2006/relationships/hyperlink" Target="https://www.argentina.gob.ar/noticias/creditos-y-anrs-para-la-produccion-nacional-de-equipamiento-insumos-medicos-y-desarrollos" TargetMode="External"/><Relationship Id="rId1913" Type="http://schemas.openxmlformats.org/officeDocument/2006/relationships/hyperlink" Target="https://home.treasury.gov/news/press-releases/sm963" TargetMode="External"/><Relationship Id="rId287" Type="http://schemas.openxmlformats.org/officeDocument/2006/relationships/hyperlink" Target="https://www.rahandusministeerium.ee/et/uudised/omavalitsused-saavad-esitada-taotlusi-investeeringutoetuseks" TargetMode="External"/><Relationship Id="rId494" Type="http://schemas.openxmlformats.org/officeDocument/2006/relationships/hyperlink" Target="https://pib.gov.in/PressReleasePage.aspx?PRID=1623601" TargetMode="External"/><Relationship Id="rId2175" Type="http://schemas.openxmlformats.org/officeDocument/2006/relationships/hyperlink" Target="http://www.bsp.gov.ph/publications/media.asp?id=5336" TargetMode="External"/><Relationship Id="rId2382" Type="http://schemas.openxmlformats.org/officeDocument/2006/relationships/hyperlink" Target="https://twitter.com/MOFUAE/status/1242038008381157376" TargetMode="External"/><Relationship Id="rId3019" Type="http://schemas.openxmlformats.org/officeDocument/2006/relationships/hyperlink" Target="https://finances.belgium.be/fr/Actualites/mesures-de-soutien-dans-le-cadre-du-coronavirus-covid-19" TargetMode="External"/><Relationship Id="rId147" Type="http://schemas.openxmlformats.org/officeDocument/2006/relationships/hyperlink" Target="https://www.gob.pe/institucion/mef/noticias/164473-mef-reglamenta-los-proyectos-especiales-de-inversion-publica-para-impulsar-la-ejecucion-de-inversiones-de-alta-complejidad-y-que-generen-eficiencias-en-tiempo-y-costo-para-el-desarrollo-del-pais" TargetMode="External"/><Relationship Id="rId354" Type="http://schemas.openxmlformats.org/officeDocument/2006/relationships/hyperlink" Target="http://www.fsc.go.kr/downManager?bbsid=BBS0048&amp;no=152660" TargetMode="External"/><Relationship Id="rId799" Type="http://schemas.openxmlformats.org/officeDocument/2006/relationships/hyperlink" Target="https://www.ifrs.org/news-and-events/2020/05/classification-of-liabilities-deferral-exposure-draft/" TargetMode="External"/><Relationship Id="rId1191" Type="http://schemas.openxmlformats.org/officeDocument/2006/relationships/hyperlink" Target="https://www.rbnz.govt.nz/news/2020/04/reserve-bank-proposes-to-remove-lvr-restrictions" TargetMode="External"/><Relationship Id="rId2035" Type="http://schemas.openxmlformats.org/officeDocument/2006/relationships/hyperlink" Target="https://www.minfin.gr/web/guest/-/d-t-antimetopise-tou-zetematos-ton-metachronologemenon-epitagon-kai-dieurynse-ton-metron-sterixes-kai-se-epicheireseis-pou-echoun-kad-deutereuousas-dr?inheritRedirect=true&amp;redirect=%2Fweb%2Fguest%2Fanakoinoseis" TargetMode="External"/><Relationship Id="rId2687" Type="http://schemas.openxmlformats.org/officeDocument/2006/relationships/hyperlink" Target="https://www.rbnz.govt.nz/news/2020/03/regulatory-relief-to-provide-headroom-for-customer-focus-and-risk-management" TargetMode="External"/><Relationship Id="rId2894" Type="http://schemas.openxmlformats.org/officeDocument/2006/relationships/hyperlink" Target="https://www.regjeringen.no/en/aktuelt/nok-100-billion-worth-of-guarantees-and-loans-in-crisis-support-for-businesses/id2693668/" TargetMode="External"/><Relationship Id="rId561" Type="http://schemas.openxmlformats.org/officeDocument/2006/relationships/hyperlink" Target="https://www.regjeringen.no/no/aktuelt/legger-frem-forslag-til-endringer-i-petroleumsskatten/id2702231/" TargetMode="External"/><Relationship Id="rId659" Type="http://schemas.openxmlformats.org/officeDocument/2006/relationships/hyperlink" Target="https://www.imf.org/en/News/Articles/2020/05/08/pr20213-kyrgyz-republic-imf-execboard-approves-us-121-1m-emergency-asst-rfi-rcf-address-covid19" TargetMode="External"/><Relationship Id="rId866" Type="http://schemas.openxmlformats.org/officeDocument/2006/relationships/hyperlink" Target="https://www.bcb.gov.br/detalhenoticia/17062/nota" TargetMode="External"/><Relationship Id="rId1289" Type="http://schemas.openxmlformats.org/officeDocument/2006/relationships/hyperlink" Target="https://www.rbi.org.in/Scripts/BS_PressReleaseDisplay.aspx?prid=49689" TargetMode="External"/><Relationship Id="rId1496" Type="http://schemas.openxmlformats.org/officeDocument/2006/relationships/hyperlink" Target="https://www.worldbank.org/en/news/press-release/2020/04/09/honduras-recibira-apoyo-por-us119-millones-del-banco-mundial-para-hacer-frente-a-la-covid-19-coronavirus-y-otras-emergencias" TargetMode="External"/><Relationship Id="rId2242" Type="http://schemas.openxmlformats.org/officeDocument/2006/relationships/hyperlink" Target="https://www.regjeringen.no/en/aktuelt/covid19_efforts/id2694835/" TargetMode="External"/><Relationship Id="rId2547" Type="http://schemas.openxmlformats.org/officeDocument/2006/relationships/hyperlink" Target="https://www.economia.gob.cl/2020/03/19/presidente-presenta-plan-economico-de-emergencia-por-us11-750-millones-para-proteger-el-empleo-y-a-las-pymes-necesitamos-unidad.htm" TargetMode="External"/><Relationship Id="rId214" Type="http://schemas.openxmlformats.org/officeDocument/2006/relationships/hyperlink" Target="https://www.eib.org/en/press/all/2020-122-covid-19-eib-provides-madrid-region-with-eur-600-million-to-strengthen-its-response-to-the-health-emergency" TargetMode="External"/><Relationship Id="rId421" Type="http://schemas.openxmlformats.org/officeDocument/2006/relationships/hyperlink" Target="http://www.bsp.gov.ph/downloads/regulations/attachments/2020/m041.pdf" TargetMode="External"/><Relationship Id="rId519" Type="http://schemas.openxmlformats.org/officeDocument/2006/relationships/hyperlink" Target="https://www.cbsl.gov.lk/en/node/7846" TargetMode="External"/><Relationship Id="rId1051" Type="http://schemas.openxmlformats.org/officeDocument/2006/relationships/hyperlink" Target="https://www.gov.il/he/departments/news/news-23-04-2020-3" TargetMode="External"/><Relationship Id="rId1149" Type="http://schemas.openxmlformats.org/officeDocument/2006/relationships/hyperlink" Target="https://www.regjeringen.no/no/aktuelt/omfordelingen-av-bankenes-rammer-i-lanegarantiordningen-utsettes/id2698598/" TargetMode="External"/><Relationship Id="rId1356" Type="http://schemas.openxmlformats.org/officeDocument/2006/relationships/hyperlink" Target="https://www.dof.gov.ph/dof-issues-guidelines-on-tax-benefits-of-donations-during-quarantine-period/" TargetMode="External"/><Relationship Id="rId2102" Type="http://schemas.openxmlformats.org/officeDocument/2006/relationships/hyperlink" Target="https://www.riksbank.se/en-gb/press-and-published/notices-and-press-releases/press-releases/2020/riksbank-continues-purchases-of-government-and-mortgage-bonds/" TargetMode="External"/><Relationship Id="rId2754" Type="http://schemas.openxmlformats.org/officeDocument/2006/relationships/hyperlink" Target="https://www.tcmb.gov.tr/wps/wcm/connect/EN/TCMB+EN/Main+Menu/Announcements/Press+Releases/2020/ANO2020-16" TargetMode="External"/><Relationship Id="rId2961" Type="http://schemas.openxmlformats.org/officeDocument/2006/relationships/hyperlink" Target="https://www.banrep.gov.co/es/comunicado-junta-directiva" TargetMode="External"/><Relationship Id="rId726" Type="http://schemas.openxmlformats.org/officeDocument/2006/relationships/hyperlink" Target="https://www.dian.gov.co/Prensa/Paginas/NG-Comunicado-de-Prensa-31-2020.aspx" TargetMode="External"/><Relationship Id="rId933" Type="http://schemas.openxmlformats.org/officeDocument/2006/relationships/hyperlink" Target="https://dbei.gov.ie/en/News-And-Events/Department-News/2020/April/29042020.html" TargetMode="External"/><Relationship Id="rId1009" Type="http://schemas.openxmlformats.org/officeDocument/2006/relationships/hyperlink" Target="https://www.worldbank.org/en/news/press-release/2020/04/27/world-bank-continues-support-to-ukraines-healthcare-reform-boosting-its-covid-19-response" TargetMode="External"/><Relationship Id="rId1563" Type="http://schemas.openxmlformats.org/officeDocument/2006/relationships/hyperlink" Target="https://www.banque-france.fr/communique-de-presse/la-crise-liee-lepidemie-en-cours-amene-la-banque-de-france-amenager-de-facon-exceptionnelle-sa" TargetMode="External"/><Relationship Id="rId1770" Type="http://schemas.openxmlformats.org/officeDocument/2006/relationships/hyperlink" Target="https://www.bcb.gov.br/detalhenoticia/17027/nota" TargetMode="External"/><Relationship Id="rId1868" Type="http://schemas.openxmlformats.org/officeDocument/2006/relationships/hyperlink" Target="https://www.adb.org/news/adb-supports-china-gas-ensure-uninterrupted-gas-supplies-combat-covid-19-hubei-province" TargetMode="External"/><Relationship Id="rId2407" Type="http://schemas.openxmlformats.org/officeDocument/2006/relationships/hyperlink" Target="https://treasury.gov.au/sites/default/files/2020-03/Fact_sheet-Providing_temporary_relief_for_financially_distressed_businesses.pdf" TargetMode="External"/><Relationship Id="rId2614" Type="http://schemas.openxmlformats.org/officeDocument/2006/relationships/hyperlink" Target="https://www.cbsl.gov.lk/en/news/the-central-bank-of-sri-lanka-introduces-urgent-measures-to-ease-the-pressure-on-the-exchange-rate-and-prevent-financial-market-panic-due-to-the-covid-19-pandemic" TargetMode="External"/><Relationship Id="rId2821" Type="http://schemas.openxmlformats.org/officeDocument/2006/relationships/hyperlink" Target="http://www.consob.it/documents/46180/46181/press_release_20200316.pdf/fc96bf05-447e-4219-aad6-ea5c7426c190" TargetMode="External"/><Relationship Id="rId62" Type="http://schemas.openxmlformats.org/officeDocument/2006/relationships/hyperlink" Target="https://www.bmf.gv.at/presse/pressemeldungen/2020/Mai/haertefallfonds.html" TargetMode="External"/><Relationship Id="rId1216" Type="http://schemas.openxmlformats.org/officeDocument/2006/relationships/hyperlink" Target="http://www.pbc.gov.cn/en/3688229/3688335/3730276/4010876/index.html" TargetMode="External"/><Relationship Id="rId1423" Type="http://schemas.openxmlformats.org/officeDocument/2006/relationships/hyperlink" Target="https://www.minfin.gr/web/guest/-/parembaseis-gia-ta-enoikia-phoiteton-pou-spoudazoun-makria-apo-ton-topo-monimes-katoikias-tous-kai-gia-ten-epektase-tou-metrou-tes-choregeses-oikonomi?inheritRedirect=true&amp;redirect=%2Fweb%2Fguest%2Fanakoinoseis" TargetMode="External"/><Relationship Id="rId1630" Type="http://schemas.openxmlformats.org/officeDocument/2006/relationships/hyperlink" Target="https://www.kormany.hu/en/ministry-for-national-economy/news/employer-social-security-contributions-to-be-reduced-by-2-percent" TargetMode="External"/><Relationship Id="rId2919" Type="http://schemas.openxmlformats.org/officeDocument/2006/relationships/hyperlink" Target="https://finances.belgium.be/fr/Actualites/%ef%83%98belgique-france-r%C3%A9gime-travailleurs-frontaliers-%E2%80%93-coronavirus-covid-19" TargetMode="External"/><Relationship Id="rId3083" Type="http://schemas.openxmlformats.org/officeDocument/2006/relationships/hyperlink" Target="https://www.bi.go.id/en/ruang-media/siaran-pers/Pages/SP_221320.aspx" TargetMode="External"/><Relationship Id="rId1728" Type="http://schemas.openxmlformats.org/officeDocument/2006/relationships/hyperlink" Target="https://www.argentina.gob.ar/noticias/bienes-personales-se-extiende-el-plazo-para-la-repatriacion-de-activos-en-el-exterior-hasta" TargetMode="External"/><Relationship Id="rId1935"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2197" Type="http://schemas.openxmlformats.org/officeDocument/2006/relationships/hyperlink" Target="https://www.federalreserve.gov/newsevents/pressreleases/bcreg20200326b.htm" TargetMode="External"/><Relationship Id="rId3010" Type="http://schemas.openxmlformats.org/officeDocument/2006/relationships/hyperlink" Target="https://cbr.ru/eng/press/event/?id=6493" TargetMode="External"/><Relationship Id="rId169" Type="http://schemas.openxmlformats.org/officeDocument/2006/relationships/hyperlink" Target="https://www.rbi.org.in/Scripts/BS_PressReleaseDisplay.aspx?prid=49844" TargetMode="External"/><Relationship Id="rId376" Type="http://schemas.openxmlformats.org/officeDocument/2006/relationships/hyperlink" Target="https://www.minhacienda.gov.co/webcenter/portal/SaladePrensa/pages_DetalleNoticia?documentId=WCC_CLUSTER-130581" TargetMode="External"/><Relationship Id="rId583" Type="http://schemas.openxmlformats.org/officeDocument/2006/relationships/hyperlink" Target="https://www.fdic.gov/news/news/press/2020/pr20059.html" TargetMode="External"/><Relationship Id="rId790" Type="http://schemas.openxmlformats.org/officeDocument/2006/relationships/hyperlink" Target="https://www.adb.org/news/adb-approves-20-million-support-bhutans-covid-19-response" TargetMode="External"/><Relationship Id="rId2057" Type="http://schemas.openxmlformats.org/officeDocument/2006/relationships/hyperlink" Target="https://www.gov.il/he/departments/news/press_27032020" TargetMode="External"/><Relationship Id="rId2264" Type="http://schemas.openxmlformats.org/officeDocument/2006/relationships/hyperlink" Target="https://www.government.se/press-releases/2020/03/crisis-package-for-small-enterprises-in-sweden/" TargetMode="External"/><Relationship Id="rId2471" Type="http://schemas.openxmlformats.org/officeDocument/2006/relationships/hyperlink" Target="https://www.gob.pe/institucion/mef/noticias/109746-gobierno-destina-mas-de-s-100-millones-para-la-adquisicion-de-1-6-millones-de-pruebas-para-la-deteccion-del-coronavirus-covid-19" TargetMode="External"/><Relationship Id="rId3108" Type="http://schemas.openxmlformats.org/officeDocument/2006/relationships/hyperlink" Target="http://szs.mof.gov.cn/zhengcefabu/202002/t20200207_3466789.htm" TargetMode="External"/><Relationship Id="rId4" Type="http://schemas.openxmlformats.org/officeDocument/2006/relationships/hyperlink" Target="https://www.argentina.gob.ar/noticias/se-prorrogan-hasta-el-31-de-agosto-los-vencimientos-de-las-prestaciones-por-desempleo" TargetMode="External"/><Relationship Id="rId236" Type="http://schemas.openxmlformats.org/officeDocument/2006/relationships/hyperlink" Target="https://www.amf-france.org/fr/actualites-publications/actualites/publication-du-rapport-financier-semestriel-dans-le-contexte-covid-19-lamf-presente-quelques" TargetMode="External"/><Relationship Id="rId443" Type="http://schemas.openxmlformats.org/officeDocument/2006/relationships/hyperlink" Target="https://tem.fi/artikkeli/-/asset_publisher/eu-n-kilpailusaantojen-noudattamisen-valvontaa-tehostetaan-lausuntokierros-kilpailulain-muutoksista-alkaa" TargetMode="External"/><Relationship Id="rId650" Type="http://schemas.openxmlformats.org/officeDocument/2006/relationships/hyperlink" Target="https://covid19.gov.gr/stirixi-ergazomenon-ke-anergon-apo-to-choro-tou-politismou-me-programmata-tou-ypourgiou-ergasias/" TargetMode="External"/><Relationship Id="rId888" Type="http://schemas.openxmlformats.org/officeDocument/2006/relationships/hyperlink" Target="https://koronavirus.gov.hu/cikkek/gyorsabban-kaphatjak-vissza-az-afat-kkv-k" TargetMode="External"/><Relationship Id="rId1073" Type="http://schemas.openxmlformats.org/officeDocument/2006/relationships/hyperlink" Target="https://www.economy-ni.gov.uk/news/ministers-announce-protection-family-related-statutory-payments-furloughed-workers" TargetMode="External"/><Relationship Id="rId1280" Type="http://schemas.openxmlformats.org/officeDocument/2006/relationships/hyperlink" Target="https://tem.fi/artikkeli/-/asset_publisher/starttiraha-turvaamaan-yrittajien-toimeentuloa-toiminnan-keskeytyessa-tai-tyomaaran-va-hentyessa" TargetMode="External"/><Relationship Id="rId2124" Type="http://schemas.openxmlformats.org/officeDocument/2006/relationships/hyperlink" Target="https://www.congress.gov/116/bills/hr748/BILLS-116hr748enr.pdf" TargetMode="External"/><Relationship Id="rId2331" Type="http://schemas.openxmlformats.org/officeDocument/2006/relationships/hyperlink" Target="https://www.bangkokpost.com/thailand/general/1885640/cash-handouts-for-informal-workers" TargetMode="External"/><Relationship Id="rId2569" Type="http://schemas.openxmlformats.org/officeDocument/2006/relationships/hyperlink" Target="https://www.mnb.hu/sajtoszoba/sajtokozlemenyek/2020-evi-sajtokozlemenyek/az-mnb-szamos-intezkedest-hozott-a-bankok-mukodesenek-tamogatasara" TargetMode="External"/><Relationship Id="rId2776" Type="http://schemas.openxmlformats.org/officeDocument/2006/relationships/hyperlink" Target="https://www.federalreserve.gov/newsevents/pressreleases/monetary20200317a.htm" TargetMode="External"/><Relationship Id="rId2983" Type="http://schemas.openxmlformats.org/officeDocument/2006/relationships/hyperlink" Target="https://www.cb.is/publications/news/news/2020/03/11/Statement-of-the-Monetary-Policy-Committee-11-March-2020/" TargetMode="External"/><Relationship Id="rId303" Type="http://schemas.openxmlformats.org/officeDocument/2006/relationships/hyperlink" Target="http://www.fsc.go.kr/downManager?bbsid=BBS0048&amp;no=152874" TargetMode="External"/><Relationship Id="rId748" Type="http://schemas.openxmlformats.org/officeDocument/2006/relationships/hyperlink" Target="https://www.bde.es/f/webbde/GAP/Secciones/SalaPrensa/NotasInformativas/20/presbe2020_38.pdf" TargetMode="External"/><Relationship Id="rId955" Type="http://schemas.openxmlformats.org/officeDocument/2006/relationships/hyperlink" Target="http://www.previc.gov.br/central-de-conteudos/Noticias/previc-prorroga-prazo-de-entrega-do-relatorio-anual-de-informacoes-rai" TargetMode="External"/><Relationship Id="rId1140" Type="http://schemas.openxmlformats.org/officeDocument/2006/relationships/hyperlink" Target="https://www.imf.org/en/News/Articles/2020/04/22/pr20185-maldives-imf-executive-board-approves-disbursement-to-address-covid-19" TargetMode="External"/><Relationship Id="rId1378" Type="http://schemas.openxmlformats.org/officeDocument/2006/relationships/hyperlink" Target="https://www.fsma.be/nl/news/covid-19-maatregelen-verzekeringssector-0" TargetMode="External"/><Relationship Id="rId1585" Type="http://schemas.openxmlformats.org/officeDocument/2006/relationships/hyperlink" Target="https://pib.gov.in/PressReleaseIframePage.aspx?PRID=1612291" TargetMode="External"/><Relationship Id="rId1792" Type="http://schemas.openxmlformats.org/officeDocument/2006/relationships/hyperlink" Target="https://www.dof.gov.ph/dof-issues-guidelines-on-tax-free-imports-of-ppes-test-kits-and-medical-supplies-amid-covid-pandemic/" TargetMode="External"/><Relationship Id="rId2429" Type="http://schemas.openxmlformats.org/officeDocument/2006/relationships/hyperlink" Target="https://www.fca.org.uk/news/statements/fca-requests-delay-forthcoming-announcement-preliminary-financial-accounts" TargetMode="External"/><Relationship Id="rId2636" Type="http://schemas.openxmlformats.org/officeDocument/2006/relationships/hyperlink" Target="https://www.bmf.gv.at/presse/pressemeldungen/2020/maerz/Bluemel-Tun-was-notwendig-ist-um-zu-helfen.html" TargetMode="External"/><Relationship Id="rId2843" Type="http://schemas.openxmlformats.org/officeDocument/2006/relationships/hyperlink" Target="https://www.bcrp.gob.pe/docs/Transparencia/Notas-Informativas/2020/nota-informativa-2020-03-15-1.pdf" TargetMode="External"/><Relationship Id="rId84" Type="http://schemas.openxmlformats.org/officeDocument/2006/relationships/hyperlink" Target="https://www.adb.org/news/adb-approves-250-million-support-nepals-covid-19-response" TargetMode="External"/><Relationship Id="rId510" Type="http://schemas.openxmlformats.org/officeDocument/2006/relationships/hyperlink" Target="https://www.rbnz.govt.nz/news/2020/05/large-scale-asset-purchases-expanded" TargetMode="External"/><Relationship Id="rId608" Type="http://schemas.openxmlformats.org/officeDocument/2006/relationships/hyperlink" Target="https://www.sbs.gob.pe/noticia/detallenoticia/idnoticia/2484" TargetMode="External"/><Relationship Id="rId815" Type="http://schemas.openxmlformats.org/officeDocument/2006/relationships/hyperlink" Target="https://dbei.gov.ie/en/News-And-Events/Department-News/2020/May/02052020.html" TargetMode="External"/><Relationship Id="rId1238" Type="http://schemas.openxmlformats.org/officeDocument/2006/relationships/hyperlink" Target="http://www.fsc.go.kr/downManager?bbsid=BBS0048&amp;no=151611" TargetMode="External"/><Relationship Id="rId1445" Type="http://schemas.openxmlformats.org/officeDocument/2006/relationships/hyperlink" Target="https://www.worldbank.org/en/news/press-release/2020/04/14/burundi-to-strengthen-national-health-system-and-preparedness-in-the-face-of-covid-19" TargetMode="External"/><Relationship Id="rId1652" Type="http://schemas.openxmlformats.org/officeDocument/2006/relationships/hyperlink" Target="https://www.mas.gov.sg/news/media-releases/2020/mas-takes-regulatory-and-supervisory-measures-to-help-fis-focus-on-supporting-customers" TargetMode="External"/><Relationship Id="rId1000" Type="http://schemas.openxmlformats.org/officeDocument/2006/relationships/hyperlink" Target="http://www.fsc.go.kr/downManager?bbsid=BBS0048&amp;no=151913" TargetMode="External"/><Relationship Id="rId1305" Type="http://schemas.openxmlformats.org/officeDocument/2006/relationships/hyperlink" Target="https://www.imf.org/en/News/Articles/2020/04/18/pr20173-moldova-imf-executive-board-approves-emergency-assistance-to-address-covid-19" TargetMode="External"/><Relationship Id="rId1957" Type="http://schemas.openxmlformats.org/officeDocument/2006/relationships/hyperlink" Target="https://www.bok.or.kr/eng/bbs/E0000634/view.do?nttId=10057338&amp;menuNo=400069&amp;pageIndex=1" TargetMode="External"/><Relationship Id="rId2703" Type="http://schemas.openxmlformats.org/officeDocument/2006/relationships/hyperlink" Target="https://www.fhfa.gov/Media/PublicAffairs/Pages/FHFA-Moves-to-Provide-Eviction-Suspension-Relief-for-Renters-in-Multifamily-Properties.aspx" TargetMode="External"/><Relationship Id="rId2910" Type="http://schemas.openxmlformats.org/officeDocument/2006/relationships/hyperlink" Target="https://www.bmf.gv.at/presse/pressemeldungen/2020/maerz/sonderregelungen-coronavirus.html" TargetMode="External"/><Relationship Id="rId1512" Type="http://schemas.openxmlformats.org/officeDocument/2006/relationships/hyperlink" Target="https://www.esma.europa.eu/press-news/esma-news/esma-postpones-publication-dates-annual-non-equity-transparency-calculations" TargetMode="External"/><Relationship Id="rId1817" Type="http://schemas.openxmlformats.org/officeDocument/2006/relationships/hyperlink" Target="https://www.worldbank.org/en/news/press-release/2020/04/02/new-us269-million-grant-for-yemen-to-fund-emergency-response-activities-related-to-coronavirus-covid-19-outbreak" TargetMode="External"/><Relationship Id="rId11" Type="http://schemas.openxmlformats.org/officeDocument/2006/relationships/hyperlink" Target="https://www.banrep.gov.co/es/junta-directiva-del-banco-republica-mayoria-redujo-su-tasa-interes-medio-punto-porcentual-275" TargetMode="External"/><Relationship Id="rId398" Type="http://schemas.openxmlformats.org/officeDocument/2006/relationships/hyperlink" Target="https://www.agri.ee/et/uudised/leader-toetustega-tehtavate-investeeringute-tahtajad-pikenevad" TargetMode="External"/><Relationship Id="rId2079" Type="http://schemas.openxmlformats.org/officeDocument/2006/relationships/hyperlink" Target="https://www.regjeringen.no/en/aktuelt/economic-measures-in-norway-in-response-to-covid-192/id2695355/" TargetMode="External"/><Relationship Id="rId3032" Type="http://schemas.openxmlformats.org/officeDocument/2006/relationships/hyperlink" Target="https://www.news.gov.hk/eng/2020/03/20200303/20200303_131728_937.html?type=category&amp;name=covid19&amp;tl=t" TargetMode="External"/><Relationship Id="rId160" Type="http://schemas.openxmlformats.org/officeDocument/2006/relationships/hyperlink" Target="https://www.cdic.ca/newsroom/industry-news/cdic-act-changes-deferred-to-april-30-2022/" TargetMode="External"/><Relationship Id="rId2286" Type="http://schemas.openxmlformats.org/officeDocument/2006/relationships/hyperlink" Target="https://www.bankofcanada.ca/2020/03/bank-canada-announces-new-program-support-provincial-funding-markets/" TargetMode="External"/><Relationship Id="rId2493" Type="http://schemas.openxmlformats.org/officeDocument/2006/relationships/hyperlink" Target="https://cbr.ru/eng/press/pr/?file=23032020_170800eng2020-03-23T17_07_10.htm" TargetMode="External"/><Relationship Id="rId258" Type="http://schemas.openxmlformats.org/officeDocument/2006/relationships/hyperlink" Target="https://www.wbf.admin.ch/wbf/de/home/dokumentation/nsb-news_list.msg-id-79188.html" TargetMode="External"/><Relationship Id="rId465" Type="http://schemas.openxmlformats.org/officeDocument/2006/relationships/hyperlink" Target="https://omaninfo.om/topics/85/show/8064" TargetMode="External"/><Relationship Id="rId672" Type="http://schemas.openxmlformats.org/officeDocument/2006/relationships/hyperlink" Target="https://www.economy.gov.ru/material/news/ekonomika_bez_virusa/dochernim_kompaniyam_sistemoobrazuyushchih_organizaciy_predostavyat_kredity_na_3_mlrd_rubley.html" TargetMode="External"/><Relationship Id="rId1095" Type="http://schemas.openxmlformats.org/officeDocument/2006/relationships/hyperlink" Target="https://www.rbi.org.in/Scripts/BS_PressReleaseDisplay.aspx?prid=49712" TargetMode="External"/><Relationship Id="rId2146" Type="http://schemas.openxmlformats.org/officeDocument/2006/relationships/hyperlink" Target="https://www.fm.dk/nyheder/pressemeddelelser/2020/03/regeringen-indgaar-aftaler-med-kl-og-danske-regioner-om-dansk-oekonomi" TargetMode="External"/><Relationship Id="rId2353" Type="http://schemas.openxmlformats.org/officeDocument/2006/relationships/hyperlink" Target="http://english.ahram.org.eg/NewsContent/3/12/365827/Business/Economy/Egypts-tax-authority-extends-tax-return-submission.aspx" TargetMode="External"/><Relationship Id="rId2560" Type="http://schemas.openxmlformats.org/officeDocument/2006/relationships/hyperlink" Target="https://www.cbe.org.eg/en/Pages/HighlightsPages/Circular-dated-19-March-2020-regarding-amending-the-interest-rate-of-some-of-the-CBE-initiatives--.aspx" TargetMode="External"/><Relationship Id="rId2798" Type="http://schemas.openxmlformats.org/officeDocument/2006/relationships/hyperlink" Target="http://www.pbc.gov.cn/en/3688110/3688181/3989689/index.html" TargetMode="External"/><Relationship Id="rId118" Type="http://schemas.openxmlformats.org/officeDocument/2006/relationships/hyperlink" Target="https://www.gov.sg/article/a-summary-of-the-fortitude-budget-2020" TargetMode="External"/><Relationship Id="rId325" Type="http://schemas.openxmlformats.org/officeDocument/2006/relationships/hyperlink" Target="http://www.previc.gov.br/central-de-conteudos/Noticias/previc-lanca-formulario-de-acompanhamento-dos-impactos-da-crise-covid-19-na-gestao-das-efpc" TargetMode="External"/><Relationship Id="rId532" Type="http://schemas.openxmlformats.org/officeDocument/2006/relationships/hyperlink" Target="https://www.fhfa.gov/Media/PublicAffairs/Pages/FHFA-Announces-Payment-Deferral-as-New-Repayment-Option-for-Homeowners-in-COVID-19-Forbearance-Plans.aspx" TargetMode="External"/><Relationship Id="rId977" Type="http://schemas.openxmlformats.org/officeDocument/2006/relationships/hyperlink" Target="https://www.adb.org/news/adb-approves-200-million-loan-support-philippines-poor-amid-covid-19" TargetMode="External"/><Relationship Id="rId1162" Type="http://schemas.openxmlformats.org/officeDocument/2006/relationships/hyperlink" Target="https://www.tcmb.gov.tr/wps/wcm/connect/EN/TCMB+EN/Main+Menu/Announcements/Press+Releases/2020/ANO2020-23" TargetMode="External"/><Relationship Id="rId2006" Type="http://schemas.openxmlformats.org/officeDocument/2006/relationships/hyperlink" Target="https://www.bis.org/press/p200327.htm" TargetMode="External"/><Relationship Id="rId2213" Type="http://schemas.openxmlformats.org/officeDocument/2006/relationships/hyperlink" Target="http://www.cmfchile.cl/portal/prensa/604/w3-article-28902.html" TargetMode="External"/><Relationship Id="rId2420" Type="http://schemas.openxmlformats.org/officeDocument/2006/relationships/hyperlink" Target="https://riotimesonline.com/brazil-news/brazil/bndes-announces-r55-billion-injection-in-brazilian-economy/" TargetMode="External"/><Relationship Id="rId2658" Type="http://schemas.openxmlformats.org/officeDocument/2006/relationships/hyperlink" Target="https://www.ecb.europa.eu/press/pr/date/2020/html/ecb.pr200318_1~3949d6f266.en.html" TargetMode="External"/><Relationship Id="rId2865" Type="http://schemas.openxmlformats.org/officeDocument/2006/relationships/hyperlink" Target="https://www.riksbank.se/en-gb/press-and-published/notices-and-press-releases/press-releases/2020/the-riksbank-to-increase-asset-purchases-and-take-measures-to-facilitate-credit-supply/" TargetMode="External"/><Relationship Id="rId837" Type="http://schemas.openxmlformats.org/officeDocument/2006/relationships/hyperlink" Target="https://www.kormany.hu/hu/foldmuvelesugyi-miniszterium/hirek/25-milliard-forinttal-segiti-a-kormany-a-mezogazdasagi-es-elelmiszeripari-vallalkozasokat-a-koronavirus-okozta-gazdasagi-nehezsegek-lekuzdeseben" TargetMode="External"/><Relationship Id="rId1022" Type="http://schemas.openxmlformats.org/officeDocument/2006/relationships/hyperlink" Target="https://www.dese.gov.au/covid-19/job-seekers" TargetMode="External"/><Relationship Id="rId1467" Type="http://schemas.openxmlformats.org/officeDocument/2006/relationships/hyperlink" Target="https://www.minhacienda.gov.co/webcenter/portal/SaladePrensa/pages_DetalleNoticia?documentId=WCC_CLUSTER-127980" TargetMode="External"/><Relationship Id="rId1674" Type="http://schemas.openxmlformats.org/officeDocument/2006/relationships/hyperlink" Target="https://ec.europa.eu/commission/presscorner/detail/en/ip_20_569" TargetMode="External"/><Relationship Id="rId1881" Type="http://schemas.openxmlformats.org/officeDocument/2006/relationships/hyperlink" Target="http://infopublik.id/kategori/nasional-ekonomi-bisnis/446150/stabilitas-moneter-dan-pasar-keuangan-terus-diperkuat" TargetMode="External"/><Relationship Id="rId2518" Type="http://schemas.openxmlformats.org/officeDocument/2006/relationships/hyperlink" Target="https://www.bankofengland.co.uk/news/2020/march/boe-announces-supervisory-and-prudential-policy-measures-to-address-the-challenges-of-covid-19" TargetMode="External"/><Relationship Id="rId2725" Type="http://schemas.openxmlformats.org/officeDocument/2006/relationships/hyperlink" Target="https://www.minhacienda.gov.co/webcenter/portal/SaladePrensa/pages_DetalleNoticia?documentId=WCC_CLUSTER-126604" TargetMode="External"/><Relationship Id="rId2932" Type="http://schemas.openxmlformats.org/officeDocument/2006/relationships/hyperlink" Target="https://www.bundesfinanzministerium.de/Content/EN/Standardartikel/Topics/Public-Finances/Articles/2020-03-17-corona-protective-shield.html" TargetMode="External"/><Relationship Id="rId904" Type="http://schemas.openxmlformats.org/officeDocument/2006/relationships/hyperlink" Target="https://www.mas.gov.sg/news/media-releases/2020/mas-and-financial-industry-provide-additional-support-for-individuals" TargetMode="External"/><Relationship Id="rId1327" Type="http://schemas.openxmlformats.org/officeDocument/2006/relationships/hyperlink" Target="https://www.adb.org/news/adb-provides-tonga-6-million-covid-19-assistance" TargetMode="External"/><Relationship Id="rId1534" Type="http://schemas.openxmlformats.org/officeDocument/2006/relationships/hyperlink" Target="http://english.moef.go.kr/pc/selectTbPressCenterDtl.do?boardCd=N0001&amp;seq=4877" TargetMode="External"/><Relationship Id="rId1741" Type="http://schemas.openxmlformats.org/officeDocument/2006/relationships/hyperlink" Target="https://ec.europa.eu/commission/presscorner/detail/en/ip_20_575" TargetMode="External"/><Relationship Id="rId1979" Type="http://schemas.openxmlformats.org/officeDocument/2006/relationships/hyperlink" Target="https://www.boi.org.il/en/NewsAndPublications/PressReleases/Pages/29-3-2020a12.aspx" TargetMode="External"/><Relationship Id="rId33" Type="http://schemas.openxmlformats.org/officeDocument/2006/relationships/hyperlink" Target="https://www.dian.gov.co/Prensa/Paginas/BlogDetails.aspx?DianId=19" TargetMode="External"/><Relationship Id="rId1601" Type="http://schemas.openxmlformats.org/officeDocument/2006/relationships/hyperlink" Target="http://english.moef.go.kr/pc/selectTbPressCenterDtl.do?boardCd=N0001&amp;seq=4876" TargetMode="External"/><Relationship Id="rId1839" Type="http://schemas.openxmlformats.org/officeDocument/2006/relationships/hyperlink" Target="https://www.adb.org/news/adb-sells-45-billion-2-year-global-bonds-largest-ever-single-tranche-outing" TargetMode="External"/><Relationship Id="rId3054" Type="http://schemas.openxmlformats.org/officeDocument/2006/relationships/hyperlink" Target="http://english.moef.go.kr/pc/selectTbPressCenterDtl.do?boardCd=N0001&amp;seq=4849" TargetMode="External"/><Relationship Id="rId182" Type="http://schemas.openxmlformats.org/officeDocument/2006/relationships/hyperlink" Target="https://www.regeringen.se/pressmeddelanden/2020/05/myndigheter-far-nya-verktyg-for-att-bekampa-fusk-med-korttidspermittering/" TargetMode="External"/><Relationship Id="rId1906" Type="http://schemas.openxmlformats.org/officeDocument/2006/relationships/hyperlink" Target="https://www.riksbank.se/sv/press-och-publicerat/nyheter-och-pressmeddelanden/pressmeddelanden/2020/riksbanken-erbjuder-ett-andra-lan-i-amerikanska-dollar-torsdagen-den-2-april/" TargetMode="External"/><Relationship Id="rId487" Type="http://schemas.openxmlformats.org/officeDocument/2006/relationships/hyperlink" Target="https://www.kormany.hu/hu/nemzetgazdasagi-miniszterium/hirek/tobb-mint-300-milliard-forintnyi-beruhazast-terveznek-a-magyar-vallalatok" TargetMode="External"/><Relationship Id="rId694" Type="http://schemas.openxmlformats.org/officeDocument/2006/relationships/hyperlink" Target="http://www.mof.gov.cn/zhengwuxinxi/xinwenlianbo/hubeicaizhengxinxilianbo/202004/t20200422_3502401.htm" TargetMode="External"/><Relationship Id="rId2070" Type="http://schemas.openxmlformats.org/officeDocument/2006/relationships/hyperlink" Target="https://www.regjeringen.no/en/aktuelt/economic-measures-in-norway-in-response-to-covid-192/id2695355/" TargetMode="External"/><Relationship Id="rId2168" Type="http://schemas.openxmlformats.org/officeDocument/2006/relationships/hyperlink" Target="https://www.regjeringen.no/en/aktuelt/respons_covid19/id2695183/" TargetMode="External"/><Relationship Id="rId2375" Type="http://schemas.openxmlformats.org/officeDocument/2006/relationships/hyperlink" Target="https://www.rbnz.govt.nz/news/2020/03/rbnz-to-implement-30bn-large-scale-asset-purchase-programme-of-nz-govt-bonds" TargetMode="External"/><Relationship Id="rId3121" Type="http://schemas.openxmlformats.org/officeDocument/2006/relationships/hyperlink" Target="http://jrs.mof.gov.cn/zhengcefabu/202002/t20200201_3464819.htm" TargetMode="External"/><Relationship Id="rId347" Type="http://schemas.openxmlformats.org/officeDocument/2006/relationships/hyperlink" Target="http://www.fsc.go.kr/downManager?bbsid=BBS0048&amp;no=152660" TargetMode="External"/><Relationship Id="rId999" Type="http://schemas.openxmlformats.org/officeDocument/2006/relationships/hyperlink" Target="https://www.dof.gov.ph/dof-asks-congress-to-extend-tax-deductibility-of-losses-incurred-by-small-businesses-in-2020/" TargetMode="External"/><Relationship Id="rId1184" Type="http://schemas.openxmlformats.org/officeDocument/2006/relationships/hyperlink" Target="https://www.banxico.org.mx/publications-and-press/other-announcements/%7B6F7FECBA-44CB-6AA5-4E4B-269DDBD9B5A8%7D.pdf" TargetMode="External"/><Relationship Id="rId2028" Type="http://schemas.openxmlformats.org/officeDocument/2006/relationships/hyperlink" Target="https://www.bankingsupervision.europa.eu/press/pr/date/2020/html/ssm.pr200327~d4d8f81a53.en.html" TargetMode="External"/><Relationship Id="rId2582" Type="http://schemas.openxmlformats.org/officeDocument/2006/relationships/hyperlink" Target="https://sbci.gov.ie/schemes/covid-19-loan-application" TargetMode="External"/><Relationship Id="rId2887" Type="http://schemas.openxmlformats.org/officeDocument/2006/relationships/hyperlink" Target="https://www.boi.org.il/en/NewsAndPublications/PressReleases/Pages/15-03-2020.aspx" TargetMode="External"/><Relationship Id="rId554" Type="http://schemas.openxmlformats.org/officeDocument/2006/relationships/hyperlink" Target="https://pib.gov.in/PressReleasePage.aspx?PRID=1623862" TargetMode="External"/><Relationship Id="rId761" Type="http://schemas.openxmlformats.org/officeDocument/2006/relationships/hyperlink" Target="https://ec.europa.eu/commission/presscorner/detail/en/ip_20_810" TargetMode="External"/><Relationship Id="rId859" Type="http://schemas.openxmlformats.org/officeDocument/2006/relationships/hyperlink" Target="https://www.argentina.gob.ar/noticias/aumento-de-los-subsidios-para-la-red-de-atencion-y-acompanamiento-de-la-sedronar" TargetMode="External"/><Relationship Id="rId1391" Type="http://schemas.openxmlformats.org/officeDocument/2006/relationships/hyperlink" Target="https://www.amf-france.org/fr/actualites-publications/communiques/communiques-de-lamf/lamf-annonce-la-prolongation-de-linterdiction-des-positions-courtes-nettes-jusquau-18-mai-2020" TargetMode="External"/><Relationship Id="rId1489" Type="http://schemas.openxmlformats.org/officeDocument/2006/relationships/hyperlink" Target="https://www.bok.or.kr/eng/bbs/E0000634/view.do?nttId=10057611&amp;menuNo=400069&amp;pageIndex=1" TargetMode="External"/><Relationship Id="rId1696" Type="http://schemas.openxmlformats.org/officeDocument/2006/relationships/hyperlink" Target="https://www.gov.sg/article/solidarity-budget-2020-additional-cash-payments-to-help-families-get-through-circuit-breaker-phase" TargetMode="External"/><Relationship Id="rId2235" Type="http://schemas.openxmlformats.org/officeDocument/2006/relationships/hyperlink" Target="https://www.president.go.ke/2020/03/25/presidential-address-on-the-state-interventions-to-cushion-kenyans-against-economic-effects-of-covid-19-pandemic-on-25th-march-2020/" TargetMode="External"/><Relationship Id="rId2442" Type="http://schemas.openxmlformats.org/officeDocument/2006/relationships/hyperlink" Target="https://www.bankingsupervision.europa.eu/press/pr/date/2020/html/ssm.pr200320~4cdbbcf466.en.html" TargetMode="External"/><Relationship Id="rId207" Type="http://schemas.openxmlformats.org/officeDocument/2006/relationships/hyperlink" Target="https://www.dof.gov.ph/dominguez-urges-senate-to-include-stimulus-measures-in-calibrated-corporate-tax-reform-bill/" TargetMode="External"/><Relationship Id="rId414" Type="http://schemas.openxmlformats.org/officeDocument/2006/relationships/hyperlink" Target="https://www.imf.org/en/News/Articles/2020/05/15/pr20217-jamaica-imf-executive-board-approves-disbursement-to-address-the-covid-19-pandemic" TargetMode="External"/><Relationship Id="rId621" Type="http://schemas.openxmlformats.org/officeDocument/2006/relationships/hyperlink" Target="https://www.snb.ch/en/mmr/reference/pre_20200511/source/pre_20200511.en.pdf" TargetMode="External"/><Relationship Id="rId1044" Type="http://schemas.openxmlformats.org/officeDocument/2006/relationships/hyperlink" Target="https://www.news.gov.hk/eng/2020/04/20200424/20200424_191359_424.html?type=category&amp;name=covid19" TargetMode="External"/><Relationship Id="rId1251" Type="http://schemas.openxmlformats.org/officeDocument/2006/relationships/hyperlink" Target="http://www.fsc.go.kr/downManager?bbsid=BBS0048&amp;no=151611" TargetMode="External"/><Relationship Id="rId1349" Type="http://schemas.openxmlformats.org/officeDocument/2006/relationships/hyperlink" Target="https://www.kemenkeu.go.id/publikasi/berita/pemerintah-siapkan-program-padat-karya-untuk-lapangan-kerja-dan-jaga-daya-beli-masyarakat/" TargetMode="External"/><Relationship Id="rId2302" Type="http://schemas.openxmlformats.org/officeDocument/2006/relationships/hyperlink" Target="https://www.mnb.hu/sajtoszoba/sajtokozlemenyek/2020-evi-sajtokozlemenyek/a-hosszu-futamidokon-fix-kamat-mellett-nyujtott-likviditas-korlatlanul-all-rendelkezesre" TargetMode="External"/><Relationship Id="rId2747" Type="http://schemas.openxmlformats.org/officeDocument/2006/relationships/hyperlink" Target="https://www.cbsl.gov.lk/sites/default/files/cbslweb_documents/laws/cdg/DOD_Operating_Instructions_No_35_01_005_0007_15_e.pdf" TargetMode="External"/><Relationship Id="rId2954" Type="http://schemas.openxmlformats.org/officeDocument/2006/relationships/hyperlink" Target="https://www.adb.org/news/adb-provide-200-million-support-strained-supply-chains-fight-against-covid-19" TargetMode="External"/><Relationship Id="rId719" Type="http://schemas.openxmlformats.org/officeDocument/2006/relationships/hyperlink" Target="https://www.worldbank.org/en/news/press-release/2020/05/07/ecuador-obtains-us506-million-from-the-world-bank-to-strengthen-its-covid-19-response-and-stimulate-the-economy" TargetMode="External"/><Relationship Id="rId926" Type="http://schemas.openxmlformats.org/officeDocument/2006/relationships/hyperlink" Target="https://www.minhacienda.gov.co/webcenter/portal/SaladePrensa/pages_DetalleNoticia?documentId=WCC_CLUSTER-129659" TargetMode="External"/><Relationship Id="rId1111" Type="http://schemas.openxmlformats.org/officeDocument/2006/relationships/hyperlink" Target="https://home.treasury.gov/news/press-releases/sm988" TargetMode="External"/><Relationship Id="rId1556" Type="http://schemas.openxmlformats.org/officeDocument/2006/relationships/hyperlink" Target="https://www.gov.br/economia/pt-br/assuntos/noticias/2020/abril/camex-zera-imposto-de-importacao-de-mais-41-produtos-contra-o-coronavirus" TargetMode="External"/><Relationship Id="rId1763" Type="http://schemas.openxmlformats.org/officeDocument/2006/relationships/hyperlink" Target="https://www.riksbank.se/en-gb/press-and-published/notices-and-press-releases/press-releases/2020/riksbank-to-buy-commercial-paper-for-sek-32-billion--next-purchase-8-april/" TargetMode="External"/><Relationship Id="rId1970"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607" Type="http://schemas.openxmlformats.org/officeDocument/2006/relationships/hyperlink" Target="https://cbr.ru/eng/press/event/?id=6530" TargetMode="External"/><Relationship Id="rId2814" Type="http://schemas.openxmlformats.org/officeDocument/2006/relationships/hyperlink" Target="https://www.mnb.hu/sajtoszoba/sajtokozlemenyek/2020-evi-sajtokozlemenyek/a-magyar-nemzeti-bank-azonnali-lepeseket-tesz-az-uzleti-szektor-megsegitesere" TargetMode="External"/><Relationship Id="rId55" Type="http://schemas.openxmlformats.org/officeDocument/2006/relationships/hyperlink" Target="https://home.treasury.gov/news/press-releases/sm1020" TargetMode="External"/><Relationship Id="rId1209" Type="http://schemas.openxmlformats.org/officeDocument/2006/relationships/hyperlink" Target="http://prensa.mitramiss.gob.es/WebPrensa/noticias/laboral/detalle/3780" TargetMode="External"/><Relationship Id="rId1416" Type="http://schemas.openxmlformats.org/officeDocument/2006/relationships/hyperlink" Target="https://www.bankofcanada.ca/2020/04/bank-canada-asks-retailers-continue-accepting-cash/" TargetMode="External"/><Relationship Id="rId1623" Type="http://schemas.openxmlformats.org/officeDocument/2006/relationships/hyperlink" Target="http://gjs.mof.gov.cn/gongzuodongtai2019/xmdt/202004/t20200407_3494379.htm" TargetMode="External"/><Relationship Id="rId1830" Type="http://schemas.openxmlformats.org/officeDocument/2006/relationships/hyperlink" Target="https://www.worldbank.org/en/news/press-release/2020/04/02/kyrgyz-republic-gets-world-bank-financing-to-respond-to-covid-19-pandemic" TargetMode="External"/><Relationship Id="rId3076" Type="http://schemas.openxmlformats.org/officeDocument/2006/relationships/hyperlink" Target="https://www.news.gov.hk/eng/2020/02/20200224/20200224_173329_360.html?type=category&amp;name=covid19&amp;tl=t" TargetMode="External"/><Relationship Id="rId1928" Type="http://schemas.openxmlformats.org/officeDocument/2006/relationships/hyperlink" Target="https://www.minhacienda.gov.co/webcenter/portal/SaladePrensa/pages_DetalleNoticia?documentId=WCC_CLUSTER-127400" TargetMode="External"/><Relationship Id="rId2092" Type="http://schemas.openxmlformats.org/officeDocument/2006/relationships/hyperlink" Target="https://cbr.ru/eng/press/pr/?file=27032020_203415eng2020-03-27T20_33_29.htm" TargetMode="External"/><Relationship Id="rId271" Type="http://schemas.openxmlformats.org/officeDocument/2006/relationships/hyperlink" Target="https://www.gov.uk/government/news/government-unlocks-150-million-from-dormant-accounts-for-coronavirus-response" TargetMode="External"/><Relationship Id="rId2397" Type="http://schemas.openxmlformats.org/officeDocument/2006/relationships/hyperlink" Target="https://www.federalreserve.gov/newsevents/pressreleases/monetary20200323b.htm" TargetMode="External"/><Relationship Id="rId3003" Type="http://schemas.openxmlformats.org/officeDocument/2006/relationships/hyperlink" Target="http://www.fsc.go.kr/downManager?bbsid=BBS0048&amp;no=150064" TargetMode="External"/><Relationship Id="rId131" Type="http://schemas.openxmlformats.org/officeDocument/2006/relationships/hyperlink" Target="https://www.bmf.gv.at/presse/pressemeldungen/2020/Mai/eu-kommission-gibt-ok-zu-fixkostenzuschuss.html" TargetMode="External"/><Relationship Id="rId369" Type="http://schemas.openxmlformats.org/officeDocument/2006/relationships/hyperlink" Target="https://pib.gov.in/PressReleasePage.aspx?PRID=1624661" TargetMode="External"/><Relationship Id="rId576" Type="http://schemas.openxmlformats.org/officeDocument/2006/relationships/hyperlink" Target="https://www.resbank.co.za/Lists/News%20and%20Publications/Attachments/9929/PA%20and%20CBDA%20-%20Joint%20Communication%201%20of%202020%20-%20CFIs%20and%20Co-op%20banks.pdf" TargetMode="External"/><Relationship Id="rId783" Type="http://schemas.openxmlformats.org/officeDocument/2006/relationships/hyperlink" Target="https://www.mof.gov.vn/webcenter/portal/tttc/r/o/ttsk/ttsk_chitiet?dDocName=MOFUCM176205&amp;_afrLoop=64823660467216334" TargetMode="External"/><Relationship Id="rId990" Type="http://schemas.openxmlformats.org/officeDocument/2006/relationships/hyperlink" Target="https://www.boj.or.jp/en/announcements/release_2020/rel200427b.pdf" TargetMode="External"/><Relationship Id="rId2257" Type="http://schemas.openxmlformats.org/officeDocument/2006/relationships/hyperlink" Target="https://meduza.io/en/feature/2020/03/25/putin-s-newly-announced-covid-19-crisis-response-point-by-point" TargetMode="External"/><Relationship Id="rId2464" Type="http://schemas.openxmlformats.org/officeDocument/2006/relationships/hyperlink" Target="https://www.rbnz.govt.nz/markets-and-payments/domestic-markets/domestic-markets-media-releases/reserve-bank-announces-new-facility-and-removal-of-credit-tiers" TargetMode="External"/><Relationship Id="rId2671"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29" Type="http://schemas.openxmlformats.org/officeDocument/2006/relationships/hyperlink" Target="https://ec.europa.eu/commission/presscorner/detail/en/ip_20_901" TargetMode="External"/><Relationship Id="rId436" Type="http://schemas.openxmlformats.org/officeDocument/2006/relationships/hyperlink" Target="https://www.gov.br/economia/pt-br/assuntos/noticias/2020/maio/receita-federal-lanca-documento-digital-de-cpf" TargetMode="External"/><Relationship Id="rId643" Type="http://schemas.openxmlformats.org/officeDocument/2006/relationships/hyperlink" Target="https://www.dian.gov.co/Prensa/Paginas/NG-Firma-Electronica-para-interesados-en-devoluciones-de-saldos-a-favor-en-Renta.aspx" TargetMode="External"/><Relationship Id="rId1066" Type="http://schemas.openxmlformats.org/officeDocument/2006/relationships/hyperlink" Target="https://cbr.ru/press/pr/?file=24042020_133000Key.htm" TargetMode="External"/><Relationship Id="rId1273" Type="http://schemas.openxmlformats.org/officeDocument/2006/relationships/hyperlink" Target="https://www.adb.org/news/prc-earmarks-10-million-its-adb-trust-fund-address-covid-19-challenges-developing-asia" TargetMode="External"/><Relationship Id="rId1480" Type="http://schemas.openxmlformats.org/officeDocument/2006/relationships/hyperlink" Target="https://www.imf.org/en/News/Articles/2020/04/10/pr20144-tunisia-imf-executive-board-approves-a-us-745m-disbursement-address-covid19-pandemic" TargetMode="External"/><Relationship Id="rId2117" Type="http://schemas.openxmlformats.org/officeDocument/2006/relationships/hyperlink" Target="https://www.congress.gov/116/bills/hr748/BILLS-116hr748enr.pdf" TargetMode="External"/><Relationship Id="rId2324" Type="http://schemas.openxmlformats.org/officeDocument/2006/relationships/hyperlink" Target="https://www.cnmv.es/portal/Utilidades/Contacto.aspx" TargetMode="External"/><Relationship Id="rId2769" Type="http://schemas.openxmlformats.org/officeDocument/2006/relationships/hyperlink" Target="https://www.bloomberg.com/news/articles/2020-03-17/u-k-tells-citizens-not-to-travel-anywhere-in-world-for-30-days" TargetMode="External"/><Relationship Id="rId2976" Type="http://schemas.openxmlformats.org/officeDocument/2006/relationships/hyperlink" Target="https://www.lamoncloa.gob.es/consejodeministros/referencias/Paginas/2020/refc20200312.aspx" TargetMode="External"/><Relationship Id="rId850" Type="http://schemas.openxmlformats.org/officeDocument/2006/relationships/hyperlink" Target="https://mof.gov.ua/uk/news/ukraina_otrimaie_vid_svitovogo_banku_150_milioniv_dolariv_ssha-2123" TargetMode="External"/><Relationship Id="rId948" Type="http://schemas.openxmlformats.org/officeDocument/2006/relationships/hyperlink" Target="https://www.worldbank.org/en/news/press-release/2020/04/29/world-bank-pledges-80-million-to-support-georgias-response-to-covid-19-pandemic" TargetMode="External"/><Relationship Id="rId1133" Type="http://schemas.openxmlformats.org/officeDocument/2006/relationships/hyperlink" Target="https://www.hkma.gov.hk/eng/news-and-media/press-releases/2020/04/20200422-4/" TargetMode="External"/><Relationship Id="rId1578" Type="http://schemas.openxmlformats.org/officeDocument/2006/relationships/hyperlink" Target="https://gia.info.gov.hk/general/202004/08/P2020040800810_339425_1_1586360416762.pdf" TargetMode="External"/><Relationship Id="rId1785" Type="http://schemas.openxmlformats.org/officeDocument/2006/relationships/hyperlink" Target="https://www.boi.org.il/en/NewsAndPublications/PressReleases/Pages/30-3-2020.aspx" TargetMode="External"/><Relationship Id="rId1992" Type="http://schemas.openxmlformats.org/officeDocument/2006/relationships/hyperlink" Target="https://www.minfin.gr/web/guest/-/d-t-parataseis-prothesmion-ypoboles-deloseon?inheritRedirect=true&amp;redirect=%2F" TargetMode="External"/><Relationship Id="rId2531" Type="http://schemas.openxmlformats.org/officeDocument/2006/relationships/hyperlink" Target="https://www.apra.gov.au/news-and-publications/apra-adjusts-bank-capital-expectations" TargetMode="External"/><Relationship Id="rId2629" Type="http://schemas.openxmlformats.org/officeDocument/2006/relationships/hyperlink" Target="https://www.fdic.gov/news/news/financial/2020/fil20021.html" TargetMode="External"/><Relationship Id="rId2836" Type="http://schemas.openxmlformats.org/officeDocument/2006/relationships/hyperlink" Target="https://www.cbn.gov.ng/Out/2020/FPRD/CBN%20POLICY%20MEASURES%20IN%20RESPONSE%20TO%20COVID-19%20OUTBREAK%20AND%20SPILLOVERS.pdf" TargetMode="External"/><Relationship Id="rId77" Type="http://schemas.openxmlformats.org/officeDocument/2006/relationships/hyperlink" Target="https://www.cbn.gov.ng/Out/2020/CCD/CBN%20CIRCULAR%20TO%20OFIS-%20REGULATORY%20FORBEARANCE%20FOR%20THE%20RESTRUCTURING%20OF%20CREDIT%20FACILITIES%20OF%20OFIS%20IMPACTED%20BY%20COVID-%2019.pdf" TargetMode="External"/><Relationship Id="rId503" Type="http://schemas.openxmlformats.org/officeDocument/2006/relationships/hyperlink" Target="https://pib.gov.in/PressReleasePage.aspx?PRID=1623601" TargetMode="External"/><Relationship Id="rId710" Type="http://schemas.openxmlformats.org/officeDocument/2006/relationships/hyperlink" Target="https://bank.gov.ua/news/all/natsionalniy-bank-ta-yebrr-pidpisali-dogovir-pro-valyutniy-svop-na-05-mlrd-dol-ssha" TargetMode="External"/><Relationship Id="rId808" Type="http://schemas.openxmlformats.org/officeDocument/2006/relationships/hyperlink" Target="https://www.hacienda.gob.es/en-GB/Prensa/En%20Portada/2020/Paginas/20200504_REUNION_COORDINACION_HACIENDA_CCAA.aspx" TargetMode="External"/><Relationship Id="rId1340" Type="http://schemas.openxmlformats.org/officeDocument/2006/relationships/hyperlink" Target="https://www.minhacienda.gov.co/webcenter/portal/SaladePrensa/pages_DetalleNoticia?documentId=WCC_CLUSTER-128290" TargetMode="External"/><Relationship Id="rId1438" Type="http://schemas.openxmlformats.org/officeDocument/2006/relationships/hyperlink" Target="https://www.resbank.co.za/Lists/News%20and%20Publications/Attachments/9862/Monetary%20Policy%20Committee%20cut%20the%20repo%20rate%20by%20100%20basis%20points.pdf" TargetMode="External"/><Relationship Id="rId1645" Type="http://schemas.openxmlformats.org/officeDocument/2006/relationships/hyperlink" Target="https://japan.kantei.go.jp/98_abe/statement/202004/_00001.html" TargetMode="External"/><Relationship Id="rId3098" Type="http://schemas.openxmlformats.org/officeDocument/2006/relationships/hyperlink" Target="http://english.moef.go.kr/pc/selectTbPressCenterDtl.do?boardCd=N0001&amp;seq=4836" TargetMode="External"/><Relationship Id="rId1200" Type="http://schemas.openxmlformats.org/officeDocument/2006/relationships/hyperlink" Target="https://www.sanews.gov.za/south-africa/three-phased-economic-response-covid-19-pandemic" TargetMode="External"/><Relationship Id="rId1852" Type="http://schemas.openxmlformats.org/officeDocument/2006/relationships/hyperlink" Target="https://www.kemenkeu.go.id/publikasi/berita/perppu-no1-tahun-2020-tentang-kebijakan-keuangan-negara-dan-stabilitas-sistem-keuangan-respons-luar-biasa-pemerintah-hadapi-situasi-covid-19/" TargetMode="External"/><Relationship Id="rId2903" Type="http://schemas.openxmlformats.org/officeDocument/2006/relationships/hyperlink" Target="https://www.federalreserve.gov/newsevents/pressreleases/monetary20200315b.htm" TargetMode="External"/><Relationship Id="rId1505" Type="http://schemas.openxmlformats.org/officeDocument/2006/relationships/hyperlink" Target="https://www.bcentral.cl/en/content/-/details/banco-central-de-chile-anuncia-nuevas-medidas" TargetMode="External"/><Relationship Id="rId1712"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293" Type="http://schemas.openxmlformats.org/officeDocument/2006/relationships/hyperlink" Target="http://www.mindev.gov.gr/%ce%b1%ce%bd%ce%b1%ce%ba%ce%bf%ce%af%ce%bd%cf%89%cf%83%ce%b7-%cf%84%ce%b5%cf%80%ce%b9%cf%87-%ce%b9%ce%b9/" TargetMode="External"/><Relationship Id="rId2181" Type="http://schemas.openxmlformats.org/officeDocument/2006/relationships/hyperlink" Target="https://www.iras.gov.sg/irashome/News-and-Events/Singapore-Budget/Resilience-Budget---Support-Measures-for-Taxpayers/" TargetMode="External"/><Relationship Id="rId3025" Type="http://schemas.openxmlformats.org/officeDocument/2006/relationships/hyperlink" Target="https://www.hkma.gov.hk/eng/news-and-media/press-releases/2020/03/20200304-3/" TargetMode="External"/><Relationship Id="rId153" Type="http://schemas.openxmlformats.org/officeDocument/2006/relationships/hyperlink" Target="https://www.afdb.org/en/news-and-events/press-releases/kenya-eu188m-african-development-bank-loan-boost-covid-19-response-35735" TargetMode="External"/><Relationship Id="rId360" Type="http://schemas.openxmlformats.org/officeDocument/2006/relationships/hyperlink" Target="https://bank.gov.ua/ua/news/all/viznachena-metodika-otsinki-obligatsiy-pidpriyemstv-z-derjavnoyu-garantiyeyu" TargetMode="External"/><Relationship Id="rId598" Type="http://schemas.openxmlformats.org/officeDocument/2006/relationships/hyperlink" Target="https://www.minhacienda.gov.co/webcenter/portal/SaladePrensa/pages_DetalleNoticia?documentId=WCC_CLUSTER-130180" TargetMode="External"/><Relationship Id="rId2041" Type="http://schemas.openxmlformats.org/officeDocument/2006/relationships/hyperlink" Target="https://www.rbi.org.in/Scripts/BS_PressReleaseDisplay.aspx?prid=49582" TargetMode="External"/><Relationship Id="rId2279" Type="http://schemas.openxmlformats.org/officeDocument/2006/relationships/hyperlink" Target="https://www.worldbank.org/en/news/press-release/2020/03/22/sint-maarten-trust-fund-steering-committee-approves-us36-million-for-rapid-covid-19-response" TargetMode="External"/><Relationship Id="rId2486" Type="http://schemas.openxmlformats.org/officeDocument/2006/relationships/hyperlink" Target="https://cbr.ru/eng/press/pr/?file=23032020_170800eng2020-03-23T17_07_10.htm" TargetMode="External"/><Relationship Id="rId2693"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20" Type="http://schemas.openxmlformats.org/officeDocument/2006/relationships/hyperlink" Target="https://www.worldbank.org/en/news/loans-credits/2020/05/21/pakistan-securing-human-investments-to-foster-transformation-shift" TargetMode="External"/><Relationship Id="rId458" Type="http://schemas.openxmlformats.org/officeDocument/2006/relationships/hyperlink" Target="http://japan.kantei.go.jp/98_abe/actions/202005/_00010.html" TargetMode="External"/><Relationship Id="rId665" Type="http://schemas.openxmlformats.org/officeDocument/2006/relationships/hyperlink" Target="https://www.politicheagricole.it/flex/cm/pages/ServeBLOB.php/L/IT/IDPagina/15431" TargetMode="External"/><Relationship Id="rId872" Type="http://schemas.openxmlformats.org/officeDocument/2006/relationships/hyperlink" Target="http://www.cmfchile.cl/portal/prensa/604/w3-article-28721.html" TargetMode="External"/><Relationship Id="rId1088" Type="http://schemas.openxmlformats.org/officeDocument/2006/relationships/hyperlink" Target="https://tem.fi/artikkeli/-/asset_publisher/finnveran-rahoitusvaltuuksia-korotetaan-koronaviruksen-vuoksi-lisarahoitusta-10-miljardia-euroa" TargetMode="External"/><Relationship Id="rId1295" Type="http://schemas.openxmlformats.org/officeDocument/2006/relationships/hyperlink" Target="https://www.rbi.org.in/Scripts/bs_viewcontent.aspx?Id=3853" TargetMode="External"/><Relationship Id="rId2139" Type="http://schemas.openxmlformats.org/officeDocument/2006/relationships/hyperlink" Target="https://www.bcb.gov.br/en/pressdetail/2321/nota" TargetMode="External"/><Relationship Id="rId2346" Type="http://schemas.openxmlformats.org/officeDocument/2006/relationships/hyperlink" Target="https://www.gov.br/economia/pt-br/assuntos/noticias/2020/marco/governo-anuncia-medidas-de-cooperacao-para-estados-e-municipios-para-o-combate-a-pandemia" TargetMode="External"/><Relationship Id="rId2553" Type="http://schemas.openxmlformats.org/officeDocument/2006/relationships/hyperlink" Target="http://www.nationalbanken.dk/en/pressroom/Pages/2020/03/DNN202005410.aspx" TargetMode="External"/><Relationship Id="rId2760" Type="http://schemas.openxmlformats.org/officeDocument/2006/relationships/hyperlink" Target="https://www.dlapiper.com/en/uk/insights/publications/2020/03/ukraine-takes-measures-towards-covid-19/" TargetMode="External"/><Relationship Id="rId2998" Type="http://schemas.openxmlformats.org/officeDocument/2006/relationships/hyperlink" Target="https://japan.kantei.go.jp/ongoingtopics/_00015.html" TargetMode="External"/><Relationship Id="rId318" Type="http://schemas.openxmlformats.org/officeDocument/2006/relationships/hyperlink" Target="https://www.argentina.gob.ar/noticias/el-gobierno-nacional-congela-las-tarifas-de-telefonia-fija-y-movil-internet-y-de-la-tv-paga" TargetMode="External"/><Relationship Id="rId525" Type="http://schemas.openxmlformats.org/officeDocument/2006/relationships/hyperlink" Target="https://www.cbsl.gov.lk/en/node/7846" TargetMode="External"/><Relationship Id="rId732" Type="http://schemas.openxmlformats.org/officeDocument/2006/relationships/hyperlink" Target="https://www.imf.org/en/News/Articles/2020/05/06/pr20208-kenya-imf-executive-board-approves-us-million-disbursement-address-impact-covid-19-pandemic" TargetMode="External"/><Relationship Id="rId1155" Type="http://schemas.openxmlformats.org/officeDocument/2006/relationships/hyperlink" Target="http://www.fsc.go.kr/downManager?bbsid=BBS0048&amp;no=151742" TargetMode="External"/><Relationship Id="rId1362" Type="http://schemas.openxmlformats.org/officeDocument/2006/relationships/hyperlink" Target="https://www.resbank.co.za/Lists/News%20and%20Publications/Attachments/9873/Joint%20Communication%201%20of%202020%20COVID-19%20Regulatory%20response.pdf" TargetMode="External"/><Relationship Id="rId2206" Type="http://schemas.openxmlformats.org/officeDocument/2006/relationships/hyperlink" Target="https://www.canada.ca/en/department-finance/news/2020/03/the-covid-19-emergency-response-act-receives-royal-assent0.html" TargetMode="External"/><Relationship Id="rId2413" Type="http://schemas.openxmlformats.org/officeDocument/2006/relationships/hyperlink" Target="https://treasury.gov.au/sites/default/files/2020-03/Fact_sheet-Supporting_the_flow_of_credit_1.pdf" TargetMode="External"/><Relationship Id="rId2620" Type="http://schemas.openxmlformats.org/officeDocument/2006/relationships/hyperlink" Target="https://www.riksbank.se/en-gb/press-and-published/notices-and-press-releases/press-releases/2020/additional-measures-to-mitigate-the-effects-of-the-corona-pandemic-on-the-swedish-economy/" TargetMode="External"/><Relationship Id="rId2858" Type="http://schemas.openxmlformats.org/officeDocument/2006/relationships/hyperlink" Target="http://www.sama.gov.sa/en-US/News/Pages/news-518.aspx" TargetMode="External"/><Relationship Id="rId99" Type="http://schemas.openxmlformats.org/officeDocument/2006/relationships/hyperlink" Target="https://www.iadb.org/en/news/idb-renews-its-commitment-support-migrant-host-countries" TargetMode="External"/><Relationship Id="rId1015" Type="http://schemas.openxmlformats.org/officeDocument/2006/relationships/hyperlink" Target="https://www.rahandusministeerium.ee/et/uudised/riik-toetab-kaubanduskeskuste-kriisi-tottu-suletud-rentnikke" TargetMode="External"/><Relationship Id="rId1222" Type="http://schemas.openxmlformats.org/officeDocument/2006/relationships/hyperlink" Target="https://www.economie.gouv.fr/parcs-zoologiques-cirques-gouvernement-renforce-mesures-soutien-assurer-soins" TargetMode="External"/><Relationship Id="rId1667" Type="http://schemas.openxmlformats.org/officeDocument/2006/relationships/hyperlink" Target="https://www.worldbank.org/en/news/press-release/2020/04/03/world-bank-fast-tracks-29-million-for-nepal-covid-19-coronavirus-response" TargetMode="External"/><Relationship Id="rId1874" Type="http://schemas.openxmlformats.org/officeDocument/2006/relationships/hyperlink" Target="https://eba.europa.eu/sites/default/documents/files/document_library/News%20and%20Press/Press%20Room/Press%20Releases/2020/EBA%20provides%20additional%20clarity%20on%20measures%20to%20mitigate%20the%20impact%20of%20COVID-19%20on%20the%20EU%20banking%20sector/Statement%20on%20supervisory%20reporting%20and%20Pillar%203%20disclosures%20in%20light%20of%20COVID-19.pdf" TargetMode="External"/><Relationship Id="rId2718" Type="http://schemas.openxmlformats.org/officeDocument/2006/relationships/hyperlink" Target="https://www.gov.br/economia/pt-br/assuntos/noticias/2020/marco/governo-anuncia-medidas-para-reduzir-efeitos-do-coronavirus-nas-micro-e-pequenas-empresas" TargetMode="External"/><Relationship Id="rId2925" Type="http://schemas.openxmlformats.org/officeDocument/2006/relationships/hyperlink" Target="http://szs.mof.gov.cn/zt/mlqd_8464/2013yljfcs/202003/t20200316_3483272.htm" TargetMode="External"/><Relationship Id="rId1527" Type="http://schemas.openxmlformats.org/officeDocument/2006/relationships/hyperlink" Target="https://andina.pe/INgles/noticia-peru-governments-measures-to-support-companies-at-times-of-covid19-792333.aspx" TargetMode="External"/><Relationship Id="rId1734" Type="http://schemas.openxmlformats.org/officeDocument/2006/relationships/hyperlink" Target="https://www.gov.br/economia/pt-br/assuntos/noticias/2020/abril/comite-gestor-do-simples-nacional-aprova-prorrogacao-dos-tributos-dos-estados-e-municipios" TargetMode="External"/><Relationship Id="rId1941" Type="http://schemas.openxmlformats.org/officeDocument/2006/relationships/hyperlink" Target="https://www.iadb.org/en/news/idb-launches-2-billion-0875-5-year-fixed-rate-sdb-global-benchmark" TargetMode="External"/><Relationship Id="rId26" Type="http://schemas.openxmlformats.org/officeDocument/2006/relationships/hyperlink" Target="https://www.afdb.org/en/news-and-events/press-releases/covid-19-la-banque-africaine-de-developpement-mobilise-22-millions-de-dollars-pour-les-pays-faible-revenu-de-la-zone-cedeao-35859" TargetMode="External"/><Relationship Id="rId3047" Type="http://schemas.openxmlformats.org/officeDocument/2006/relationships/hyperlink" Target="https://www.sbs.gob.pe/comunicado/detallecomunicado/idcomunicado/1014" TargetMode="External"/><Relationship Id="rId175" Type="http://schemas.openxmlformats.org/officeDocument/2006/relationships/hyperlink" Target="https://www.meti.go.jp/press/2020/05/20200522002/20200522002.html" TargetMode="External"/><Relationship Id="rId1801" Type="http://schemas.openxmlformats.org/officeDocument/2006/relationships/hyperlink" Target="https://www.worldbank.org/en/news/press-release/2020/04/02/world-bank-fast-tracks-100-million-covid-19-support-for-afghanistan" TargetMode="External"/><Relationship Id="rId382" Type="http://schemas.openxmlformats.org/officeDocument/2006/relationships/hyperlink" Target="https://pib.gov.in/PressReleasePage.aspx?PRID=1624536" TargetMode="External"/><Relationship Id="rId687" Type="http://schemas.openxmlformats.org/officeDocument/2006/relationships/hyperlink" Target="https://www.gov.br/economia/pt-br/assuntos/noticias/2020/maio/congresso-promulga-emenda-constitucional-que-institui-o-orcamento-de-guerra" TargetMode="External"/><Relationship Id="rId2063" Type="http://schemas.openxmlformats.org/officeDocument/2006/relationships/hyperlink" Target="https://www.bnm.gov.my/index.php?ch=en_press&amp;pg=en_press&amp;ac=5022&amp;lang=en" TargetMode="External"/><Relationship Id="rId2270" Type="http://schemas.openxmlformats.org/officeDocument/2006/relationships/hyperlink" Target="https://bank.gov.ua/news/all/natsionalniy-bank-vidterminuvav-formuvannya-bankami-buferiv-kapitalu" TargetMode="External"/><Relationship Id="rId2368" Type="http://schemas.openxmlformats.org/officeDocument/2006/relationships/hyperlink" Target="https://www.ojk.go.id/en/berita-dan-kegiatan/siaran-pers/Pages/Joint-Press-Release-OJK-and-SRO-Maintain-Continuous-Stock-Exchange%e2%80%99s-Orderly,-Fair.aspx" TargetMode="External"/><Relationship Id="rId3114" Type="http://schemas.openxmlformats.org/officeDocument/2006/relationships/hyperlink" Target="http://english.moef.go.kr/pc/selectTbPressCenterDtl.do?boardCd=N0001&amp;seq=4832" TargetMode="External"/><Relationship Id="rId242" Type="http://schemas.openxmlformats.org/officeDocument/2006/relationships/hyperlink" Target="https://www.sedlabanki.is/utgefid-efni/frettir-og-tilkynningar/frettasafn/frett/2020/05/20/Yfirlysing-peningastefnunefndar-20.-mai-2020/" TargetMode="External"/><Relationship Id="rId894" Type="http://schemas.openxmlformats.org/officeDocument/2006/relationships/hyperlink" Target="https://www.imf.org/en/News/Articles/2020/04/30/pr20199-ethiopia-imf-executive-board-approves-emergency-assistance-to-address-the-covid-19-pandemic" TargetMode="External"/><Relationship Id="rId1177" Type="http://schemas.openxmlformats.org/officeDocument/2006/relationships/hyperlink" Target="https://www.imf.org/en/News/Articles/2020/04/21/imf-executive-board-approves-us-12m-disbursement-to-address-the-covid19-pandemic" TargetMode="External"/><Relationship Id="rId2130" Type="http://schemas.openxmlformats.org/officeDocument/2006/relationships/hyperlink" Target="https://www.adb.org/news/adb-1-million-grant-boost-mongolias-fight-against-covid-19" TargetMode="External"/><Relationship Id="rId2575" Type="http://schemas.openxmlformats.org/officeDocument/2006/relationships/hyperlink" Target="https://www.mnb.hu/sajtoszoba/sajtokozlemenyek/2020-evi-sajtokozlemenyek/az-mnb-szamos-intezkedest-hozott-a-bankok-mukodesenek-tamogatasara" TargetMode="External"/><Relationship Id="rId2782" Type="http://schemas.openxmlformats.org/officeDocument/2006/relationships/hyperlink" Target="https://www.worldbank.org/en/news/press-release/2020/03/17/world-bank-group-increases-covid-19-response-to-14-billion-to-help-sustain-economies-protect-jobs" TargetMode="External"/><Relationship Id="rId102" Type="http://schemas.openxmlformats.org/officeDocument/2006/relationships/hyperlink" Target="https://www.norges-bank.no/tema/markeder-likviditet/Markedsoperasjoner/F-lan-og-F-innskudd/f-lan-i-usd/" TargetMode="External"/><Relationship Id="rId547" Type="http://schemas.openxmlformats.org/officeDocument/2006/relationships/hyperlink" Target="https://pib.gov.in/PressReleasePage.aspx?PRID=1623862" TargetMode="External"/><Relationship Id="rId754" Type="http://schemas.openxmlformats.org/officeDocument/2006/relationships/hyperlink" Target="https://www.argentina.gob.ar/noticias/creditos-al-24-estaran-disponibles-tambien-para-sueldos-de-abril-y-mayo" TargetMode="External"/><Relationship Id="rId961" Type="http://schemas.openxmlformats.org/officeDocument/2006/relationships/hyperlink" Target="https://www.stjornarradid.is/efst-a-baugi/frettir/stok-frett/2020/04/28/Framhald-hlutastarfaleidar-og-aukinn-studningur-vid-fyrirtaeki/" TargetMode="External"/><Relationship Id="rId1384" Type="http://schemas.openxmlformats.org/officeDocument/2006/relationships/hyperlink" Target="https://www.bankofcanada.ca/2020/04/bank-canada-introduce-provincial-bond-purchase-program/" TargetMode="External"/><Relationship Id="rId1591" Type="http://schemas.openxmlformats.org/officeDocument/2006/relationships/hyperlink" Target="https://www.kemenkeu.go.id/publikasi/berita/dirjen-perbendaharaan-sampaikan-informasi-terkini-bantuan-sosial-terkait-covid-19/" TargetMode="External"/><Relationship Id="rId1689" Type="http://schemas.openxmlformats.org/officeDocument/2006/relationships/hyperlink" Target="https://www.gov.sg/article/solidarity-budget-2020-further-support-for-businesses-through-the-circuit-breaker-period" TargetMode="External"/><Relationship Id="rId2228" Type="http://schemas.openxmlformats.org/officeDocument/2006/relationships/hyperlink" Target="https://www.government.is/news/article/2020/03/21/Icelandic-Government-announces-1.6bn-USD-response-package-to-the-COVID-19-crisis/" TargetMode="External"/><Relationship Id="rId2435" Type="http://schemas.openxmlformats.org/officeDocument/2006/relationships/hyperlink" Target="https://www.bankofcanada.ca/2020/03/bank-of-canada-announces-additional-measures-to-support-market-functioning/" TargetMode="External"/><Relationship Id="rId2642" Type="http://schemas.openxmlformats.org/officeDocument/2006/relationships/hyperlink" Target="https://www.gov.br/economia/pt-br/assuntos/noticias/2020/marco/equipe-economica-reforca-em-mais-r-22-bilhoes-plano-de-combate-aos-efeitos-do-coronavirus" TargetMode="External"/><Relationship Id="rId90" Type="http://schemas.openxmlformats.org/officeDocument/2006/relationships/hyperlink" Target="https://bm.dk/nyheder-presse/nyheder/2020/05/to-borgerforslag-og-tre-beslutningsforslag-faerdigbehandles-i-folketinget/" TargetMode="External"/><Relationship Id="rId407" Type="http://schemas.openxmlformats.org/officeDocument/2006/relationships/hyperlink" Target="https://pib.gov.in/PressReleasePage.aspx?PRID=1624153" TargetMode="External"/><Relationship Id="rId614" Type="http://schemas.openxmlformats.org/officeDocument/2006/relationships/hyperlink" Target="https://www.mof.gov.sa/mediacenter/news/Pages/News_11052020.aspx" TargetMode="External"/><Relationship Id="rId821" Type="http://schemas.openxmlformats.org/officeDocument/2006/relationships/hyperlink" Target="https://www.mincit.gov.co/prensa/noticias/general/hasta-por-tres-meses-gobierno-incentivara-a-guias" TargetMode="External"/><Relationship Id="rId1037" Type="http://schemas.openxmlformats.org/officeDocument/2006/relationships/hyperlink" Target="https://www.eib.org/en/press/all/2020-103-eib-backs-eur5-billion-investment-to-mitigate-economic-impact-of-coronavirus-and-support-medical-technology" TargetMode="External"/><Relationship Id="rId1244" Type="http://schemas.openxmlformats.org/officeDocument/2006/relationships/hyperlink" Target="http://www.fsc.go.kr/downManager?bbsid=BBS0048&amp;no=151611" TargetMode="External"/><Relationship Id="rId1451" Type="http://schemas.openxmlformats.org/officeDocument/2006/relationships/hyperlink" Target="https://www.iadb.org/en/news/idb-launches-indonesian-rupiah-sustainable-development-bond-sdb" TargetMode="External"/><Relationship Id="rId1896" Type="http://schemas.openxmlformats.org/officeDocument/2006/relationships/hyperlink" Target="https://www.mas.gov.sg/news/media-releases/2020/mas-and-financial-industry-to-support-individuals-and-smes-affected-by-the-covid-19-pandemic" TargetMode="External"/><Relationship Id="rId2502" Type="http://schemas.openxmlformats.org/officeDocument/2006/relationships/hyperlink" Target="https://www.regeringen.se/artiklar/2020/03/almi-far-3-miljarder-i-kapitaltillskott-for-att-oka-utlaningen-till-sma-och-medelstora-foretag/" TargetMode="External"/><Relationship Id="rId2947" Type="http://schemas.openxmlformats.org/officeDocument/2006/relationships/hyperlink" Target="https://cbr.ru/eng/press/event/?id=6504" TargetMode="External"/><Relationship Id="rId919" Type="http://schemas.openxmlformats.org/officeDocument/2006/relationships/hyperlink" Target="https://www.worldbank.org/en/news/press-release/2020/04/30/world-bank-supports-north-macedonia-in-managing-and-mitigating-the-impact-of-covid-19-coronavirus" TargetMode="External"/><Relationship Id="rId1104" Type="http://schemas.openxmlformats.org/officeDocument/2006/relationships/hyperlink" Target="http://www.sama.gov.sa/ar-sa/News/Pages/news553.aspx" TargetMode="External"/><Relationship Id="rId1311" Type="http://schemas.openxmlformats.org/officeDocument/2006/relationships/hyperlink" Target="https://cbr.ru/press/pr/?file=17042020_125400if2020-04-17T12_49_42.htm" TargetMode="External"/><Relationship Id="rId1549" Type="http://schemas.openxmlformats.org/officeDocument/2006/relationships/hyperlink" Target="https://www.federalreserve.gov/newsevents/pressreleases/monetary20200409a.htm" TargetMode="External"/><Relationship Id="rId1756" Type="http://schemas.openxmlformats.org/officeDocument/2006/relationships/hyperlink" Target="https://www.imf.org/en/News/Articles/2020/04/03/pr20133-madagascar-imf-executive-board-approves-disbursement-to-address-the-covid-19-pandemic" TargetMode="External"/><Relationship Id="rId1963"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807" Type="http://schemas.openxmlformats.org/officeDocument/2006/relationships/hyperlink" Target="https://ec.europa.eu/commission/presscorner/detail/en/ip_20_474" TargetMode="External"/><Relationship Id="rId48" Type="http://schemas.openxmlformats.org/officeDocument/2006/relationships/hyperlink" Target="https://www.rijksoverheid.nl/ministeries/ministerie-van-economische-zaken-en-klimaat/nieuws/2020/05/28/uitbreiding-op-ondernemersregelingen-noodpakket-banen-en-economie" TargetMode="External"/><Relationship Id="rId1409" Type="http://schemas.openxmlformats.org/officeDocument/2006/relationships/hyperlink" Target="https://www.worldbank.org/en/news/press-release/2020/04/15/world-bank-raises-record-breaking-usd8-billion-from-global-investors-to-support-its-member-countries" TargetMode="External"/><Relationship Id="rId1616" Type="http://schemas.openxmlformats.org/officeDocument/2006/relationships/hyperlink" Target="https://www.sec.gov/news/press-release/2020-84" TargetMode="External"/><Relationship Id="rId1823" Type="http://schemas.openxmlformats.org/officeDocument/2006/relationships/hyperlink" Target="https://www.worldbank.org/en/news/press-release/2020/04/02/world-bank-fast-tracks-73-million-covid-19-support-to-maldives" TargetMode="External"/><Relationship Id="rId3069" Type="http://schemas.openxmlformats.org/officeDocument/2006/relationships/hyperlink" Target="https://www.bloomberg.com/news/articles/2020-02-25/china-pledges-cheap-credit-and-tax-cuts-to-aid-small-firms" TargetMode="External"/><Relationship Id="rId197" Type="http://schemas.openxmlformats.org/officeDocument/2006/relationships/hyperlink" Target="https://www.gov.il/he/departments/news/sa210520_1" TargetMode="External"/><Relationship Id="rId2085" Type="http://schemas.openxmlformats.org/officeDocument/2006/relationships/hyperlink" Target="https://www.bnr.ro/page.aspx?prid=17677" TargetMode="External"/><Relationship Id="rId2292" Type="http://schemas.openxmlformats.org/officeDocument/2006/relationships/hyperlink" Target="https://www.economie.gouv.fr/covid-mesures-independants" TargetMode="External"/><Relationship Id="rId264" Type="http://schemas.openxmlformats.org/officeDocument/2006/relationships/hyperlink" Target="https://www.msp.gov.ua/news/18674.html" TargetMode="External"/><Relationship Id="rId471" Type="http://schemas.openxmlformats.org/officeDocument/2006/relationships/hyperlink" Target="https://www.hacienda.gob.es/en-GB/Prensa/En%20Portada/2020/Paginas/20200514_FLA_CCAA_OBJETIVO_DEFICIT19.aspx" TargetMode="External"/><Relationship Id="rId2152" Type="http://schemas.openxmlformats.org/officeDocument/2006/relationships/hyperlink" Target="https://tem.fi/en/article/-/asset_publisher/tyonantajalle-velvollisuus-ilmoittaa-vahintaan-kymmenen-tyontekijan-irtisanomisesta-te-toimistolle" TargetMode="External"/><Relationship Id="rId2597" Type="http://schemas.openxmlformats.org/officeDocument/2006/relationships/hyperlink" Target="https://www.dof.gov.ph/bir-extends-tax-filing-deadline-to-may-15-urges-taxpayers-to-file-early-to-support-fight-vs-covid-19/" TargetMode="External"/><Relationship Id="rId124" Type="http://schemas.openxmlformats.org/officeDocument/2006/relationships/hyperlink" Target="https://www.occ.gov/news-issuances/bulletins/2020/bulletin-2020-55.html" TargetMode="External"/><Relationship Id="rId569" Type="http://schemas.openxmlformats.org/officeDocument/2006/relationships/hyperlink" Target="https://www.dof.gov.ph/dominguez-proposes-5-priority-measures-to-restart-economy/" TargetMode="External"/><Relationship Id="rId776" Type="http://schemas.openxmlformats.org/officeDocument/2006/relationships/hyperlink" Target="https://www.me.gov.ua/News/Detail?lang=uk-UA&amp;id=a8b179c2-af0c-4c5b-9d9f-355032f6d823&amp;title=MinekonomikiPidtrimuProdovzhenniaMoratoriiuNaPerevirkiBiznesu" TargetMode="External"/><Relationship Id="rId983" Type="http://schemas.openxmlformats.org/officeDocument/2006/relationships/hyperlink" Target="https://www.bmwi.de/Redaktion/DE/Pressemitteilungen/2020/20200427-finanzielle-unterstuetzung-fuer-condor.html" TargetMode="External"/><Relationship Id="rId1199" Type="http://schemas.openxmlformats.org/officeDocument/2006/relationships/hyperlink" Target="https://www.sanews.gov.za/south-africa/three-phased-economic-response-covid-19-pandemic" TargetMode="External"/><Relationship Id="rId2457" Type="http://schemas.openxmlformats.org/officeDocument/2006/relationships/hyperlink" Target="https://www.bancaditalia.it/media/comunicati/documenti/2020-01/Deadlines-extension-COVID-19.pdf?language_id=1" TargetMode="External"/><Relationship Id="rId2664" Type="http://schemas.openxmlformats.org/officeDocument/2006/relationships/hyperlink" Target="https://www.ft.com/content/5919c6fb-1f5f-315d-8353-94f04afcf340" TargetMode="External"/><Relationship Id="rId331" Type="http://schemas.openxmlformats.org/officeDocument/2006/relationships/hyperlink" Target="http://www.hcmc.gr/vdrv/elib/a1b321ecb-af3e-40ef-ba8c-1be30f05c075--1850842569-0" TargetMode="External"/><Relationship Id="rId429" Type="http://schemas.openxmlformats.org/officeDocument/2006/relationships/hyperlink" Target="https://www.worldbank.org/en/news/press-release/2020/05/15/ifc-and-financial-regulatory-commission-join-hands-to-develop-green-finance-and-improve-access-to-funding-for-small-medium-enterprises" TargetMode="External"/><Relationship Id="rId636" Type="http://schemas.openxmlformats.org/officeDocument/2006/relationships/hyperlink" Target="https://www.argentina.gob.ar/coronavirus/medidas-gobierno" TargetMode="External"/><Relationship Id="rId1059" Type="http://schemas.openxmlformats.org/officeDocument/2006/relationships/hyperlink" Target="https://www.rijksoverheid.nl/ministeries/ministerie-van-financien/nieuws/2020/04/24/kabinet-zet-financiele-steun-klaar-voor-klm" TargetMode="External"/><Relationship Id="rId1266" Type="http://schemas.openxmlformats.org/officeDocument/2006/relationships/hyperlink" Target="https://em.dk/nyhedsarkiv/2020/april/covid-19-flere-aflyste-koncerter-festivaler-og-store-motionsloeb-kan-faa-kompensation/" TargetMode="External"/><Relationship Id="rId1473" Type="http://schemas.openxmlformats.org/officeDocument/2006/relationships/hyperlink" Target="https://www.bcra.gob.ar/Noticias/Coronavirus-BCRA-tarjetas-credito-financiacion.asp" TargetMode="External"/><Relationship Id="rId2012" Type="http://schemas.openxmlformats.org/officeDocument/2006/relationships/hyperlink" Target="https://www.bcb.gov.br/en/pressdetail/2323/nota" TargetMode="External"/><Relationship Id="rId2317" Type="http://schemas.openxmlformats.org/officeDocument/2006/relationships/hyperlink" Target="http://www.fsc.go.kr/downManager?bbsid=BBS0048&amp;no=150684" TargetMode="External"/><Relationship Id="rId2871" Type="http://schemas.openxmlformats.org/officeDocument/2006/relationships/hyperlink" Target="https://www.bankofengland.co.uk/markets/market-notices/2020/consolidated-market-notice-for-usd-repo-operations-march-2020" TargetMode="External"/><Relationship Id="rId2969" Type="http://schemas.openxmlformats.org/officeDocument/2006/relationships/hyperlink" Target="https://www.ecb.europa.eu/press/pr/date/2020/html/ecb.pr200312~45417d8643.en.html" TargetMode="External"/><Relationship Id="rId843" Type="http://schemas.openxmlformats.org/officeDocument/2006/relationships/hyperlink" Target="https://www.rijksoverheid.nl/actueel/nieuws/2020/05/01/110-miljoen-euro-ondersteuning-voor-sportverenigingen" TargetMode="External"/><Relationship Id="rId1126" Type="http://schemas.openxmlformats.org/officeDocument/2006/relationships/hyperlink" Target="http://www.gov.cn/xinwen/2020-04/22/content_5504958.htm" TargetMode="External"/><Relationship Id="rId1680" Type="http://schemas.openxmlformats.org/officeDocument/2006/relationships/hyperlink" Target="https://www.treasury.gov.my/pdf/Teks-Perutusan-Khas-YAB-PM-Prihatin-PKS-Tambahan.pdf" TargetMode="External"/><Relationship Id="rId1778" Type="http://schemas.openxmlformats.org/officeDocument/2006/relationships/hyperlink" Target="https://tem.fi/artikkeli/-/asset_publisher/yrityksille-kehittamisavustusta-koronavirusepidemian-aiheuttamassa-hairiotilanteessa" TargetMode="External"/><Relationship Id="rId1985" Type="http://schemas.openxmlformats.org/officeDocument/2006/relationships/hyperlink" Target="https://www.regjeringen.no/en/aktuelt/mandate-established-for-management-of-government-bond-fund/id2695345/" TargetMode="External"/><Relationship Id="rId2524" Type="http://schemas.openxmlformats.org/officeDocument/2006/relationships/hyperlink" Target="https://www.wsj.com/articles/u-s-extends-individual-tax-filing-deadline-to-july-15-11584713903?mod=hp_lead_pos3" TargetMode="External"/><Relationship Id="rId2731" Type="http://schemas.openxmlformats.org/officeDocument/2006/relationships/hyperlink" Target="https://www.news.gov.hk/eng/2020/03/20200317/20200317_183228_296.html?type=category&amp;name=covid19&amp;tl=t" TargetMode="External"/><Relationship Id="rId2829" Type="http://schemas.openxmlformats.org/officeDocument/2006/relationships/hyperlink" Target="https://www.boj.or.jp/en/announcements/release_2020/rel200316e.pdf" TargetMode="External"/><Relationship Id="rId703" Type="http://schemas.openxmlformats.org/officeDocument/2006/relationships/hyperlink" Target="https://cbr.ru/press/event/?id=6715" TargetMode="External"/><Relationship Id="rId910" Type="http://schemas.openxmlformats.org/officeDocument/2006/relationships/hyperlink" Target="https://www.riksgalden.se/sv/press-och-publicerat/pressmeddelanden-och-nyheter/nyheter/statslanerantan/2020/riksgalden-har-faststallt-statslanerantan-till--0122/" TargetMode="External"/><Relationship Id="rId1333" Type="http://schemas.openxmlformats.org/officeDocument/2006/relationships/hyperlink" Target="https://www.bcb.gov.br/detalhenoticia/17048/nota" TargetMode="External"/><Relationship Id="rId1540" Type="http://schemas.openxmlformats.org/officeDocument/2006/relationships/hyperlink" Target="https://www.cbsl.gov.lk/en/news/the-government-and-the-central-bank-of-sri-lanka-introduce-further-measures-to-preserve-the-foreign-currency-reserve-position-of-sri-lanka" TargetMode="External"/><Relationship Id="rId1638" Type="http://schemas.openxmlformats.org/officeDocument/2006/relationships/hyperlink" Target="https://www.gov.il/he/departments/news/press_07042020_g" TargetMode="External"/><Relationship Id="rId1400" Type="http://schemas.openxmlformats.org/officeDocument/2006/relationships/hyperlink" Target="https://www.fsa.go.jp/en/ordinary/coronavirus202001/20200415.html" TargetMode="External"/><Relationship Id="rId1845" Type="http://schemas.openxmlformats.org/officeDocument/2006/relationships/hyperlink" Target="https://www.minfin.gr/web/guest/grapheio-typou/-/asset_publisher/coBUZhPGE9t9/content/d-t-draseis-anakouphises-yperchreomenon-noikokyrion-kai-epicheireseon-pou-tautochrona-plettontai-kai-apo-ten-exaplose-tou-koronoiou?inheritRedirect=false&amp;redirect=https%3A%2F%2Fwww.minfin.gr%2Fweb%2Fguest%2Fgrapheio-typou%3Fp_p_id%3D101_INSTANCE_coBUZhPGE9t9%26p_p_lifecycle%3D0%26p_p_state%3Dnormal%26p_p_mode%3Dview%26p_p_col_id%3Dcolumn-2%26p_p_col_count%3D1" TargetMode="External"/><Relationship Id="rId3060" Type="http://schemas.openxmlformats.org/officeDocument/2006/relationships/hyperlink" Target="https://www.bok.or.kr/eng/bbs/E0000634/view.do?nttId=10057405&amp;menuNo=400069&amp;pageIndex=5" TargetMode="External"/><Relationship Id="rId1705" Type="http://schemas.openxmlformats.org/officeDocument/2006/relationships/hyperlink" Target="https://www.argentina.gob.ar/noticias/bice-destina-1000-millones-mipymes-para-capital-de-trabajo" TargetMode="External"/><Relationship Id="rId1912" Type="http://schemas.openxmlformats.org/officeDocument/2006/relationships/hyperlink" Target="https://www.tcmb.gov.tr/wps/wcm/connect/EN/TCMB+EN/Main+Menu/Announcements/Press+Releases/2020/ANO2020-21" TargetMode="External"/><Relationship Id="rId286" Type="http://schemas.openxmlformats.org/officeDocument/2006/relationships/hyperlink" Target="http://www.chinatax.gov.cn/chinatax/n810341/n810755/c5150535/content.html" TargetMode="External"/><Relationship Id="rId493" Type="http://schemas.openxmlformats.org/officeDocument/2006/relationships/hyperlink" Target="https://pib.gov.in/PressReleasePage.aspx?PRID=1623601" TargetMode="External"/><Relationship Id="rId2174" Type="http://schemas.openxmlformats.org/officeDocument/2006/relationships/hyperlink" Target="https://www.bcrp.gob.pe/docs/Transparencia/Notas-Informativas/2020/nota-informativa-2020-03-26.pdf" TargetMode="External"/><Relationship Id="rId2381" Type="http://schemas.openxmlformats.org/officeDocument/2006/relationships/hyperlink" Target="https://twitter.com/MOFUAE/status/1242038008381157376" TargetMode="External"/><Relationship Id="rId3018" Type="http://schemas.openxmlformats.org/officeDocument/2006/relationships/hyperlink" Target="https://www.vietnam-briefing.com/news/vietnam-issue-incentives-counter-covid-19-impact.html/" TargetMode="External"/><Relationship Id="rId146" Type="http://schemas.openxmlformats.org/officeDocument/2006/relationships/hyperlink" Target="https://www.gov.il/he/departments/news/corona-easing-corporations" TargetMode="External"/><Relationship Id="rId353" Type="http://schemas.openxmlformats.org/officeDocument/2006/relationships/hyperlink" Target="http://www.fsc.go.kr/downManager?bbsid=BBS0048&amp;no=152660" TargetMode="External"/><Relationship Id="rId560" Type="http://schemas.openxmlformats.org/officeDocument/2006/relationships/hyperlink" Target="https://www.gov.il/BlobFolder/news/facilitation-procedure-exporters-corona/he/facilitation-procedure-exporters-corona.pdf" TargetMode="External"/><Relationship Id="rId798" Type="http://schemas.openxmlformats.org/officeDocument/2006/relationships/hyperlink" Target="https://www.kemenkeu.go.id/publikasi/berita/dau-dan-dbh-berpotensi-ditunda-bagi-pemda-yang-belum-lapor-dan-tidak-memenuhi-syarat-laporan-apbd-terkait-covid-19/" TargetMode="External"/><Relationship Id="rId1190" Type="http://schemas.openxmlformats.org/officeDocument/2006/relationships/hyperlink" Target="https://www.banxico.org.mx/publications-and-press/other-announcements/%7B6F7FECBA-44CB-6AA5-4E4B-269DDBD9B5A8%7D.pdf" TargetMode="External"/><Relationship Id="rId2034" Type="http://schemas.openxmlformats.org/officeDocument/2006/relationships/hyperlink" Target="https://tem.fi/artikkeli/-/asset_publisher/yksinyrittajat-voivat-hakea-tukea-kunnilta-koronavirustilanteessa" TargetMode="External"/><Relationship Id="rId2241" Type="http://schemas.openxmlformats.org/officeDocument/2006/relationships/hyperlink" Target="https://www.bnm.gov.my/index.php?ch=en_press&amp;pg=en_press&amp;ac=5018&amp;lang=en" TargetMode="External"/><Relationship Id="rId2479" Type="http://schemas.openxmlformats.org/officeDocument/2006/relationships/hyperlink" Target="https://cbr.ru/eng/press/pr/?file=23032020_170800eng2020-03-23T17_07_10.htm" TargetMode="External"/><Relationship Id="rId2686" Type="http://schemas.openxmlformats.org/officeDocument/2006/relationships/hyperlink" Target="http://www5.diputados.gob.mx/index.php/esl/Comunicacion/Boletines/2020/Marzo/18/3509-Aprueban-crear-el-Fondo-para-la-Prevencion-y-Atencion-de-Emergencias" TargetMode="External"/><Relationship Id="rId2893" Type="http://schemas.openxmlformats.org/officeDocument/2006/relationships/hyperlink" Target="https://www.regjeringen.no/en/aktuelt/nok-100-billion-worth-of-guarantees-and-loans-in-crisis-support-for-businesses/id2693668/" TargetMode="External"/><Relationship Id="rId213" Type="http://schemas.openxmlformats.org/officeDocument/2006/relationships/hyperlink" Target="https://www.resbank.co.za/Lists/News%20and%20Publications/Attachments/9946/Monetary%20Policy%20Statement%2021%20May%202020.pdf" TargetMode="External"/><Relationship Id="rId420" Type="http://schemas.openxmlformats.org/officeDocument/2006/relationships/hyperlink" Target="https://www.regjeringen.no/no/aktuelt/vil-utsette-frister-for-arsregnskap-og-ordinar-generalforsamling/id2702866/" TargetMode="External"/><Relationship Id="rId658" Type="http://schemas.openxmlformats.org/officeDocument/2006/relationships/hyperlink" Target="https://www.imf.org/en/News/Articles/2020/05/08/pr20212-seychelles-imfexecboard-approves-us-31-2m-purchase-emergency-asst-address-covid19" TargetMode="External"/><Relationship Id="rId865" Type="http://schemas.openxmlformats.org/officeDocument/2006/relationships/hyperlink" Target="https://www.bcb.gov.br/detalhenoticia/17062/nota" TargetMode="External"/><Relationship Id="rId1050" Type="http://schemas.openxmlformats.org/officeDocument/2006/relationships/hyperlink" Target="https://www.gov.il/he/departments/news/press_24042020_b" TargetMode="External"/><Relationship Id="rId1288" Type="http://schemas.openxmlformats.org/officeDocument/2006/relationships/hyperlink" Target="https://www.rbi.org.in/Scripts/NotificationUser.aspx?Id=11868&amp;Mode=0" TargetMode="External"/><Relationship Id="rId1495" Type="http://schemas.openxmlformats.org/officeDocument/2006/relationships/hyperlink" Target="https://www.worldbank.org/en/news/press-release/2020/04/10/mali-to-receive-25-8-million-for-covid-19-response" TargetMode="External"/><Relationship Id="rId2101" Type="http://schemas.openxmlformats.org/officeDocument/2006/relationships/hyperlink" Target="https://www.resbank.co.za/Lists/News%20and%20Publications/Attachments/9814/Proposed%20Directive%20on%20Matters%20related%20to%20capital%20relief%20in%20light%20of%20COVID19.pdf" TargetMode="External"/><Relationship Id="rId2339" Type="http://schemas.openxmlformats.org/officeDocument/2006/relationships/hyperlink" Target="https://www.bankofengland.co.uk/news/2020/march/boe-launches-contingent-term-repo-facility" TargetMode="External"/><Relationship Id="rId2546" Type="http://schemas.openxmlformats.org/officeDocument/2006/relationships/hyperlink" Target="https://www.economia.gob.cl/2020/03/19/presidente-presenta-plan-economico-de-emergencia-por-us11-750-millones-para-proteger-el-empleo-y-a-las-pymes-necesitamos-unidad.htm" TargetMode="External"/><Relationship Id="rId2753" Type="http://schemas.openxmlformats.org/officeDocument/2006/relationships/hyperlink" Target="https://www.tcmb.gov.tr/wps/wcm/connect/EN/TCMB+EN/Main+Menu/Announcements/Press+Releases/2020/ANO2020-16" TargetMode="External"/><Relationship Id="rId2960" Type="http://schemas.openxmlformats.org/officeDocument/2006/relationships/hyperlink" Target="https://www.banrep.gov.co/es/comunicado-junta-directiva" TargetMode="External"/><Relationship Id="rId518" Type="http://schemas.openxmlformats.org/officeDocument/2006/relationships/hyperlink" Target="https://www.mas.gov.sg/news/media-releases/2020/new-grant-scheme-to-support-singapore-fintech-firms" TargetMode="External"/><Relationship Id="rId725" Type="http://schemas.openxmlformats.org/officeDocument/2006/relationships/hyperlink" Target="https://www.dian.gov.co/Prensa/Paginas/NG-Comunicado-de-Prensa-31-2020.aspx" TargetMode="External"/><Relationship Id="rId932" Type="http://schemas.openxmlformats.org/officeDocument/2006/relationships/hyperlink" Target="https://www.gov.uk/government/collections/bilateral-loan-to-ireland" TargetMode="External"/><Relationship Id="rId1148" Type="http://schemas.openxmlformats.org/officeDocument/2006/relationships/hyperlink" Target="https://www.bancaditalia.it/media/notizia/covid-19-misure-in-materia-di-segnalazioni-di-vigilanza/" TargetMode="External"/><Relationship Id="rId1355" Type="http://schemas.openxmlformats.org/officeDocument/2006/relationships/hyperlink" Target="http://www.bsp.gov.ph/publications/media.asp?id=5358" TargetMode="External"/><Relationship Id="rId1562" Type="http://schemas.openxmlformats.org/officeDocument/2006/relationships/hyperlink" Target="https://vm.fi/artikkeli/-/asset_publisher/hallitus-tukee-kuntia-koronakriisissa-yli-miljardilla-eurolla" TargetMode="External"/><Relationship Id="rId2406" Type="http://schemas.openxmlformats.org/officeDocument/2006/relationships/hyperlink" Target="https://treasury.gov.au/sites/default/files/2020-03/Fact_sheet-Cash_flow_assistance_for_businesses_0.pdf" TargetMode="External"/><Relationship Id="rId2613" Type="http://schemas.openxmlformats.org/officeDocument/2006/relationships/hyperlink" Target="https://www.cbsl.gov.lk/en/news/the-central-bank-of-sri-lanka-introduces-urgent-measures-to-ease-the-pressure-on-the-exchange-rate-and-prevent-financial-market-panic-due-to-the-covid-19-pandemic" TargetMode="External"/><Relationship Id="rId1008" Type="http://schemas.openxmlformats.org/officeDocument/2006/relationships/hyperlink" Target="https://www.worldbank.org/en/news/loans-credits/2020/04/27/samoa-covid-19-coronavirus-emergency-response-project" TargetMode="External"/><Relationship Id="rId1215" Type="http://schemas.openxmlformats.org/officeDocument/2006/relationships/hyperlink" Target="https://www.adb.org/news/adb-announces-6-million-grant-help-fsm-combat-covid-19" TargetMode="External"/><Relationship Id="rId1422" Type="http://schemas.openxmlformats.org/officeDocument/2006/relationships/hyperlink" Target="https://ec.europa.eu/commission/presscorner/detail/en/mex_20_657" TargetMode="External"/><Relationship Id="rId1867" Type="http://schemas.openxmlformats.org/officeDocument/2006/relationships/hyperlink" Target="https://www.argentina.gob.ar/coronavirus/medidas-gobierno" TargetMode="External"/><Relationship Id="rId2820" Type="http://schemas.openxmlformats.org/officeDocument/2006/relationships/hyperlink" Target="https://www.gov.il/en/departments/news/press_16032020_b" TargetMode="External"/><Relationship Id="rId2918" Type="http://schemas.openxmlformats.org/officeDocument/2006/relationships/hyperlink" Target="https://www.adb.org/news/adb-provides-assistance-combat-covid-19-sri-lanka" TargetMode="External"/><Relationship Id="rId61" Type="http://schemas.openxmlformats.org/officeDocument/2006/relationships/hyperlink" Target="https://www.argentina.gob.ar/noticias/covid-19-acuerdan-asistencia-personas-refugiadas" TargetMode="External"/><Relationship Id="rId1727" Type="http://schemas.openxmlformats.org/officeDocument/2006/relationships/hyperlink" Target="https://www.worldbank.org/en/news/press-release/2020/04/04/colombia-recibe-desembolso-del-banco-mundial-para-apoyar-su-lucha-contra-el-covid-19" TargetMode="External"/><Relationship Id="rId1934"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3082" Type="http://schemas.openxmlformats.org/officeDocument/2006/relationships/hyperlink" Target="https://www.news.gov.hk/eng/2020/02/20200220/20200220_213509_930.html?type=category&amp;name=covid19&amp;tl=t" TargetMode="External"/><Relationship Id="rId19" Type="http://schemas.openxmlformats.org/officeDocument/2006/relationships/hyperlink" Target="https://www.bcrp.gob.pe/docs/Transparencia/Notas-Informativas/2020/nota-informativa-2020-05-28-3.pdf" TargetMode="External"/><Relationship Id="rId2196" Type="http://schemas.openxmlformats.org/officeDocument/2006/relationships/hyperlink" Target="https://www.bankofengland.co.uk/-/media/boe/files/prudential-regulation/publication/2020/joint-statement-on-covid-19.pdf?la=en&amp;hash=28F9AC9E45681F3DC65B90B36B5C92075048955F" TargetMode="External"/><Relationship Id="rId168" Type="http://schemas.openxmlformats.org/officeDocument/2006/relationships/hyperlink" Target="https://www.rbi.org.in/Scripts/BS_PressReleaseDisplay.aspx?prid=49844" TargetMode="External"/><Relationship Id="rId375" Type="http://schemas.openxmlformats.org/officeDocument/2006/relationships/hyperlink" Target="http://www.gov.cn/xinwen/2020-05/16/content_5512106.htm" TargetMode="External"/><Relationship Id="rId582" Type="http://schemas.openxmlformats.org/officeDocument/2006/relationships/hyperlink" Target="https://www.federalreserve.gov/newsevents/pressreleases/monetary20200512a.htm" TargetMode="External"/><Relationship Id="rId2056" Type="http://schemas.openxmlformats.org/officeDocument/2006/relationships/hyperlink" Target="https://centralbank.ie/news/article/press-release-dear-ceo-letter-inusrance-covid19-27-march2020" TargetMode="External"/><Relationship Id="rId2263" Type="http://schemas.openxmlformats.org/officeDocument/2006/relationships/hyperlink" Target="https://www.resbank.co.za/Lists/News%20and%20Publications/Attachments/9805/Further%20amendments%20to%20the%20money%20market%20liquidity%20management%20strategy%20of%20the%20SARB.pdf" TargetMode="External"/><Relationship Id="rId2470" Type="http://schemas.openxmlformats.org/officeDocument/2006/relationships/hyperlink" Target="https://www.regjeringen.no/en/aktuelt/economic-measures-in-norway-in-response-to-covid-19/id2694274/" TargetMode="External"/><Relationship Id="rId3107" Type="http://schemas.openxmlformats.org/officeDocument/2006/relationships/hyperlink" Target="http://szs.mof.gov.cn/zhengcefabu/202002/t20200207_3466788.htm" TargetMode="External"/><Relationship Id="rId3" Type="http://schemas.openxmlformats.org/officeDocument/2006/relationships/hyperlink" Target="https://www.bcra.gob.ar/Noticias/aumento-tasa-minima-plazos-fijos-79-por-ciento.asp" TargetMode="External"/><Relationship Id="rId235" Type="http://schemas.openxmlformats.org/officeDocument/2006/relationships/hyperlink" Target="https://stm.fi/artikkeli/-/asset_publisher/hallitus-esittaa-tyottomyysetuuden-suojaosan-korottamista-ja-liikkuvuusavustuksen-ehtojen-valiaikaista-muuttamista" TargetMode="External"/><Relationship Id="rId442" Type="http://schemas.openxmlformats.org/officeDocument/2006/relationships/hyperlink" Target="https://www.esma.europa.eu/press-news/esma-news/esma-supports-esrb-actions-address-covid-related-systemic-vulnerabilities" TargetMode="External"/><Relationship Id="rId887" Type="http://schemas.openxmlformats.org/officeDocument/2006/relationships/hyperlink" Target="http://www.hkadc.org.hk/?p=30089&amp;lang=en" TargetMode="External"/><Relationship Id="rId1072" Type="http://schemas.openxmlformats.org/officeDocument/2006/relationships/hyperlink" Target="https://www.gov.uk/government/news/emergency-fund-of-up-to-105-million-to-support-lifeline-transport-links-to-the-isle-of-wight-and-the-isles-of-scilly" TargetMode="External"/><Relationship Id="rId2123" Type="http://schemas.openxmlformats.org/officeDocument/2006/relationships/hyperlink" Target="https://www.congress.gov/116/bills/hr748/BILLS-116hr748enr.pdf" TargetMode="External"/><Relationship Id="rId2330" Type="http://schemas.openxmlformats.org/officeDocument/2006/relationships/hyperlink" Target="https://www.riksbank.se/en-gb/press-and-published/notices-and-press-releases/press-releases/2020/riksbank-offers-first-usd-loan-on-thursday-26-march/" TargetMode="External"/><Relationship Id="rId2568" Type="http://schemas.openxmlformats.org/officeDocument/2006/relationships/hyperlink" Target="https://www.economie.gouv.fr/coronavirus-soutien-entreprises" TargetMode="External"/><Relationship Id="rId2775" Type="http://schemas.openxmlformats.org/officeDocument/2006/relationships/hyperlink" Target="https://www.wsj.com/articles/trump-administration-seeking-850-billion-stimulus-package-11584448802" TargetMode="External"/><Relationship Id="rId2982" Type="http://schemas.openxmlformats.org/officeDocument/2006/relationships/hyperlink" Target="https://www.cb.is/publications/news/news/2020/03/11/Statement-of-the-Monetary-Policy-Committee-11-March-2020/" TargetMode="External"/><Relationship Id="rId302" Type="http://schemas.openxmlformats.org/officeDocument/2006/relationships/hyperlink" Target="http://www.fsc.go.kr/downManager?bbsid=BBS0048&amp;no=152874" TargetMode="External"/><Relationship Id="rId747" Type="http://schemas.openxmlformats.org/officeDocument/2006/relationships/hyperlink" Target="https://www.resbank.co.za/Lists/News%20and%20Publications/Attachments/9908/Joint%20Communication%202A%20of%202020.pdf" TargetMode="External"/><Relationship Id="rId954" Type="http://schemas.openxmlformats.org/officeDocument/2006/relationships/hyperlink" Target="https://www.bcb.gov.br/detalhenoticia/17057/nota" TargetMode="External"/><Relationship Id="rId1377" Type="http://schemas.openxmlformats.org/officeDocument/2006/relationships/hyperlink" Target="https://www.fsma.be/nl/news/renewal-prohibition-short-selling" TargetMode="External"/><Relationship Id="rId1584" Type="http://schemas.openxmlformats.org/officeDocument/2006/relationships/hyperlink" Target="https://www.cb.is/publications/news/news/2020/04/08/Statements-by-the-Financial-Supervision-Committee-Financial-Stability-Committee-and-Monetary-Policy-Committee-of-the-Central-Bank-of-Iceland-due-to-the-COVID-19-pandemic/" TargetMode="External"/><Relationship Id="rId1791" Type="http://schemas.openxmlformats.org/officeDocument/2006/relationships/hyperlink" Target="https://www.dof.gov.ph/dof-issues-rules-on-tax-deadline-extensions-under-bayanihan-act/" TargetMode="External"/><Relationship Id="rId2428" Type="http://schemas.openxmlformats.org/officeDocument/2006/relationships/hyperlink" Target="https://www.adb.org/news/adb-approves-3-million-grant-support-indonesias-fight-against-covid-19" TargetMode="External"/><Relationship Id="rId2635" Type="http://schemas.openxmlformats.org/officeDocument/2006/relationships/hyperlink" Target="https://www.bmf.gv.at/presse/pressemeldungen/2020/maerz/Bluemel-Tun-was-notwendig-ist-um-zu-helfen.html" TargetMode="External"/><Relationship Id="rId2842" Type="http://schemas.openxmlformats.org/officeDocument/2006/relationships/hyperlink" Target="https://www.bcrp.gob.pe/docs/Transparencia/Notas-Informativas/2020/nota-informativa-2020-03-16-1.pdf" TargetMode="External"/><Relationship Id="rId83" Type="http://schemas.openxmlformats.org/officeDocument/2006/relationships/hyperlink" Target="https://https/www.boletinoficial.gob.ar/detalleAviso/primera/229872/20200528" TargetMode="External"/><Relationship Id="rId607" Type="http://schemas.openxmlformats.org/officeDocument/2006/relationships/hyperlink" Target="https://www.gob.pe/institucion/produce/noticias/152558-produce-atendera-mas-de-70-mil-servicios-tecnologicos-de-manera-gratuita-a-mipymes-del-pais-durante-el-2020" TargetMode="External"/><Relationship Id="rId814" Type="http://schemas.openxmlformats.org/officeDocument/2006/relationships/hyperlink" Target="https://www.argentina.gob.ar/noticias/columna-del-ministro-martin-guzman-publicada-en-financial-times" TargetMode="External"/><Relationship Id="rId1237" Type="http://schemas.openxmlformats.org/officeDocument/2006/relationships/hyperlink" Target="http://www.fsc.go.kr/downManager?bbsid=BBS0048&amp;no=151611" TargetMode="External"/><Relationship Id="rId1444" Type="http://schemas.openxmlformats.org/officeDocument/2006/relationships/hyperlink" Target="https://www.worldbank.org/en/news/press-release/2020/04/14/world-bank-commits-to-papua-new-guineas-fight-against-covid-19" TargetMode="External"/><Relationship Id="rId1651" Type="http://schemas.openxmlformats.org/officeDocument/2006/relationships/hyperlink" Target="https://www.mas.gov.sg/news/media-releases/2020/mas-takes-regulatory-and-supervisory-measures-to-help-fis-focus-on-supporting-customers" TargetMode="External"/><Relationship Id="rId1889" Type="http://schemas.openxmlformats.org/officeDocument/2006/relationships/hyperlink" Target="https://www.norges-bank.no/en/news-events/news-publications/Press-releases/2020/2020-03-31-press-release-2/" TargetMode="External"/><Relationship Id="rId2702" Type="http://schemas.openxmlformats.org/officeDocument/2006/relationships/hyperlink" Target="https://bank.gov.ua/news/all/natsionalniy-bank-zaprovadjuye-dovgostrokove-refinansuvannya-dlya-pidtrimki-kredituvannya-ta-likvidnosti-bankiv" TargetMode="External"/><Relationship Id="rId1304" Type="http://schemas.openxmlformats.org/officeDocument/2006/relationships/hyperlink" Target="https://www.imf.org/en/News/Articles/2020/04/17/pr20170-bolivia-imf-executive-board-approvesemergency-support-to-address-covid-19" TargetMode="External"/><Relationship Id="rId1511" Type="http://schemas.openxmlformats.org/officeDocument/2006/relationships/hyperlink" Target="https://www.esma.europa.eu/press-news/esma-news/esma-extends-mifid-iimifir-transparency-review-report-consultation-14-june-2020" TargetMode="External"/><Relationship Id="rId1749" Type="http://schemas.openxmlformats.org/officeDocument/2006/relationships/hyperlink" Target="https://www.hkma.gov.hk/eng/news-and-media/press-releases/2020/04/20200403-4/" TargetMode="External"/><Relationship Id="rId1956" Type="http://schemas.openxmlformats.org/officeDocument/2006/relationships/hyperlink" Target="http://www.fsc.go.kr/downManager?bbsid=BBS0048&amp;no=151002" TargetMode="External"/><Relationship Id="rId1609" Type="http://schemas.openxmlformats.org/officeDocument/2006/relationships/hyperlink" Target="http://www.fsc.go.kr/downManager?bbsid=BBS0048&amp;no=151274" TargetMode="External"/><Relationship Id="rId1816" Type="http://schemas.openxmlformats.org/officeDocument/2006/relationships/hyperlink" Target="https://www.worldbank.org/en/news/press-release/2020/04/02/world-bank-supports-cabo-verdes-covid-19-response" TargetMode="External"/><Relationship Id="rId10" Type="http://schemas.openxmlformats.org/officeDocument/2006/relationships/hyperlink" Target="https://www.securities-administrators.ca/aboutcsa.aspx?id=1909" TargetMode="External"/><Relationship Id="rId397" Type="http://schemas.openxmlformats.org/officeDocument/2006/relationships/hyperlink" Target="https://www.mincit.gov.co/prensa/noticias/turismo/apuesta-turismo-sostenible-pos-covid-19-colombia" TargetMode="External"/><Relationship Id="rId2078" Type="http://schemas.openxmlformats.org/officeDocument/2006/relationships/hyperlink" Target="https://www.regjeringen.no/en/aktuelt/economic-measures-in-norway-in-response-to-covid-192/id2695355/" TargetMode="External"/><Relationship Id="rId2285" Type="http://schemas.openxmlformats.org/officeDocument/2006/relationships/hyperlink" Target="https://www.gov.br/economia/pt-br/assuntos/noticias/2020/marco/pgfn-suspende-prazos-e-atos-de-cobranca-e-altera-procedimentos-em-funcao-da-pandemia" TargetMode="External"/><Relationship Id="rId2492" Type="http://schemas.openxmlformats.org/officeDocument/2006/relationships/hyperlink" Target="https://cbr.ru/eng/press/pr/?file=23032020_170800eng2020-03-23T17_07_10.htm" TargetMode="External"/><Relationship Id="rId3031" Type="http://schemas.openxmlformats.org/officeDocument/2006/relationships/hyperlink" Target="https://www.rba.gov.au/media-releases/2020/mr-20-06.html" TargetMode="External"/><Relationship Id="rId3129" Type="http://schemas.openxmlformats.org/officeDocument/2006/relationships/hyperlink" Target="http://www.gov.cn/xinwen/2020-01/27/content_5472491.htm" TargetMode="External"/><Relationship Id="rId257" Type="http://schemas.openxmlformats.org/officeDocument/2006/relationships/hyperlink" Target="https://www.wbf.admin.ch/wbf/de/home/dokumentation/nsb-news_list.msg-id-79195.html" TargetMode="External"/><Relationship Id="rId464" Type="http://schemas.openxmlformats.org/officeDocument/2006/relationships/hyperlink" Target="https://omaninfo.om/topics/85/show/8064" TargetMode="External"/><Relationship Id="rId1094" Type="http://schemas.openxmlformats.org/officeDocument/2006/relationships/hyperlink" Target="https://www.kormany.hu/hu/foldmuvelesugyi-miniszterium/hirek/orszagos-rendkivuli-haltelepites-kezdodik-az-allami-tulajdonu-horgaszvizeken-a-magyar-haltermelok-segitese-erdekeben" TargetMode="External"/><Relationship Id="rId2145" Type="http://schemas.openxmlformats.org/officeDocument/2006/relationships/hyperlink" Target="https://www.fm.dk/nyheder/pressemeddelelser/2020/03/regeringen-indgaar-aftaler-med-kl-og-danske-regioner-om-dansk-oekonomi" TargetMode="External"/><Relationship Id="rId2797" Type="http://schemas.openxmlformats.org/officeDocument/2006/relationships/hyperlink" Target="https://www.canada.ca/en/department-finance/news/2020/03/government-of-canada-announces-additional-measures-to-support-continued-lending-to-canadian-consumers-and-businesses.html" TargetMode="External"/><Relationship Id="rId117" Type="http://schemas.openxmlformats.org/officeDocument/2006/relationships/hyperlink" Target="https://www.gov.sg/article/a-summary-of-the-fortitude-budget-2020" TargetMode="External"/><Relationship Id="rId671" Type="http://schemas.openxmlformats.org/officeDocument/2006/relationships/hyperlink" Target="https://www.mfinante.gov.ro/acasa.html;jsessionid=wpONrrfgtIZ9T2IincOyBoAeIf8EvmO8Py84Y7g7.www2:server22?method=detalii&amp;id=999649636" TargetMode="External"/><Relationship Id="rId769" Type="http://schemas.openxmlformats.org/officeDocument/2006/relationships/hyperlink" Target="http://www.bsp.gov.ph/publications/media.asp?id=5376" TargetMode="External"/><Relationship Id="rId976" Type="http://schemas.openxmlformats.org/officeDocument/2006/relationships/hyperlink" Target="https://www.worldbank.org/en/news/press-release/2020/04/28/us20-million-in-emergency-response-to-help-jordan-respond-to-the-corona-virus-pandemic" TargetMode="External"/><Relationship Id="rId1399" Type="http://schemas.openxmlformats.org/officeDocument/2006/relationships/hyperlink" Target="https://www.gov.ie/en/press-release/c3e1eb-minister-donohoe-announces-update-to-the-temporary-wage-subsidy-sche/" TargetMode="External"/><Relationship Id="rId2352" Type="http://schemas.openxmlformats.org/officeDocument/2006/relationships/hyperlink" Target="https://www.banrep.gov.co/es/banco-republica-inyecta-liquidez-permanente-economia-realizando-compras-titulos-deuda-publica-y" TargetMode="External"/><Relationship Id="rId2657" Type="http://schemas.openxmlformats.org/officeDocument/2006/relationships/hyperlink" Target="https://www.ecb.europa.eu/press/pr/date/2020/html/ecb.pr200318_1~3949d6f266.en.html" TargetMode="External"/><Relationship Id="rId324" Type="http://schemas.openxmlformats.org/officeDocument/2006/relationships/hyperlink" Target="https://www.gov.br/economia/pt-br/assuntos/noticias/2020/maio/governo-federal-totaliza-509-produtos-com-imposto-de-importacao-zerado" TargetMode="External"/><Relationship Id="rId531" Type="http://schemas.openxmlformats.org/officeDocument/2006/relationships/hyperlink" Target="https://bank.gov.ua/ua/news/all/verhovna-rada-pomyakshila-vimogi-do-minimalnogo-kapitalu-bankiv-z-500-do-200-mln-grn" TargetMode="External"/><Relationship Id="rId629" Type="http://schemas.openxmlformats.org/officeDocument/2006/relationships/hyperlink" Target="https://www.gov.il/he/departments/news/sa_100520-2" TargetMode="External"/><Relationship Id="rId1161" Type="http://schemas.openxmlformats.org/officeDocument/2006/relationships/hyperlink" Target="https://www.mof.gov.tw/singlehtml/384fb3077bb349ea973e7fc6f13b6974?cntId=bd05dce5db0d4a7ab7e8324998c0a7f3" TargetMode="External"/><Relationship Id="rId1259" Type="http://schemas.openxmlformats.org/officeDocument/2006/relationships/hyperlink" Target="https://www.sec.gov/news/press-release/2020-92" TargetMode="External"/><Relationship Id="rId1466" Type="http://schemas.openxmlformats.org/officeDocument/2006/relationships/hyperlink" Target="https://www.dese.gov.au/covid-19/higher-education/higher-education-faq" TargetMode="External"/><Relationship Id="rId2005" Type="http://schemas.openxmlformats.org/officeDocument/2006/relationships/hyperlink" Target="https://www.bis.org/press/p200327.htm" TargetMode="External"/><Relationship Id="rId2212" Type="http://schemas.openxmlformats.org/officeDocument/2006/relationships/hyperlink" Target="https://www.canada.ca/en/department-finance/news/2020/03/the-covid-19-emergency-response-act-receives-royal-assent0.html" TargetMode="External"/><Relationship Id="rId2864" Type="http://schemas.openxmlformats.org/officeDocument/2006/relationships/hyperlink" Target="https://www.fi.se/en/published/press-releases/2020/fi-on-liquidity-coverage-ratios-lcr-for-swedish-banks/" TargetMode="External"/><Relationship Id="rId836" Type="http://schemas.openxmlformats.org/officeDocument/2006/relationships/hyperlink" Target="https://www.eib.org/en/press/all/2020-109-who-and-eib-strengthen-efforts-to-combat-covid-19-and-build-resilient-health-systems-to-face-future-pandemics" TargetMode="External"/><Relationship Id="rId1021" Type="http://schemas.openxmlformats.org/officeDocument/2006/relationships/hyperlink" Target="https://www.adb.org/news/adb-approves-1-5-billion-financing-support-philippines-covid-19-response" TargetMode="External"/><Relationship Id="rId1119" Type="http://schemas.openxmlformats.org/officeDocument/2006/relationships/hyperlink" Target="https://www.worldbank.org/en/news/press-release/2020/04/23/philippines-world-bank-approves-usd100m-to-support-covid-19-emergency-response" TargetMode="External"/><Relationship Id="rId1673" Type="http://schemas.openxmlformats.org/officeDocument/2006/relationships/hyperlink" Target="https://em.dk/nyhedsarkiv/2020/april/seks-milliarder-i-garantier-skal-hjaelpe-eksportvirksomhederne-gennem-krisen/" TargetMode="External"/><Relationship Id="rId1880" Type="http://schemas.openxmlformats.org/officeDocument/2006/relationships/hyperlink" Target="https://www.bi.go.id/en/ruang-media/siaran-pers/Pages/sp_222520.aspx" TargetMode="External"/><Relationship Id="rId1978" Type="http://schemas.openxmlformats.org/officeDocument/2006/relationships/hyperlink" Target="http://infopublik.id/kategori/nasional-ekonomi-bisnis/445721/kemenkop-ukm-dorong-skema-program-bantu-koperasi" TargetMode="External"/><Relationship Id="rId2517" Type="http://schemas.openxmlformats.org/officeDocument/2006/relationships/hyperlink" Target="https://www.bankofengland.co.uk/news/2020/march/coordinated-central-bank-action-to-further-enhance-the-provision-of-global-us-dollar-liquidity" TargetMode="External"/><Relationship Id="rId2724" Type="http://schemas.openxmlformats.org/officeDocument/2006/relationships/hyperlink" Target="https://www.minhacienda.gov.co/webcenter/portal/SaladePrensa/pages_DetalleNoticia?documentId=WCC_CLUSTER-126604" TargetMode="External"/><Relationship Id="rId2931" Type="http://schemas.openxmlformats.org/officeDocument/2006/relationships/hyperlink" Target="https://www.economie.gouv.fr/mesures-exceptionnelles-urssaf-et-services-impots-entreprises" TargetMode="External"/><Relationship Id="rId903" Type="http://schemas.openxmlformats.org/officeDocument/2006/relationships/hyperlink" Target="https://cbr.ru/press/pr/?file=30042020_210839pr_1.htm" TargetMode="External"/><Relationship Id="rId1326" Type="http://schemas.openxmlformats.org/officeDocument/2006/relationships/hyperlink" Target="https://www.worldbank.org/en/news/statement/2020/04/15/world-bank-group-to-launch-new-multi-donor-trust-fund-to-help-countries-prepare-for-disease-outbreaks" TargetMode="External"/><Relationship Id="rId1533" Type="http://schemas.openxmlformats.org/officeDocument/2006/relationships/hyperlink" Target="http://english.moef.go.kr/pc/selectTbPressCenterDtl.do?boardCd=N0001&amp;seq=4877" TargetMode="External"/><Relationship Id="rId1740" Type="http://schemas.openxmlformats.org/officeDocument/2006/relationships/hyperlink" Target="https://www.rahandusministeerium.ee/et/uudised/aab-lisaeelarvest-saavad-omavalitsused-toetuspaketina-kokku-130-miljonit-eurot" TargetMode="External"/><Relationship Id="rId32" Type="http://schemas.openxmlformats.org/officeDocument/2006/relationships/hyperlink" Target="https://www.bmf.gv.at/presse/pressemeldungen/2020/Mai/kulturpaket.html" TargetMode="External"/><Relationship Id="rId1600" Type="http://schemas.openxmlformats.org/officeDocument/2006/relationships/hyperlink" Target="http://english.moef.go.kr/pc/selectTbPressCenterDtl.do?boardCd=N0001&amp;seq=4876" TargetMode="External"/><Relationship Id="rId1838" Type="http://schemas.openxmlformats.org/officeDocument/2006/relationships/hyperlink" Target="https://www.adb.org/news/adb-launches-5-million-project-provide-food-supplies-philippine-households-hard-hit-covid-19" TargetMode="External"/><Relationship Id="rId3053" Type="http://schemas.openxmlformats.org/officeDocument/2006/relationships/hyperlink" Target="http://english.moef.go.kr/pc/selectTbPressCenterDtl.do?boardCd=N0001&amp;seq=4849" TargetMode="External"/><Relationship Id="rId181" Type="http://schemas.openxmlformats.org/officeDocument/2006/relationships/hyperlink" Target="https://www.economy.gov.ru/material/news/ekonomika_bez_virusa/gosduma_prinyala_paket_neotlozhnyh_mer_dlya_ustoychivogo_razvitiya_ekonomiki.html" TargetMode="External"/><Relationship Id="rId1905" Type="http://schemas.openxmlformats.org/officeDocument/2006/relationships/hyperlink" Target="https://www.cbsl.gov.lk/en/node/7660" TargetMode="External"/><Relationship Id="rId3120" Type="http://schemas.openxmlformats.org/officeDocument/2006/relationships/hyperlink" Target="http://www.fsc.go.kr/downManager?bbsid=BBS0048&amp;no=148836" TargetMode="External"/><Relationship Id="rId279" Type="http://schemas.openxmlformats.org/officeDocument/2006/relationships/hyperlink" Target="https://www.argentina.gob.ar/noticias/el-precio-interno-del-barril-de-petroleo-sera-de-us45" TargetMode="External"/><Relationship Id="rId486" Type="http://schemas.openxmlformats.org/officeDocument/2006/relationships/hyperlink" Target="https://koronavirus.gov.hu/cikkek/szijjarto-megduplazza-kormany-beruhazas-tamogato-program-keretosszeget" TargetMode="External"/><Relationship Id="rId693" Type="http://schemas.openxmlformats.org/officeDocument/2006/relationships/hyperlink" Target="http://www.mof.gov.cn/zhengwuxinxi/xinwenlianbo/hubeicaizhengxinxilianbo/202004/t20200422_3502401.htm" TargetMode="External"/><Relationship Id="rId2167" Type="http://schemas.openxmlformats.org/officeDocument/2006/relationships/hyperlink" Target="https://www.fma.govt.nz/news-and-resources/covid-19/implementation-of-new-zealands-new-financial-advice-regime-has-been-delayed-until-early-2021/" TargetMode="External"/><Relationship Id="rId2374" Type="http://schemas.openxmlformats.org/officeDocument/2006/relationships/hyperlink" Target="https://www.centralbank.go.ke/uploads/press_releases/2088534699_Press%20Release%20-%20Banking%20Sector%20Additional%20Measures.pdf" TargetMode="External"/><Relationship Id="rId2581" Type="http://schemas.openxmlformats.org/officeDocument/2006/relationships/hyperlink" Target="http://infopublik.id/kategori/nasional-ekonomi-bisnis/443621/dampak-covid-19-pemerintah-berikan-dukungan-stimulus-fiskal" TargetMode="External"/><Relationship Id="rId139" Type="http://schemas.openxmlformats.org/officeDocument/2006/relationships/hyperlink" Target="https://www.mss.go.kr/site/smba/ex/bbs/View.do?cbIdx=86&amp;bcIdx=1018933&amp;parentSeq=1018933" TargetMode="External"/><Relationship Id="rId346" Type="http://schemas.openxmlformats.org/officeDocument/2006/relationships/hyperlink" Target="http://www.fsc.go.kr/downManager?bbsid=BBS0048&amp;no=152660" TargetMode="External"/><Relationship Id="rId553" Type="http://schemas.openxmlformats.org/officeDocument/2006/relationships/hyperlink" Target="https://pib.gov.in/PressReleasePage.aspx?PRID=1623862" TargetMode="External"/><Relationship Id="rId760" Type="http://schemas.openxmlformats.org/officeDocument/2006/relationships/hyperlink" Target="https://ec.europa.eu/commission/presscorner/detail/en/ip_20_794" TargetMode="External"/><Relationship Id="rId998" Type="http://schemas.openxmlformats.org/officeDocument/2006/relationships/hyperlink" Target="https://www.gob.pe/institucion/mef/noticias/140730-fae-mype-amplia-hasta-s-4-000-millones-las-lineas-de-credito-garantizadas-para-mype" TargetMode="External"/><Relationship Id="rId1183" Type="http://schemas.openxmlformats.org/officeDocument/2006/relationships/hyperlink" Target="https://www.banxico.org.mx/publications-and-press/other-announcements/%7B6F7FECBA-44CB-6AA5-4E4B-269DDBD9B5A8%7D.pdf" TargetMode="External"/><Relationship Id="rId1390" Type="http://schemas.openxmlformats.org/officeDocument/2006/relationships/hyperlink" Target="https://www.mkm.ee/et/uudised/mkm-tootas-valja-abipaketi-turismisektorile" TargetMode="External"/><Relationship Id="rId2027" Type="http://schemas.openxmlformats.org/officeDocument/2006/relationships/hyperlink" Target="https://www.kredex.ee/et/uudised/kredex-alustab-koostoos-pankadega-esimeste-kriisimeetmete-pakkumist" TargetMode="External"/><Relationship Id="rId2234" Type="http://schemas.openxmlformats.org/officeDocument/2006/relationships/hyperlink" Target="https://www.president.go.ke/2020/03/25/presidential-address-on-the-state-interventions-to-cushion-kenyans-against-economic-effects-of-covid-19-pandemic-on-25th-march-2020/" TargetMode="External"/><Relationship Id="rId2441" Type="http://schemas.openxmlformats.org/officeDocument/2006/relationships/hyperlink" Target="https://www.cbe.org.eg/en/Pages/HighlightsPages/Circular-dated-20-March-2020-following-up-the-precautionary-measures-to-counter-the-effects-of-COVID-19-virus.aspx" TargetMode="External"/><Relationship Id="rId2679" Type="http://schemas.openxmlformats.org/officeDocument/2006/relationships/hyperlink" Target="https://www.mnb.hu/sajtoszoba/sajtokozlemenyek/2020-evi-sajtokozlemenyek/a-magyar-nemzeti-bank-azonnali-lepeseket-tesz-a-lakossag-megsegitesere" TargetMode="External"/><Relationship Id="rId2886" Type="http://schemas.openxmlformats.org/officeDocument/2006/relationships/hyperlink" Target="https://www.suomenpankki.fi/en/media-and-publications/releases/2020/the-bank-of-finland-decided-on-new-measures-to-safeguard-funding-for-businesses-and-households-during-the-corona-virus-pandemic/" TargetMode="External"/><Relationship Id="rId206" Type="http://schemas.openxmlformats.org/officeDocument/2006/relationships/hyperlink" Target="https://www.dof.gov.ph/dominguez-urges-senate-to-include-stimulus-measures-in-calibrated-corporate-tax-reform-bill/" TargetMode="External"/><Relationship Id="rId413" Type="http://schemas.openxmlformats.org/officeDocument/2006/relationships/hyperlink" Target="https://www.imf.org/en/News/Articles/2020/05/15/pr20216-benin-imf-executive-board-approves-us-125m-disbursement-under-ecf-supported-arrangement" TargetMode="External"/><Relationship Id="rId858" Type="http://schemas.openxmlformats.org/officeDocument/2006/relationships/hyperlink" Target="https://www.boletinoficial.gob.ar/detalleAviso/primera/228497/20200501" TargetMode="External"/><Relationship Id="rId1043" Type="http://schemas.openxmlformats.org/officeDocument/2006/relationships/hyperlink" Target="https://www.minfin.gr/web/guest/grapheio-typou/-/asset_publisher/coBUZhPGE9t9/content/d-t-paratase-prothesmion-eispraxes-tou-eidikou-phorou-katanaloses-phorou-prostithemenes-axias-kai-loipon-epibarynseon-sta-etoima-pros-katanalose-alkoo?inheritRedirect=false&amp;redirect=https%3A%2F%2Fwww.minfin.gr%2Fweb%2Fguest%2Fgrapheio-typou%3Fp_p_id%3D101_INSTANCE_coBUZhPGE9t9%26p_p_lifecycle%3D0%26p_p_state%3Dnormal%26p_p_mode%3Dview%26p_p_col_id%3Dcolumn-2%26p_p_col_count%3D1" TargetMode="External"/><Relationship Id="rId1488" Type="http://schemas.openxmlformats.org/officeDocument/2006/relationships/hyperlink" Target="https://www.bok.or.kr/eng/bbs/E0000634/view.do?nttId=10057611&amp;menuNo=400069&amp;pageIndex=1" TargetMode="External"/><Relationship Id="rId1695" Type="http://schemas.openxmlformats.org/officeDocument/2006/relationships/hyperlink" Target="https://www.gov.sg/article/solidarity-budget-2020-additional-cash-payments-to-help-families-get-through-circuit-breaker-phase" TargetMode="External"/><Relationship Id="rId2539" Type="http://schemas.openxmlformats.org/officeDocument/2006/relationships/hyperlink" Target="https://www.economia.gob.cl/2020/03/19/presidente-presenta-plan-economico-de-emergencia-por-us11-750-millones-para-proteger-el-empleo-y-a-las-pymes-necesitamos-unidad.htm" TargetMode="External"/><Relationship Id="rId2746" Type="http://schemas.openxmlformats.org/officeDocument/2006/relationships/hyperlink" Target="https://www.lamoncloa.gob.es/consejodeministros/referencias/Paginas/2020/refc20200317.aspx" TargetMode="External"/><Relationship Id="rId2953" Type="http://schemas.openxmlformats.org/officeDocument/2006/relationships/hyperlink" Target="https://www.cnbc.com/2020/03/13/mnuchin-may-suspend-student-loan-repayments-amid-coronavirus-outbreak.html" TargetMode="External"/><Relationship Id="rId620" Type="http://schemas.openxmlformats.org/officeDocument/2006/relationships/hyperlink" Target="https://www.fi.se/sv/publicerat/nyheter/2020/andring-i-teknisk-standard-for-icke-ccp-clearade-derivat/" TargetMode="External"/><Relationship Id="rId718" Type="http://schemas.openxmlformats.org/officeDocument/2006/relationships/hyperlink" Target="https://www.worldbank.org/en/news/press-release/2020/05/07/ecuador-obtains-us506-million-from-the-world-bank-to-strengthen-its-covid-19-response-and-stimulate-the-economy" TargetMode="External"/><Relationship Id="rId925" Type="http://schemas.openxmlformats.org/officeDocument/2006/relationships/hyperlink" Target="https://www.minhacienda.gov.co/webcenter/portal/SaladePrensa/pages_DetalleNoticia?documentId=WCC_CLUSTER-129659" TargetMode="External"/><Relationship Id="rId1250" Type="http://schemas.openxmlformats.org/officeDocument/2006/relationships/hyperlink" Target="http://www.fsc.go.kr/downManager?bbsid=BBS0048&amp;no=151611" TargetMode="External"/><Relationship Id="rId1348" Type="http://schemas.openxmlformats.org/officeDocument/2006/relationships/hyperlink" Target="https://www.rbi.org.in/Scripts/BS_PressReleaseDisplay.aspx?prid=49680" TargetMode="External"/><Relationship Id="rId1555" Type="http://schemas.openxmlformats.org/officeDocument/2006/relationships/hyperlink" Target="https://news.belgium.be/fr/resultats-de-ladjudication-de-certificats-de-tresorerie-du-07042020" TargetMode="External"/><Relationship Id="rId1762" Type="http://schemas.openxmlformats.org/officeDocument/2006/relationships/hyperlink" Target="https://www.cbsl.gov.lk/en/news/the-central-bank-of-sri-lanka-further-reduces-policy-interest-rates" TargetMode="External"/><Relationship Id="rId2301" Type="http://schemas.openxmlformats.org/officeDocument/2006/relationships/hyperlink" Target="https://www.mnb.hu/sajtoszoba/sajtokozlemenyek/2020-evi-sajtokozlemenyek/a-hosszu-futamidokon-fix-kamat-mellett-nyujtott-likviditas-korlatlanul-all-rendelkezesre" TargetMode="External"/><Relationship Id="rId2606" Type="http://schemas.openxmlformats.org/officeDocument/2006/relationships/hyperlink" Target="http://www.fsc.go.kr/downManager?bbsid=BBS0048&amp;no=150397" TargetMode="External"/><Relationship Id="rId1110" Type="http://schemas.openxmlformats.org/officeDocument/2006/relationships/hyperlink" Target="https://www.gov.uk/government/news/hm-treasury-announces-revision-to-the-uk-debt-management-offices-financing-remit-2020-21" TargetMode="External"/><Relationship Id="rId1208" Type="http://schemas.openxmlformats.org/officeDocument/2006/relationships/hyperlink" Target="https://www.lamoncloa.gob.es/consejodeministros/referencias/Paginas/2020/refc20200421.aspx" TargetMode="External"/><Relationship Id="rId1415" Type="http://schemas.openxmlformats.org/officeDocument/2006/relationships/hyperlink" Target="https://www.gov.br/economia/pt-br/assuntos/noticias/2020/abril/ministerio-da-economia-apresenta-proposta-de-ajuda-a-estados-e-municipios" TargetMode="External"/><Relationship Id="rId2813" Type="http://schemas.openxmlformats.org/officeDocument/2006/relationships/hyperlink" Target="https://www.news.gov.hk/eng/2020/03/20200316/20200316_173027_818.html?type=category&amp;name=covid19&amp;tl=t" TargetMode="External"/><Relationship Id="rId54" Type="http://schemas.openxmlformats.org/officeDocument/2006/relationships/hyperlink" Target="http://www.treasury.gov.lk/documents/10181/841161/Notice-PFD-Annual+Performance-Report+-and-Accounts/6958cb47-e35c-4062-b569-0cdff1e0f934" TargetMode="External"/><Relationship Id="rId1622" Type="http://schemas.openxmlformats.org/officeDocument/2006/relationships/hyperlink" Target="http://www.mof.gov.cn/zhengwuxinxi/xinwenlianbo/guangxicaizhengxinxilianbo/202003/t20200330_3490224.htm" TargetMode="External"/><Relationship Id="rId1927" Type="http://schemas.openxmlformats.org/officeDocument/2006/relationships/hyperlink" Target="https://www.minhacienda.gov.co/webcenter/portal/SaladePrensa/pages_DetalleNoticia?documentId=WCC_CLUSTER-127393" TargetMode="External"/><Relationship Id="rId3075" Type="http://schemas.openxmlformats.org/officeDocument/2006/relationships/hyperlink" Target="https://napas.com.vn/tin-tuc/tin-napas/-napas-tiep-tuc-giam-50%25-phi-dich-vu-chuyen-tien-lien-ngan-hang.-1-671.html" TargetMode="External"/><Relationship Id="rId2091" Type="http://schemas.openxmlformats.org/officeDocument/2006/relationships/hyperlink" Target="https://cbr.ru/eng/press/pr/?file=27032020_203415eng2020-03-27T20_33_29.htm" TargetMode="External"/><Relationship Id="rId2189" Type="http://schemas.openxmlformats.org/officeDocument/2006/relationships/hyperlink" Target="https://www.riksdagen.se/en/news/2020/mar/19/extra-revised-budget-credit-guarantees-to-airlines-as-a-result-of-the-coronavirus/" TargetMode="External"/><Relationship Id="rId270" Type="http://schemas.openxmlformats.org/officeDocument/2006/relationships/hyperlink" Target="https://www.economy-ni.gov.uk/news/ps40million-ni-micro-business-hardship-fund-opens-applications-today" TargetMode="External"/><Relationship Id="rId2396" Type="http://schemas.openxmlformats.org/officeDocument/2006/relationships/hyperlink" Target="https://www.federalreserve.gov/newsevents/pressreleases/monetary20200323b.htm" TargetMode="External"/><Relationship Id="rId3002" Type="http://schemas.openxmlformats.org/officeDocument/2006/relationships/hyperlink" Target="https://japan.kantei.go.jp/ongoingtopics/_00015.html" TargetMode="External"/><Relationship Id="rId130" Type="http://schemas.openxmlformats.org/officeDocument/2006/relationships/hyperlink" Target="https://www.adb.org/news/adb-approves-20-million-support-lao-pdrs-emergency-response-covid-19" TargetMode="External"/><Relationship Id="rId368" Type="http://schemas.openxmlformats.org/officeDocument/2006/relationships/hyperlink" Target="https://pib.gov.in/PressReleasePage.aspx?PRID=1624661" TargetMode="External"/><Relationship Id="rId575" Type="http://schemas.openxmlformats.org/officeDocument/2006/relationships/hyperlink" Target="https://www.resbank.co.za/Lists/News%20and%20Publications/Attachments/9929/PA%20and%20CBDA%20-%20Joint%20Communication%201%20of%202020%20-%20CFIs%20and%20Co-op%20banks.pdf" TargetMode="External"/><Relationship Id="rId782" Type="http://schemas.openxmlformats.org/officeDocument/2006/relationships/hyperlink" Target="https://www.mof.gov.vn/webcenter/portal/tttc/r/o/ttsk/ttsk_chitiet?dDocName=MOFUCM176220&amp;_afrLoop=64823728760452079" TargetMode="External"/><Relationship Id="rId2049" Type="http://schemas.openxmlformats.org/officeDocument/2006/relationships/hyperlink" Target="https://www.rbi.org.in/Scripts/NotificationUser.aspx?Id=11837&amp;Mode=0" TargetMode="External"/><Relationship Id="rId2256" Type="http://schemas.openxmlformats.org/officeDocument/2006/relationships/hyperlink" Target="https://meduza.io/en/feature/2020/03/25/putin-s-newly-announced-covid-19-crisis-response-point-by-point" TargetMode="External"/><Relationship Id="rId2463" Type="http://schemas.openxmlformats.org/officeDocument/2006/relationships/hyperlink" Target="https://www.banxico.org.mx/publications-and-press/other-announcements/%7BE626A744-436D-2495-0969-3582C9571361%7D.pdf" TargetMode="External"/><Relationship Id="rId2670"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28" Type="http://schemas.openxmlformats.org/officeDocument/2006/relationships/hyperlink" Target="https://em.dk/nyhedsarkiv/2020/maj/covid-19-ny-aftale-om-hurtigere-udbetaling-og-styrket-kontrol/" TargetMode="External"/><Relationship Id="rId435" Type="http://schemas.openxmlformats.org/officeDocument/2006/relationships/hyperlink" Target="http://www.cvm.gov.br/noticias/arquivos/2020/20200514-1.html" TargetMode="External"/><Relationship Id="rId642" Type="http://schemas.openxmlformats.org/officeDocument/2006/relationships/hyperlink" Target="https://www.banrep.gov.co/es/banco-republica-aumenta-las-reservas-internacionales-mediante-compra-directa-usd-2000-millones" TargetMode="External"/><Relationship Id="rId1065" Type="http://schemas.openxmlformats.org/officeDocument/2006/relationships/hyperlink" Target="https://cbr.ru/press/pr/?file=24042020_134500dkp2020-04-24T13_43_10.htm" TargetMode="External"/><Relationship Id="rId1272" Type="http://schemas.openxmlformats.org/officeDocument/2006/relationships/hyperlink" Target="https://www.boletinoficial.gob.ar/detalleAviso/primera/227977/20200418" TargetMode="External"/><Relationship Id="rId2116" Type="http://schemas.openxmlformats.org/officeDocument/2006/relationships/hyperlink" Target="https://www.congress.gov/116/bills/hr748/BILLS-116hr748enr.pdf" TargetMode="External"/><Relationship Id="rId2323" Type="http://schemas.openxmlformats.org/officeDocument/2006/relationships/hyperlink" Target="https://www.cnmv.es/portal/Utilidades/Contacto.aspx" TargetMode="External"/><Relationship Id="rId2530" Type="http://schemas.openxmlformats.org/officeDocument/2006/relationships/hyperlink" Target="https://www.rba.gov.au/media-releases/2020/mr-20-08.html" TargetMode="External"/><Relationship Id="rId2768" Type="http://schemas.openxmlformats.org/officeDocument/2006/relationships/hyperlink" Target="https://www.bankofengland.co.uk/news/2020/march/hmt-and-boe-launch-a-covid-corporate-financing-facility" TargetMode="External"/><Relationship Id="rId2975" Type="http://schemas.openxmlformats.org/officeDocument/2006/relationships/hyperlink" Target="https://www.lamoncloa.gob.es/consejodeministros/referencias/Paginas/2020/refc20200312.aspx" TargetMode="External"/><Relationship Id="rId502" Type="http://schemas.openxmlformats.org/officeDocument/2006/relationships/hyperlink" Target="https://pib.gov.in/PressReleasePage.aspx?PRID=1623601" TargetMode="External"/><Relationship Id="rId947" Type="http://schemas.openxmlformats.org/officeDocument/2006/relationships/hyperlink" Target="https://www.worldbank.org/en/news/press-release/2020/04/29/togo-receives-8-1-million-to-combat-the-coronavirus" TargetMode="External"/><Relationship Id="rId1132" Type="http://schemas.openxmlformats.org/officeDocument/2006/relationships/hyperlink" Target="https://www.bundesfinanzministerium.de/Content/DE/Standardartikel/Themen/Schlaglichter/Corona-Schutzschild/2020-03-19-Beschaeftigung-fuer-alle.html" TargetMode="External"/><Relationship Id="rId1577" Type="http://schemas.openxmlformats.org/officeDocument/2006/relationships/hyperlink" Target="https://gia.info.gov.hk/general/202004/08/P2020040800810_339425_1_1586360416762.pdf" TargetMode="External"/><Relationship Id="rId1784" Type="http://schemas.openxmlformats.org/officeDocument/2006/relationships/hyperlink" Target="https://www.imf.org/en/News/Articles/2020/04/02/pr-20130-rwanda-imf-executive-board-approves-disbursement-to-address-covid19" TargetMode="External"/><Relationship Id="rId1991" Type="http://schemas.openxmlformats.org/officeDocument/2006/relationships/hyperlink" Target="https://www.bmf.gv.at/presse/pressemeldungen/2020/maerz/kurzarbeit-mittel-erhoeht.html" TargetMode="External"/><Relationship Id="rId2628" Type="http://schemas.openxmlformats.org/officeDocument/2006/relationships/hyperlink" Target="https://www.bankofengland.co.uk/monetary-policy-summary-and-minutes/2020/monetary-policy-summary-for-the-special-monetary-policy-committee-meeting-on-19-march-2020" TargetMode="External"/><Relationship Id="rId2835" Type="http://schemas.openxmlformats.org/officeDocument/2006/relationships/hyperlink" Target="https://www.cbn.gov.ng/Out/2020/FPRD/CBN%20POLICY%20MEASURES%20IN%20RESPONSE%20TO%20COVID-19%20OUTBREAK%20AND%20SPILLOVERS.pdf" TargetMode="External"/><Relationship Id="rId76" Type="http://schemas.openxmlformats.org/officeDocument/2006/relationships/hyperlink" Target="https://www.cbn.gov.ng/Out/2020/CCD/CBN%20CIRCULAR%20TO%20OFIS-%20REGULATORY%20FORBEARANCE%20FOR%20THE%20RESTRUCTURING%20OF%20CREDIT%20FACILITIES%20OF%20OFIS%20IMPACTED%20BY%20COVID-%2019.pdf" TargetMode="External"/><Relationship Id="rId807" Type="http://schemas.openxmlformats.org/officeDocument/2006/relationships/hyperlink" Target="https://www.dof.gov.ph/dof-extends-anew-deadlines-for-tax-amnesty-all-tax-returns-following-ecq-extension-to-may-15/" TargetMode="External"/><Relationship Id="rId1437" Type="http://schemas.openxmlformats.org/officeDocument/2006/relationships/hyperlink" Target="https://www.dof.gov.ph/dof-to-implement-wage-subsidy-program-for-3-4-m-workers-of-small-businesses/" TargetMode="External"/><Relationship Id="rId1644" Type="http://schemas.openxmlformats.org/officeDocument/2006/relationships/hyperlink" Target="https://japan.kantei.go.jp/98_abe/statement/202004/_00001.html" TargetMode="External"/><Relationship Id="rId1851" Type="http://schemas.openxmlformats.org/officeDocument/2006/relationships/hyperlink" Target="https://www.rbi.org.in/Scripts/BS_PressReleaseDisplay.aspx?prid=49619" TargetMode="External"/><Relationship Id="rId2902" Type="http://schemas.openxmlformats.org/officeDocument/2006/relationships/hyperlink" Target="https://www.federalreserve.gov/newsevents/pressreleases/monetary20200315a.htm" TargetMode="External"/><Relationship Id="rId3097" Type="http://schemas.openxmlformats.org/officeDocument/2006/relationships/hyperlink" Target="http://english.moef.go.kr/pc/selectTbPressCenterDtl.do?boardCd=N0001&amp;seq=4836" TargetMode="External"/><Relationship Id="rId1504" Type="http://schemas.openxmlformats.org/officeDocument/2006/relationships/hyperlink" Target="https://www.bankofcanada.ca/2020/04/bank-of-canada-announces-changes-to-eligibility-requirements-of-term-abs-in-the-bank-of-canadas-standing-liquidity-facility-collateral-policy/" TargetMode="External"/><Relationship Id="rId1711"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949" Type="http://schemas.openxmlformats.org/officeDocument/2006/relationships/hyperlink" Target="https://www.cbn.gov.ng/Out/2020/CCD/checkclrnsuspension.pdf" TargetMode="External"/><Relationship Id="rId292" Type="http://schemas.openxmlformats.org/officeDocument/2006/relationships/hyperlink" Target="https://www.finnvera.fi/finnvera/uutishuone/uutiset/finnvera-voi-koronakriisitoimena-myontaa-lyhyen-riskiajan-vientitakuita-eu-maihin-ja-lantisiin-teollisuusmaihin" TargetMode="External"/><Relationship Id="rId1809" Type="http://schemas.openxmlformats.org/officeDocument/2006/relationships/hyperlink" Target="https://www.worldbank.org/en/news/press-release/2020/04/02/world-bank-supports-mauritanias-covid-19-response" TargetMode="External"/><Relationship Id="rId597" Type="http://schemas.openxmlformats.org/officeDocument/2006/relationships/hyperlink" Target="https://www.dian.gov.co/Prensa/Paginas/NG-Conozca-el-listado-bienes-exentos-de-IVA-segun-Decreto-551-de-2020.aspx" TargetMode="External"/><Relationship Id="rId2180" Type="http://schemas.openxmlformats.org/officeDocument/2006/relationships/hyperlink" Target="https://www.mas.gov.sg/news/media-releases/2020/mas-supports-usd-lending-through-a-new-us$60-billion-facility-for-banks" TargetMode="External"/><Relationship Id="rId2278" Type="http://schemas.openxmlformats.org/officeDocument/2006/relationships/hyperlink" Target="https://www.worldbank.org/en/news/press-release/2020/03/25/banco-mundial-fortalece-apoyo-a-las-familias-mas-vulnerables-de-argentina" TargetMode="External"/><Relationship Id="rId2485" Type="http://schemas.openxmlformats.org/officeDocument/2006/relationships/hyperlink" Target="https://cbr.ru/eng/press/pr/?file=23032020_170800eng2020-03-23T17_07_10.htm" TargetMode="External"/><Relationship Id="rId3024" Type="http://schemas.openxmlformats.org/officeDocument/2006/relationships/hyperlink" Target="http://jjs.mof.gov.cn/zhengcefagui/202003/t20200304_3478074.htm" TargetMode="External"/><Relationship Id="rId152" Type="http://schemas.openxmlformats.org/officeDocument/2006/relationships/hyperlink" Target="https://www.gov.uk/government/news/up-to-15-million-to-support-the-citizens-advice-service-during-covid-19-pandemic" TargetMode="External"/><Relationship Id="rId457" Type="http://schemas.openxmlformats.org/officeDocument/2006/relationships/hyperlink" Target="http://japan.kantei.go.jp/98_abe/actions/202005/_00010.html" TargetMode="External"/><Relationship Id="rId1087" Type="http://schemas.openxmlformats.org/officeDocument/2006/relationships/hyperlink" Target="https://tem.fi/artikkeli/-/asset_publisher/starttirahan-enimmaiskestoa-pidennetaan-ja-tyonhakijan-haastattelujen-jarjestamista-joustavoitetaan" TargetMode="External"/><Relationship Id="rId1294" Type="http://schemas.openxmlformats.org/officeDocument/2006/relationships/hyperlink" Target="https://www.rbi.org.in/Scripts/NotificationUser.aspx?Id=11872&amp;Mode=0" TargetMode="External"/><Relationship Id="rId2040" Type="http://schemas.openxmlformats.org/officeDocument/2006/relationships/hyperlink" Target="https://www.rbi.org.in/Scripts/BS_PressReleaseDisplay.aspx?prid=49582" TargetMode="External"/><Relationship Id="rId2138" Type="http://schemas.openxmlformats.org/officeDocument/2006/relationships/hyperlink" Target="https://www.bcb.gov.br/en/pressdetail/2321/nota" TargetMode="External"/><Relationship Id="rId2692"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997" Type="http://schemas.openxmlformats.org/officeDocument/2006/relationships/hyperlink" Target="https://asia.nikkei.com/Spotlight/Coronavirus/Japan-passes-nearly-10bn-aid-package-for-coronavirus-hit-businesses" TargetMode="External"/><Relationship Id="rId664" Type="http://schemas.openxmlformats.org/officeDocument/2006/relationships/hyperlink" Target="https://www.gov.il/he/departments/news/press_08052020_b" TargetMode="External"/><Relationship Id="rId871" Type="http://schemas.openxmlformats.org/officeDocument/2006/relationships/hyperlink" Target="https://www.gov.br/economia/pt-br/assuntos/noticias/2020/abril/governo-federal-zera-imposto-de-importacao-de-mais-81-produtos-para-combate-a-covid-19" TargetMode="External"/><Relationship Id="rId969" Type="http://schemas.openxmlformats.org/officeDocument/2006/relationships/hyperlink" Target="http://www.bsp.gov.ph/publications/media.asp?id=5369" TargetMode="External"/><Relationship Id="rId1599" Type="http://schemas.openxmlformats.org/officeDocument/2006/relationships/hyperlink" Target="http://english.moef.go.kr/pc/selectTbPressCenterDtl.do?boardCd=N0001&amp;seq=4876" TargetMode="External"/><Relationship Id="rId2345" Type="http://schemas.openxmlformats.org/officeDocument/2006/relationships/hyperlink" Target="https://www.gov.br/economia/pt-br/assuntos/noticias/2020/marco/governo-anuncia-medidas-de-cooperacao-para-estados-e-municipios-para-o-combate-a-pandemia" TargetMode="External"/><Relationship Id="rId2552" Type="http://schemas.openxmlformats.org/officeDocument/2006/relationships/hyperlink" Target="http://www.nationalbanken.dk/en/pressroom/Pages/2020/03/DNN202005405.aspx" TargetMode="External"/><Relationship Id="rId317" Type="http://schemas.openxmlformats.org/officeDocument/2006/relationships/hyperlink" Target="https://www.argentina.gob.ar/noticias/el-gobierno-nacional-anuncia-aumento-jubilatorio" TargetMode="External"/><Relationship Id="rId524" Type="http://schemas.openxmlformats.org/officeDocument/2006/relationships/hyperlink" Target="https://www.cbsl.gov.lk/en/node/7846" TargetMode="External"/><Relationship Id="rId731" Type="http://schemas.openxmlformats.org/officeDocument/2006/relationships/hyperlink" Target="https://www.kemenkeu.go.id/publikasi/berita/aturan-teknis-terkait-belanja-apbn-untuk-penanganan-covid-19-terbit/" TargetMode="External"/><Relationship Id="rId1154" Type="http://schemas.openxmlformats.org/officeDocument/2006/relationships/hyperlink" Target="http://www.fsc.go.kr/downManager?bbsid=BBS0048&amp;no=151742" TargetMode="External"/><Relationship Id="rId1361" Type="http://schemas.openxmlformats.org/officeDocument/2006/relationships/hyperlink" Target="https://www.mas.gov.sg/news/media-releases/2020/new-measures-to-help-reits-navigate-operating-challenges-posed-by-covid-19" TargetMode="External"/><Relationship Id="rId1459" Type="http://schemas.openxmlformats.org/officeDocument/2006/relationships/hyperlink" Target="http://www.sama.gov.sa/ar-sa/News/Pages/news-547.aspx" TargetMode="External"/><Relationship Id="rId2205" Type="http://schemas.openxmlformats.org/officeDocument/2006/relationships/hyperlink" Target="https://www.canada.ca/en/department-finance/news/2020/03/the-covid-19-emergency-response-act-receives-royal-assent0.html" TargetMode="External"/><Relationship Id="rId2412" Type="http://schemas.openxmlformats.org/officeDocument/2006/relationships/hyperlink" Target="https://treasury.gov.au/sites/default/files/2020-03/Fact_sheet-Assistance_for_severely_affected_regions_and_sectors.pdf" TargetMode="External"/><Relationship Id="rId2857" Type="http://schemas.openxmlformats.org/officeDocument/2006/relationships/hyperlink" Target="https://www.bok.or.kr/eng/bbs/E0000634/view.do?nttId=10057026&amp;menuNo=400069" TargetMode="External"/><Relationship Id="rId98" Type="http://schemas.openxmlformats.org/officeDocument/2006/relationships/hyperlink" Target="https://www.iadb.org/en/news/idb-launches-australian-dollar-sustainable-development-bond-sdb" TargetMode="External"/><Relationship Id="rId829" Type="http://schemas.openxmlformats.org/officeDocument/2006/relationships/hyperlink" Target="https://www.argentina.gob.ar/noticias/el-ministerio-de-trabajo-empleo-y-seguridad-social-establece-una-asistencia-economica-de" TargetMode="External"/><Relationship Id="rId1014" Type="http://schemas.openxmlformats.org/officeDocument/2006/relationships/hyperlink" Target="https://www.argentina.gob.ar/noticias/tarjeta-alimentar-se-acreditara-un-refuerzo-extraordinario" TargetMode="External"/><Relationship Id="rId1221" Type="http://schemas.openxmlformats.org/officeDocument/2006/relationships/hyperlink" Target="https://tem.fi/artikkeli/-/asset_publisher/ensimmaiset-valtionavustukset-kunnille-yksinyrittajien-tukemiseksi" TargetMode="External"/><Relationship Id="rId1666" Type="http://schemas.openxmlformats.org/officeDocument/2006/relationships/hyperlink" Target="https://www.worldbank.org/en/news/press-release/2020/04/08/lao-pdr-emergency-financing-for-covid-19-response-project" TargetMode="External"/><Relationship Id="rId1873" Type="http://schemas.openxmlformats.org/officeDocument/2006/relationships/hyperlink" Target="https://em.dk/nyhedsarkiv/2020/marts/covid-19-regeringen-udskyder-fristen-for-virksomheders-aarsrapporter/" TargetMode="External"/><Relationship Id="rId2717" Type="http://schemas.openxmlformats.org/officeDocument/2006/relationships/hyperlink" Target="https://finances.belgium.be/fr/Actualites/convention-belgo-luxembourgeoise-pr%C3%A9ventive-de-la-double-imposition-mesure-exceptionnelle" TargetMode="External"/><Relationship Id="rId2924" Type="http://schemas.openxmlformats.org/officeDocument/2006/relationships/hyperlink" Target="https://www.canada.ca/en/department-finance/programs/financial-sector-policy/business-credit-availability-program.html" TargetMode="External"/><Relationship Id="rId1319" Type="http://schemas.openxmlformats.org/officeDocument/2006/relationships/hyperlink" Target="https://www.fca.org.uk/news/press-releases/fca-proposes-help-motor-finance-high-cost-credit-customers-coronavirus" TargetMode="External"/><Relationship Id="rId1526" Type="http://schemas.openxmlformats.org/officeDocument/2006/relationships/hyperlink" Target="https://www.nib.int/who_we_are/news_and_media/news_press_releases/3479/nib_provides_covid-19_mitigation_loan_to_republic_of_latvia" TargetMode="External"/><Relationship Id="rId1733" Type="http://schemas.openxmlformats.org/officeDocument/2006/relationships/hyperlink" Target="https://www.gov.br/economia/pt-br/assuntos/noticias/2020/abril/camex-zera-tarifas-de-importacao-de-25-insumos-para-combate-ao-coronavirus" TargetMode="External"/><Relationship Id="rId1940" Type="http://schemas.openxmlformats.org/officeDocument/2006/relationships/hyperlink" Target="https://www.rbi.org.in/Scripts/NotificationUser.aspx?Id=11849&amp;Mode=0" TargetMode="External"/><Relationship Id="rId25" Type="http://schemas.openxmlformats.org/officeDocument/2006/relationships/hyperlink" Target="https://mof.gov.ua/uk/news/ukraina_otrimaie_vid_ies_500_milioniv_ievro_makrofinansovoi_dopomogi-2158" TargetMode="External"/><Relationship Id="rId1800" Type="http://schemas.openxmlformats.org/officeDocument/2006/relationships/hyperlink" Target="https://www.worldbank.org/en/news/press-release/2020/04/01/world-bank-approves-us20-million-grant-to-support-covid-19-response-in-haiti" TargetMode="External"/><Relationship Id="rId3046" Type="http://schemas.openxmlformats.org/officeDocument/2006/relationships/hyperlink" Target="https://www.meti.go.jp/english/press/2020/0228_001.html" TargetMode="External"/><Relationship Id="rId174" Type="http://schemas.openxmlformats.org/officeDocument/2006/relationships/hyperlink" Target="https://www.boj.or.jp/en/announcements/release_2020/k200522a.pdf" TargetMode="External"/><Relationship Id="rId381" Type="http://schemas.openxmlformats.org/officeDocument/2006/relationships/hyperlink" Target="https://pib.gov.in/PressReleasePage.aspx?PRID=1624536" TargetMode="External"/><Relationship Id="rId2062" Type="http://schemas.openxmlformats.org/officeDocument/2006/relationships/hyperlink" Target="https://www.bnm.gov.my/index.php?ch=en_press&amp;pg=en_press&amp;ac=5022&amp;lang=en" TargetMode="External"/><Relationship Id="rId3113" Type="http://schemas.openxmlformats.org/officeDocument/2006/relationships/hyperlink" Target="http://english.moef.go.kr/pc/selectTbPressCenterDtl.do?boardCd=N0001&amp;seq=4832" TargetMode="External"/><Relationship Id="rId241" Type="http://schemas.openxmlformats.org/officeDocument/2006/relationships/hyperlink" Target="http://www.mindev.gov.gr/%ce%b4%cf%8d%ce%bf-%ce%bd%ce%ad%ce%b5%cf%82-%cf%80%cf%81%ce%bf%cf%83%ce%ba%ce%bb%ce%ae%cf%83%ce%b5%ce%b9%cf%82-%cf%84%ce%bf%cf%85-%ce%b1%ce%bd%ce%b1%cf%80%cf%84%cf%85%ce%be%ce%b9%ce%b1%ce%ba%ce%bf/" TargetMode="External"/><Relationship Id="rId479" Type="http://schemas.openxmlformats.org/officeDocument/2006/relationships/hyperlink" Target="https://www.bmafj.gv.at/Services/Presse/Presseaussendungen/PA-13-Mai-2020.html" TargetMode="External"/><Relationship Id="rId686" Type="http://schemas.openxmlformats.org/officeDocument/2006/relationships/hyperlink" Target="https://www.gov.br/economia/pt-br/assuntos/noticias/2020/maio/sancionada-lei-que-garante-auxilio-de-r-2-bilhoes-a-santas-casas-e-hospitais-filantropicos" TargetMode="External"/><Relationship Id="rId893" Type="http://schemas.openxmlformats.org/officeDocument/2006/relationships/hyperlink" Target="https://www.kemenkeu.go.id/publikasi/berita/ini-skema-subsidi-bunga-untuk-umkm-dan-umi-di-tengah-lesunya-ekonomi-akibat-covid-19/" TargetMode="External"/><Relationship Id="rId2367" Type="http://schemas.openxmlformats.org/officeDocument/2006/relationships/hyperlink" Target="https://www.ojk.go.id/en/berita-dan-kegiatan/siaran-pers/Pages/Joint-Press-Release-OJK-and-SRO-Maintain-Continuous-Stock-Exchange%e2%80%99s-Orderly,-Fair.aspx" TargetMode="External"/><Relationship Id="rId2574" Type="http://schemas.openxmlformats.org/officeDocument/2006/relationships/hyperlink" Target="https://www.mnb.hu/sajtoszoba/sajtokozlemenyek/2020-evi-sajtokozlemenyek/az-mnb-szamos-intezkedest-hozott-a-bankok-mukodesenek-tamogatasara" TargetMode="External"/><Relationship Id="rId2781" Type="http://schemas.openxmlformats.org/officeDocument/2006/relationships/hyperlink" Target="https://www.federalreserve.gov/supervisionreg/legalinterpretations/federalreserveact2020.htm" TargetMode="External"/><Relationship Id="rId339" Type="http://schemas.openxmlformats.org/officeDocument/2006/relationships/hyperlink" Target="http://www.consob.it/documents/46180/46181/comunicato_20200518.pdf/b522b833-cccd-4e9e-8d85-e73aaf103ce4" TargetMode="External"/><Relationship Id="rId546" Type="http://schemas.openxmlformats.org/officeDocument/2006/relationships/hyperlink" Target="https://pib.gov.in/PressReleasePage.aspx?PRID=1623862" TargetMode="External"/><Relationship Id="rId753" Type="http://schemas.openxmlformats.org/officeDocument/2006/relationships/hyperlink" Target="https://www.boletinoficial.gob.ar/detalleAviso/primera/228777/20200507" TargetMode="External"/><Relationship Id="rId1176" Type="http://schemas.openxmlformats.org/officeDocument/2006/relationships/hyperlink" Target="https://www.iadb.org/en/news/idb-launches-its-largest-sustainable-development-bond" TargetMode="External"/><Relationship Id="rId1383" Type="http://schemas.openxmlformats.org/officeDocument/2006/relationships/hyperlink" Target="https://www.bankofcanada.ca/2020/04/bank-canada-announces-increase-amount-government-canada-treasury-bills/" TargetMode="External"/><Relationship Id="rId2227" Type="http://schemas.openxmlformats.org/officeDocument/2006/relationships/hyperlink" Target="https://www.government.is/news/article/2020/03/21/Icelandic-Government-announces-1.6bn-USD-response-package-to-the-COVID-19-crisis/" TargetMode="External"/><Relationship Id="rId2434" Type="http://schemas.openxmlformats.org/officeDocument/2006/relationships/hyperlink" Target="https://www.bankofcanada.ca/2020/03/bank-of-canada-announces-additional-measures-to-support-market-functioning/" TargetMode="External"/><Relationship Id="rId2879" Type="http://schemas.openxmlformats.org/officeDocument/2006/relationships/hyperlink" Target="https://www.cbe.org.eg/en/Pages/HighlightsPages/Circular-dated-15-March-2020-regarding-the-precautionary-measures-to-counter-the-effects-of-COVID-19-Virus.aspx" TargetMode="External"/><Relationship Id="rId101" Type="http://schemas.openxmlformats.org/officeDocument/2006/relationships/hyperlink" Target="https://www.gov.il/he/departments/news/press_26052020_c" TargetMode="External"/><Relationship Id="rId406" Type="http://schemas.openxmlformats.org/officeDocument/2006/relationships/hyperlink" Target="https://pib.gov.in/PressReleasePage.aspx?PRID=1624153" TargetMode="External"/><Relationship Id="rId960" Type="http://schemas.openxmlformats.org/officeDocument/2006/relationships/hyperlink" Target="https://www.stjornarradid.is/efst-a-baugi/frettir/stok-frett/2020/04/28/Einfoldun-reglna-um-fjarhagslega-endurskipulagningu-fyrirtaekja/" TargetMode="External"/><Relationship Id="rId1036" Type="http://schemas.openxmlformats.org/officeDocument/2006/relationships/hyperlink" Target="https://www.mkm.ee/et/uudised/pangalaenuta-jaanud-korteriuhistud-saavad-edaspidi-riigilt-abi-kusida" TargetMode="External"/><Relationship Id="rId1243" Type="http://schemas.openxmlformats.org/officeDocument/2006/relationships/hyperlink" Target="http://www.fsc.go.kr/downManager?bbsid=BBS0048&amp;no=151611" TargetMode="External"/><Relationship Id="rId1590" Type="http://schemas.openxmlformats.org/officeDocument/2006/relationships/hyperlink" Target="https://www.kemenkeu.go.id/publikasi/berita/dirjen-perbendaharaan-sampaikan-informasi-terkini-bantuan-sosial-terkait-covid-19/" TargetMode="External"/><Relationship Id="rId1688" Type="http://schemas.openxmlformats.org/officeDocument/2006/relationships/hyperlink" Target="https://cbr.ru/press/event/?id=6616" TargetMode="External"/><Relationship Id="rId1895" Type="http://schemas.openxmlformats.org/officeDocument/2006/relationships/hyperlink" Target="https://www.mas.gov.sg/news/media-releases/2020/mas-and-financial-industry-to-support-individuals-and-smes-affected-by-the-covid-19-pandemic" TargetMode="External"/><Relationship Id="rId2641" Type="http://schemas.openxmlformats.org/officeDocument/2006/relationships/hyperlink" Target="https://www.gov.br/economia/pt-br/assuntos/noticias/2020/marco/pgfn-suspendera-atos-de-cobranca-e-facilitara-renegociacao-de-dividas-em-decorrencia-da-pandemia-do-novo-coronavirus-covid-19" TargetMode="External"/><Relationship Id="rId2739" Type="http://schemas.openxmlformats.org/officeDocument/2006/relationships/hyperlink" Target="https://www.government.nl/ministries/ministry-of-finance/news/2020/03/19/coronavirus-dutch-government-adopts-package-of-new-measures-designed-to-save-jobs-and-the-economy" TargetMode="External"/><Relationship Id="rId2946" Type="http://schemas.openxmlformats.org/officeDocument/2006/relationships/hyperlink" Target="https://cbr.ru/eng/press/pr/?file=16032020_112100RISKWEIGHTS_E2020-03.htm" TargetMode="External"/><Relationship Id="rId613" Type="http://schemas.openxmlformats.org/officeDocument/2006/relationships/hyperlink" Target="http://www.sama.gov.sa/ar-sa/News/Pages/news-570.aspx" TargetMode="External"/><Relationship Id="rId820" Type="http://schemas.openxmlformats.org/officeDocument/2006/relationships/hyperlink" Target="https://www.gob.pe/institucion/mincetur/noticias/143653-gobierno-destina-s-2-500-000-para-reactivar-y-promover-la-actividad-artesanal" TargetMode="External"/><Relationship Id="rId918" Type="http://schemas.openxmlformats.org/officeDocument/2006/relationships/hyperlink" Target="https://www.worldbank.org/en/news/press-release/2020/04/30/uzbekistans-covid-19-response-gets-additional-financial-boost-from-world-bank" TargetMode="External"/><Relationship Id="rId1450" Type="http://schemas.openxmlformats.org/officeDocument/2006/relationships/hyperlink" Target="https://kredex.ee/et/uudised/kredex-pikendab-lasterikaste-perede-kodutoetuse-taotlusvooru-lopptahtaega" TargetMode="External"/><Relationship Id="rId1548" Type="http://schemas.openxmlformats.org/officeDocument/2006/relationships/hyperlink" Target="https://www.federalreserve.gov/newsevents/pressreleases/monetary20200409a.htm" TargetMode="External"/><Relationship Id="rId1755" Type="http://schemas.openxmlformats.org/officeDocument/2006/relationships/hyperlink" Target="https://www.imf.org/en/News/Articles/2020/04/03/pr20131-sierra-leone-imf-executive-board-completes-second-review-of-sierra-leones-ecf" TargetMode="External"/><Relationship Id="rId2501" Type="http://schemas.openxmlformats.org/officeDocument/2006/relationships/hyperlink" Target="https://www.cnmv.es/portal/Utilidades/Contacto.aspx" TargetMode="External"/><Relationship Id="rId1103" Type="http://schemas.openxmlformats.org/officeDocument/2006/relationships/hyperlink" Target="http://www.bsp.gov.ph/publications/media.asp?id=5364" TargetMode="External"/><Relationship Id="rId1310" Type="http://schemas.openxmlformats.org/officeDocument/2006/relationships/hyperlink" Target="https://www.minfin.ru/ru/press-center/?id_4=37033-minfin_rossii_razrabotal_mery_podderzhki_regionov_v_tekushchei_ekonomicheskoi_situatsii" TargetMode="External"/><Relationship Id="rId1408" Type="http://schemas.openxmlformats.org/officeDocument/2006/relationships/hyperlink" Target="https://www.worldbank.org/en/news/press-release/2020/04/15/world-bank-approves-37-million-support-for-covid-19-response-in-malawi" TargetMode="External"/><Relationship Id="rId1962" Type="http://schemas.openxmlformats.org/officeDocument/2006/relationships/hyperlink" Target="https://www.mas.gov.sg/news/monetary-policy-statements/2020/mas-monetary-policy-statement-30mar20" TargetMode="External"/><Relationship Id="rId2806" Type="http://schemas.openxmlformats.org/officeDocument/2006/relationships/hyperlink" Target="https://www.esma.europa.eu/press-news/esma-news/esma-requires-net-short-position-holders-report-positions-01-and-above" TargetMode="External"/><Relationship Id="rId47" Type="http://schemas.openxmlformats.org/officeDocument/2006/relationships/hyperlink" Target="https://www.imf.org/en/News/Articles/2020/05/28/pr20224-peru-imf-executive-board-approves-2yr-us-11b-flexible-credit-line-arrangement" TargetMode="External"/><Relationship Id="rId1615" Type="http://schemas.openxmlformats.org/officeDocument/2006/relationships/hyperlink" Target="https://www.fca.org.uk/news/statements/listed-companies-recapitalisation-issuances-coronavirus" TargetMode="External"/><Relationship Id="rId1822" Type="http://schemas.openxmlformats.org/officeDocument/2006/relationships/hyperlink" Target="https://www.worldbank.org/en/news/press-release/2020/04/02/el-banco-mundial-facilita-apoyo-y-recursos-inmediatos-para-atender-la-emergencia-por-el-covid-19-coronavirus-en-bolivia" TargetMode="External"/><Relationship Id="rId3068" Type="http://schemas.openxmlformats.org/officeDocument/2006/relationships/hyperlink" Target="https://www.adb.org/news/adb-approves-cny130-million-private-sector-loan-support-coronavirus-response-prc" TargetMode="External"/><Relationship Id="rId196" Type="http://schemas.openxmlformats.org/officeDocument/2006/relationships/hyperlink" Target="https://www.imf.org/en/News/Articles/2020/05/21/pr20222-jordan-imf-executive-board-approves-emergency-assistance-to-address-the-covid-19-pandemic" TargetMode="External"/><Relationship Id="rId2084" Type="http://schemas.openxmlformats.org/officeDocument/2006/relationships/hyperlink" Target="https://www.bnr.ro/page.aspx?prid=17677" TargetMode="External"/><Relationship Id="rId2291" Type="http://schemas.openxmlformats.org/officeDocument/2006/relationships/hyperlink" Target="https://www.economie.gouv.fr/covid-mesures-independants" TargetMode="External"/><Relationship Id="rId263" Type="http://schemas.openxmlformats.org/officeDocument/2006/relationships/hyperlink" Target="https://www.tcmb.gov.tr/wps/wcm/connect/EN/TCMB+EN/Main+Menu/Announcements/Press+Releases/2020/ANO2020-29" TargetMode="External"/><Relationship Id="rId470" Type="http://schemas.openxmlformats.org/officeDocument/2006/relationships/hyperlink" Target="https://www.eib.org/en/press/all/2020-116-eib-and-ico-agree-loan-of-up-to-eur-15-billion-to-help-alleviate-the-economic-and-social-impact-of-the-covid-19-crisis-on-small-spanish-businesses" TargetMode="External"/><Relationship Id="rId2151" Type="http://schemas.openxmlformats.org/officeDocument/2006/relationships/hyperlink" Target="https://www.esma.europa.eu/press-news/esma-news/esma-clarifies-position-sftr-backloading" TargetMode="External"/><Relationship Id="rId2389" Type="http://schemas.openxmlformats.org/officeDocument/2006/relationships/hyperlink" Target="https://www.businesssupport.gov.uk/vat-deferral/" TargetMode="External"/><Relationship Id="rId2596" Type="http://schemas.openxmlformats.org/officeDocument/2006/relationships/hyperlink" Target="http://www.bsp.gov.ph/publications/media.asp?id=5322" TargetMode="External"/><Relationship Id="rId123" Type="http://schemas.openxmlformats.org/officeDocument/2006/relationships/hyperlink" Target="https://www.federalreserve.gov/newsevents/pressreleases/other20200526a.htm" TargetMode="External"/><Relationship Id="rId330" Type="http://schemas.openxmlformats.org/officeDocument/2006/relationships/hyperlink" Target="https://www.amf-france.org/fr/actualites-publications/communiques/communiques-de-lamf/lamf-suspend-linterdiction-de-creer-ou-daugmenter-des-positions-courtes-nettes" TargetMode="External"/><Relationship Id="rId568" Type="http://schemas.openxmlformats.org/officeDocument/2006/relationships/hyperlink" Target="https://www.gob.pe/institucion/mtpe/noticias/152738-trabajadores-con-familiares-contagiados-con-covid-19-o-que-esten-en-grupo-de-riesgo-tendran-facilidades-laborales" TargetMode="External"/><Relationship Id="rId775" Type="http://schemas.openxmlformats.org/officeDocument/2006/relationships/hyperlink" Target="https://www.bddk.org.tr/ContentBddk/dokuman/duyuru_0813_01.pdf" TargetMode="External"/><Relationship Id="rId982" Type="http://schemas.openxmlformats.org/officeDocument/2006/relationships/hyperlink" Target="https://www.economie.gouv.fr/demarrage-2nd-volet-fonds-solidarite" TargetMode="External"/><Relationship Id="rId1198" Type="http://schemas.openxmlformats.org/officeDocument/2006/relationships/hyperlink" Target="https://www.sanews.gov.za/south-africa/three-phased-economic-response-covid-19-pandemic" TargetMode="External"/><Relationship Id="rId2011" Type="http://schemas.openxmlformats.org/officeDocument/2006/relationships/hyperlink" Target="https://www.bcb.gov.br/en/pressdetail/2323/nota" TargetMode="External"/><Relationship Id="rId2249" Type="http://schemas.openxmlformats.org/officeDocument/2006/relationships/hyperlink" Target="http://www.fsc.go.kr/downManager?bbsid=BBS0048&amp;no=150731" TargetMode="External"/><Relationship Id="rId2456" Type="http://schemas.openxmlformats.org/officeDocument/2006/relationships/hyperlink" Target="https://www.centralbank.ie/news/article/press-release-focused-on-protecting-consumers-and-supporting-individuals-19-march-2020" TargetMode="External"/><Relationship Id="rId2663" Type="http://schemas.openxmlformats.org/officeDocument/2006/relationships/hyperlink" Target="https://www.bundesbank.de/en/tasks/topics/statement-on-the-countercyclical-capital-buffer-by-the-german-financial-stability-committee-828822" TargetMode="External"/><Relationship Id="rId2870" Type="http://schemas.openxmlformats.org/officeDocument/2006/relationships/hyperlink" Target="https://centralbank.ae/sites/default/files/2020-03/CBUAE%20lowers%20interest%20rates%20by%2075%20basis%20points.pdf" TargetMode="External"/><Relationship Id="rId428" Type="http://schemas.openxmlformats.org/officeDocument/2006/relationships/hyperlink" Target="https://www.mof.gov.vn/webcenter/portal/tttc/r/o/ttsk/ttsk_chitiet?dDocName=MOFUCM176748&amp;_afrLoop=99999536067136050" TargetMode="External"/><Relationship Id="rId635" Type="http://schemas.openxmlformats.org/officeDocument/2006/relationships/hyperlink" Target="https://www.mof.gov.vn/webcenter/portal/tttc/r/o/ttsk/ttsk_chitiet?dDocName=MOFUCM176435&amp;_afrLoop=65163892050219772" TargetMode="External"/><Relationship Id="rId842" Type="http://schemas.openxmlformats.org/officeDocument/2006/relationships/hyperlink" Target="https://www.gov.il/he/departments/news/coronavirus12042020" TargetMode="External"/><Relationship Id="rId1058" Type="http://schemas.openxmlformats.org/officeDocument/2006/relationships/hyperlink" Target="https://www.rijksoverheid.nl/ministeries/ministerie-van-financien/nieuws/2020/04/24/nieuwe-belastingmaatregelen-vanwege-de-coronacrisis" TargetMode="External"/><Relationship Id="rId1265" Type="http://schemas.openxmlformats.org/officeDocument/2006/relationships/hyperlink" Target="https://home.treasury.gov/news/press-releases/treasury-and-cbp-announce-deferment-of-duties-and-fees-for-certain-importers-during-covid-19-response" TargetMode="External"/><Relationship Id="rId1472" Type="http://schemas.openxmlformats.org/officeDocument/2006/relationships/hyperlink" Target="http://static.government.ru/media/files/k0AYDh8AcAxcaAeuCof7H1s4IHFTXGgv.pdf" TargetMode="External"/><Relationship Id="rId2109" Type="http://schemas.openxmlformats.org/officeDocument/2006/relationships/hyperlink" Target="https://www.sec.gov/news/press-release/2020-74" TargetMode="External"/><Relationship Id="rId2316" Type="http://schemas.openxmlformats.org/officeDocument/2006/relationships/hyperlink" Target="http://www.fsc.go.kr/downManager?bbsid=BBS0048&amp;no=150684" TargetMode="External"/><Relationship Id="rId2523" Type="http://schemas.openxmlformats.org/officeDocument/2006/relationships/hyperlink" Target="https://www.bloomberg.com/news/articles/2020-03-20/fed-could-snap-up-municipal-debt-under-new-senate-proposal" TargetMode="External"/><Relationship Id="rId2730" Type="http://schemas.openxmlformats.org/officeDocument/2006/relationships/hyperlink" Target="http://www.consob.it/web/consob-and-its-activities/contacts" TargetMode="External"/><Relationship Id="rId2968" Type="http://schemas.openxmlformats.org/officeDocument/2006/relationships/hyperlink" Target="https://www.ecb.europa.eu/press/pr/date/2020/html/ecb.mp200312~8d3aec3ff2.en.html" TargetMode="External"/><Relationship Id="rId702" Type="http://schemas.openxmlformats.org/officeDocument/2006/relationships/hyperlink" Target="https://www.innovasjonnorge.no/no/om/nyheter/2020/ny-mulighet-for-bedrifter-som-har-sokt-eu-finansiering/" TargetMode="External"/><Relationship Id="rId1125" Type="http://schemas.openxmlformats.org/officeDocument/2006/relationships/hyperlink" Target="https://www.gov.br/economia/pt-br/assuntos/noticias/2020/abril/governo-zera-imposto-de-produtos-importados-por-via-postal-para-combate-ao-coronavirus" TargetMode="External"/><Relationship Id="rId1332" Type="http://schemas.openxmlformats.org/officeDocument/2006/relationships/hyperlink" Target="https://www.bcb.gov.br/detalhenoticia/17048/nota" TargetMode="External"/><Relationship Id="rId1777" Type="http://schemas.openxmlformats.org/officeDocument/2006/relationships/hyperlink" Target="https://tem.fi/artikkeli/-/asset_publisher/yrittajille-oikeus-tyottomyysturvaan-koronavirusepidemian-vuoksi" TargetMode="External"/><Relationship Id="rId1984" Type="http://schemas.openxmlformats.org/officeDocument/2006/relationships/hyperlink" Target="http://www.mef.gov.it/ufficio-stampa/comunicati/2020/Moratoria-su-mutui-e-potenziamento-Fondo-Pmi-al-via-task-Force-fra-Mef-Banca-dItalia-Abi-e-Mcc/" TargetMode="External"/><Relationship Id="rId2828" Type="http://schemas.openxmlformats.org/officeDocument/2006/relationships/hyperlink" Target="https://www.boj.or.jp/en/announcements/release_2020/k200316b.pdf" TargetMode="External"/><Relationship Id="rId69" Type="http://schemas.openxmlformats.org/officeDocument/2006/relationships/hyperlink" Target="https://www.kemenkeu.go.id/publikasi/berita/ppn-perdagangan-melalui-sistem-elektronik-akan-dikenakan-mulai-1-juli-2020/" TargetMode="External"/><Relationship Id="rId1637" Type="http://schemas.openxmlformats.org/officeDocument/2006/relationships/hyperlink" Target="https://www.gov.il/he/departments/news/press_07042020_f" TargetMode="External"/><Relationship Id="rId1844" Type="http://schemas.openxmlformats.org/officeDocument/2006/relationships/hyperlink" Target="https://em.dk/nyhedsarkiv/2020/april/covid-19-kompensationsordningen-til-arrangoerer-forlaenges/" TargetMode="External"/><Relationship Id="rId1704" Type="http://schemas.openxmlformats.org/officeDocument/2006/relationships/hyperlink" Target="https://www.worldbank.org/en/news/press-release/2020/04/06/niger-to-receive-140-million-to-improve-quality-of-education-and-learning" TargetMode="External"/><Relationship Id="rId285" Type="http://schemas.openxmlformats.org/officeDocument/2006/relationships/hyperlink" Target="http://www.chinatax.gov.cn/chinatax/n810341/n810755/c5150535/content.html" TargetMode="External"/><Relationship Id="rId1911" Type="http://schemas.openxmlformats.org/officeDocument/2006/relationships/hyperlink" Target="https://www.tcmb.gov.tr/wps/wcm/connect/EN/TCMB+EN/Main+Menu/Announcements/Press+Releases/2020/ANO2020-21" TargetMode="External"/><Relationship Id="rId492" Type="http://schemas.openxmlformats.org/officeDocument/2006/relationships/hyperlink" Target="https://pib.gov.in/PressReleasePage.aspx?PRID=1623601" TargetMode="External"/><Relationship Id="rId797" Type="http://schemas.openxmlformats.org/officeDocument/2006/relationships/hyperlink" Target="https://www.news.gov.hk/eng/2020/05/20200504/20200504_151737_153.html?type=category&amp;name=covid19" TargetMode="External"/><Relationship Id="rId2173" Type="http://schemas.openxmlformats.org/officeDocument/2006/relationships/hyperlink" Target="https://www.bcrp.gob.pe/docs/Transparencia/Notas-Informativas/2020/nota-informativa-2020-03-26.pdf" TargetMode="External"/><Relationship Id="rId2380" Type="http://schemas.openxmlformats.org/officeDocument/2006/relationships/hyperlink" Target="https://www.riksbank.se/en-gb/press-and-published/notices-and-press-releases/press-releases/2020/new-loan-opportunities-within-corporate-loan-programme-via-the-banks/" TargetMode="External"/><Relationship Id="rId2478" Type="http://schemas.openxmlformats.org/officeDocument/2006/relationships/hyperlink" Target="https://cbr.ru/eng/press/pr/?file=23032020_170800eng2020-03-23T17_07_10.htm" TargetMode="External"/><Relationship Id="rId3017" Type="http://schemas.openxmlformats.org/officeDocument/2006/relationships/hyperlink" Target="https://www.bloomberg.com/news/articles/2020-03-16/the-fed-and-friends-what-central-banks-did-in-past-24-hours" TargetMode="External"/><Relationship Id="rId145" Type="http://schemas.openxmlformats.org/officeDocument/2006/relationships/hyperlink" Target="https://www.gov.il/he/departments/news/press_24052020" TargetMode="External"/><Relationship Id="rId352" Type="http://schemas.openxmlformats.org/officeDocument/2006/relationships/hyperlink" Target="http://www.fsc.go.kr/downManager?bbsid=BBS0048&amp;no=152660" TargetMode="External"/><Relationship Id="rId1287" Type="http://schemas.openxmlformats.org/officeDocument/2006/relationships/hyperlink" Target="https://www.rbi.org.in/Scripts/NotificationUser.aspx?Id=11867&amp;Mode=0" TargetMode="External"/><Relationship Id="rId2033" Type="http://schemas.openxmlformats.org/officeDocument/2006/relationships/hyperlink" Target="https://vm.fi/sv/artikel/-/asset_publisher/ministereiden-julkilausuma-pohjoismaiden-investointipankin-rahoituksesta" TargetMode="External"/><Relationship Id="rId2240" Type="http://schemas.openxmlformats.org/officeDocument/2006/relationships/hyperlink" Target="https://www.bnm.gov.my/index.php?ch=en_press&amp;pg=en_press&amp;ac=5018&amp;lang=en" TargetMode="External"/><Relationship Id="rId2685" Type="http://schemas.openxmlformats.org/officeDocument/2006/relationships/hyperlink" Target="https://www.gov.ie/en/news/878d4d-wednesdminister-donohoe-outlines-further-measures-to-support-individ/" TargetMode="External"/><Relationship Id="rId2892" Type="http://schemas.openxmlformats.org/officeDocument/2006/relationships/hyperlink" Target="https://www.rijksoverheid.nl/actueel/nieuws/2020/03/15/coronavirus-verruiming-bmkb-regeling-voor-ondernemers-versneld-opengesteld" TargetMode="External"/><Relationship Id="rId212" Type="http://schemas.openxmlformats.org/officeDocument/2006/relationships/hyperlink" Target="https://cbr.ru/press/event/?id=6764" TargetMode="External"/><Relationship Id="rId657" Type="http://schemas.openxmlformats.org/officeDocument/2006/relationships/hyperlink" Target="https://www.imf.org/en/News/Articles/2020/05/08/pr20211-djibouti-imf-executive-board-approves-disbursement-under-the-rcf-to-address-covid-19" TargetMode="External"/><Relationship Id="rId864" Type="http://schemas.openxmlformats.org/officeDocument/2006/relationships/hyperlink" Target="https://www.bcb.gov.br/detalhenoticia/17062/nota" TargetMode="External"/><Relationship Id="rId1494" Type="http://schemas.openxmlformats.org/officeDocument/2006/relationships/hyperlink" Target="https://www.worldbank.org/en/news/press-release/2020/04/10/mali-to-receive-25-8-million-for-covid-19-response" TargetMode="External"/><Relationship Id="rId1799" Type="http://schemas.openxmlformats.org/officeDocument/2006/relationships/hyperlink" Target="https://www.worldbank.org/en/news/press-release/2020/04/01/world-bank-releases-us150-million-for-covid-19-response-in-dominican-republic" TargetMode="External"/><Relationship Id="rId2100" Type="http://schemas.openxmlformats.org/officeDocument/2006/relationships/hyperlink" Target="https://www.resbank.co.za/Lists/News%20and%20Publications/Attachments/9814/Proposed%20Directive%20on%20Matters%20related%20to%20capital%20relief%20in%20light%20of%20COVID19.pdf" TargetMode="External"/><Relationship Id="rId2338" Type="http://schemas.openxmlformats.org/officeDocument/2006/relationships/hyperlink" Target="https://www.bangkokpost.com/business/1886655/gsb-sees-soft-loans-of-b150bn-taken-out-within-two-months" TargetMode="External"/><Relationship Id="rId2545" Type="http://schemas.openxmlformats.org/officeDocument/2006/relationships/hyperlink" Target="https://www.economia.gob.cl/2020/03/19/presidente-presenta-plan-economico-de-emergencia-por-us11-750-millones-para-proteger-el-empleo-y-a-las-pymes-necesitamos-unidad.htm" TargetMode="External"/><Relationship Id="rId2752" Type="http://schemas.openxmlformats.org/officeDocument/2006/relationships/hyperlink" Target="https://www.tcmb.gov.tr/wps/wcm/connect/EN/TCMB+EN/Main+Menu/Announcements/Press+Releases/2020/ANO2020-16" TargetMode="External"/><Relationship Id="rId517" Type="http://schemas.openxmlformats.org/officeDocument/2006/relationships/hyperlink" Target="http://www.sama.gov.sa/ar-sa/News/Pages/news-571.aspx" TargetMode="External"/><Relationship Id="rId724" Type="http://schemas.openxmlformats.org/officeDocument/2006/relationships/hyperlink" Target="https://www.minhacienda.gov.co/webcenter/portal/SaladePrensa/pages_DetalleNoticia?documentId=WCC_CLUSTER-129883" TargetMode="External"/><Relationship Id="rId931" Type="http://schemas.openxmlformats.org/officeDocument/2006/relationships/hyperlink" Target="https://www.imf.org/en/News/Articles/2020/04/29/pr20193-afghanistan-imf-executive-board-approves-disbursement-to-address-the-covid-19" TargetMode="External"/><Relationship Id="rId1147" Type="http://schemas.openxmlformats.org/officeDocument/2006/relationships/hyperlink" Target="https://www.gov.il/he/departments/news/knesset_approves_moep_law_to_fund_waste_treatment_during_coronavirus_crisis" TargetMode="External"/><Relationship Id="rId1354" Type="http://schemas.openxmlformats.org/officeDocument/2006/relationships/hyperlink" Target="http://www.bsp.gov.ph/publications/media.asp?id=5358" TargetMode="External"/><Relationship Id="rId1561" Type="http://schemas.openxmlformats.org/officeDocument/2006/relationships/hyperlink" Target="https://www.eib.org/en/press/all/2020-096-eib-group-contributes-eur-5-2-billion-to-eu-response-to-covid-19-outside-european-union" TargetMode="External"/><Relationship Id="rId2405" Type="http://schemas.openxmlformats.org/officeDocument/2006/relationships/hyperlink" Target="https://treasury.gov.au/sites/default/files/2020-03/Fact_sheet-Providing_support_for_retirees_to_manage_market_volatility.pdf" TargetMode="External"/><Relationship Id="rId2612" Type="http://schemas.openxmlformats.org/officeDocument/2006/relationships/hyperlink" Target="https://www.resbank.co.za/Lists/News%20and%20Publications/Attachments/9790/March%202020%20MPC%20statement.pdf" TargetMode="External"/><Relationship Id="rId60" Type="http://schemas.openxmlformats.org/officeDocument/2006/relationships/hyperlink" Target="https://www.bcra.gob.ar/Noticias/Coronavirus-BCRA-prorroga-sumarios-financieros-junio.asp" TargetMode="External"/><Relationship Id="rId1007" Type="http://schemas.openxmlformats.org/officeDocument/2006/relationships/hyperlink" Target="https://www.federalreserve.gov/newsevents/pressreleases/monetary20200427a.htm" TargetMode="External"/><Relationship Id="rId1214" Type="http://schemas.openxmlformats.org/officeDocument/2006/relationships/hyperlink" Target="https://www.worldbank.org/en/news/press-release/2020/04/21/world-bank-provides-45-million-to-support-saint-vincent-and-the-grenadines-covid-19-emergency-response" TargetMode="External"/><Relationship Id="rId1421" Type="http://schemas.openxmlformats.org/officeDocument/2006/relationships/hyperlink" Target="https://www.banrep.gov.co/es/banco-republica-inyecta-liquidez-permanente-economia-mediante-reduccion-del-encaje-y-refuerza-su" TargetMode="External"/><Relationship Id="rId1659" Type="http://schemas.openxmlformats.org/officeDocument/2006/relationships/hyperlink" Target="https://www.mas.gov.sg/news/media-releases/2020/mas-takes-regulatory-and-supervisory-measures-to-help-fis-focus-on-supporting-customers" TargetMode="External"/><Relationship Id="rId1866" Type="http://schemas.openxmlformats.org/officeDocument/2006/relationships/hyperlink" Target="https://www.sbv.gov.vn/webcenter/portal/vi/menu/trangchu/ttsk/ttsk_chitiet?leftWidth=20%25&amp;showFooter=false&amp;showHeader=false&amp;dDocName=SBV408371&amp;rightWidth=0%25&amp;centerWidth=80%25&amp;_afrLoop=2097808111736539" TargetMode="External"/><Relationship Id="rId2917"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3081" Type="http://schemas.openxmlformats.org/officeDocument/2006/relationships/hyperlink" Target="https://www.news.gov.hk/eng/2020/02/20200220/20200220_114326_464.html?type=category&amp;name=covid19&amp;tl=t" TargetMode="External"/><Relationship Id="rId1519" Type="http://schemas.openxmlformats.org/officeDocument/2006/relationships/hyperlink" Target="https://www.imf.org/en/News/Articles/2020/04/09/pr20145-gabon-imf-executive-board-approves-us-million-disbursement-rfi-address-covid-19-pandemic" TargetMode="External"/><Relationship Id="rId1726" Type="http://schemas.openxmlformats.org/officeDocument/2006/relationships/hyperlink" Target="https://cbr.ru/eng/press/event/?id=6629" TargetMode="External"/><Relationship Id="rId1933"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18" Type="http://schemas.openxmlformats.org/officeDocument/2006/relationships/hyperlink" Target="https://treasury.govt.nz/system/files/2020-05/b20-sum-initiatives-crrf.pdf" TargetMode="External"/><Relationship Id="rId2195" Type="http://schemas.openxmlformats.org/officeDocument/2006/relationships/hyperlink" Target="https://www.frc.org.uk/news/march-2020-(1)/frc-guidance-for-companies-and-auditors-during-cov" TargetMode="External"/><Relationship Id="rId3039" Type="http://schemas.openxmlformats.org/officeDocument/2006/relationships/hyperlink" Target="https://www.bi.go.id/en/ruang-media/siaran-pers/Pages/sp_221520.aspx" TargetMode="External"/><Relationship Id="rId167" Type="http://schemas.openxmlformats.org/officeDocument/2006/relationships/hyperlink" Target="https://www.rbi.org.in/Scripts/BS_PressReleaseDisplay.aspx?prid=49844" TargetMode="External"/><Relationship Id="rId374" Type="http://schemas.openxmlformats.org/officeDocument/2006/relationships/hyperlink" Target="https://www.argentina.gob.ar/noticias/telecentro-debera-reintegrar-montos-por-pack-futbol" TargetMode="External"/><Relationship Id="rId581" Type="http://schemas.openxmlformats.org/officeDocument/2006/relationships/hyperlink" Target="https://www.occ.gov/news-issuances/news-releases/2020/nr-occ-2020-61.html" TargetMode="External"/><Relationship Id="rId2055" Type="http://schemas.openxmlformats.org/officeDocument/2006/relationships/hyperlink" Target="https://www.imf.org/en/News/Articles/2020/03/27/pr20116-imf-enhances-debt-relief-trust-to-enable-support-for-eligible-lic-in-wake-of-covid-19" TargetMode="External"/><Relationship Id="rId2262" Type="http://schemas.openxmlformats.org/officeDocument/2006/relationships/hyperlink" Target="https://www.resbank.co.za/Lists/News%20and%20Publications/Attachments/9805/Further%20amendments%20to%20the%20money%20market%20liquidity%20management%20strategy%20of%20the%20SARB.pdf" TargetMode="External"/><Relationship Id="rId3106" Type="http://schemas.openxmlformats.org/officeDocument/2006/relationships/hyperlink" Target="http://english.moef.go.kr/pc/selectTbPressCenterDtl.do?boardCd=N0001&amp;seq=4833" TargetMode="External"/><Relationship Id="rId234" Type="http://schemas.openxmlformats.org/officeDocument/2006/relationships/hyperlink" Target="https://vm.fi/artikkeli/-/asset_publisher/valtioneuvosto-myonsi-valtiontakausjarjestelyn-finnairin-lainalle" TargetMode="External"/><Relationship Id="rId679" Type="http://schemas.openxmlformats.org/officeDocument/2006/relationships/hyperlink" Target="https://www.occ.gov/news-issuances/bulletins/2020/bulletin-2020-49.html" TargetMode="External"/><Relationship Id="rId886" Type="http://schemas.openxmlformats.org/officeDocument/2006/relationships/hyperlink" Target="https://www.bmwi.de/Redaktion/DE/Pressemitteilungen/2020/20200430-2-mrd-euro-massnahmenpaket-fuer-start-ups-steht.html" TargetMode="External"/><Relationship Id="rId2567" Type="http://schemas.openxmlformats.org/officeDocument/2006/relationships/hyperlink" Target="https://tem.fi/artikkeli/-/asset_publisher/maakuntien-omaehtoiseen-kehittamiseen-ja-siltasopimusten-toimeenpanoon-6-5-miljoonaa-euroa" TargetMode="External"/><Relationship Id="rId2774" Type="http://schemas.openxmlformats.org/officeDocument/2006/relationships/hyperlink" Target="https://www.reuters.com/article/health-coronavirus-commercialpaper/fed-to-reinstate-commercial-paper-funding-facility-sources-idUSL1N2BA0NQ" TargetMode="External"/><Relationship Id="rId2" Type="http://schemas.openxmlformats.org/officeDocument/2006/relationships/hyperlink" Target="https://www.bcra.gob.ar/Noticias/aumento-tasa-minima-plazos-fijos-79-por-ciento.asp" TargetMode="External"/><Relationship Id="rId441" Type="http://schemas.openxmlformats.org/officeDocument/2006/relationships/hyperlink" Target="https://www.mkm.ee/et/uudised/riik-eraldas-korterelamute-rekonstrueerimiseks-taiendavalt-71-miljonit-eurot" TargetMode="External"/><Relationship Id="rId539" Type="http://schemas.openxmlformats.org/officeDocument/2006/relationships/hyperlink" Target="https://www.gov.br/economia/pt-br/assuntos/noticias/2020/maio/governo-compra-equipamentos-para-garantir-protecao-de-policiais-e-agentes-penitenciarios" TargetMode="External"/><Relationship Id="rId746" Type="http://schemas.openxmlformats.org/officeDocument/2006/relationships/hyperlink" Target="https://www.mas.gov.sg/news/media-releases/2020/electronic-dissemination-of-rights-issue-and-take-over-documents-allowed-until-30-september-2020" TargetMode="External"/><Relationship Id="rId1071" Type="http://schemas.openxmlformats.org/officeDocument/2006/relationships/hyperlink" Target="https://www.fca.org.uk/news/press-releases/fca-confirms-support-motor-finance-and-high-cost-credit-customers" TargetMode="External"/><Relationship Id="rId1169" Type="http://schemas.openxmlformats.org/officeDocument/2006/relationships/hyperlink" Target="https://www.apra.gov.au/news-and-publications/apra-commences-new-data-collection-to-assess-temporary-early-release-of" TargetMode="External"/><Relationship Id="rId1376" Type="http://schemas.openxmlformats.org/officeDocument/2006/relationships/hyperlink" Target="https://www.fma.gv.at/fma-verlaengert-das-verbot-fuer-leerverkaeufe-in-bestimmten-finanzinstrumenten-die-an-der-wiener-boerse-notieren-und-aendert-es-gleichzeitig-ab/" TargetMode="External"/><Relationship Id="rId1583" Type="http://schemas.openxmlformats.org/officeDocument/2006/relationships/hyperlink" Target="https://www.cb.is/publications/news/news/2020/04/08/Statements-by-the-Financial-Supervision-Committee-Financial-Stability-Committee-and-Monetary-Policy-Committee-of-the-Central-Bank-of-Iceland-due-to-the-COVID-19-pandemic/" TargetMode="External"/><Relationship Id="rId2122" Type="http://schemas.openxmlformats.org/officeDocument/2006/relationships/hyperlink" Target="https://www.congress.gov/116/bills/hr748/BILLS-116hr748enr.pdf" TargetMode="External"/><Relationship Id="rId2427" Type="http://schemas.openxmlformats.org/officeDocument/2006/relationships/hyperlink" Target="https://www.federalreserve.gov/newsevents/pressreleases/files/bcreg20200322a1.pdf" TargetMode="External"/><Relationship Id="rId2981" Type="http://schemas.openxmlformats.org/officeDocument/2006/relationships/hyperlink" Target="https://www.nbb.be/en/articles/national-bank-belgium-releases-full-countercyclical-buffer" TargetMode="External"/><Relationship Id="rId301" Type="http://schemas.openxmlformats.org/officeDocument/2006/relationships/hyperlink" Target="http://www.fsc.go.kr/downManager?bbsid=BBS0048&amp;no=152874" TargetMode="External"/><Relationship Id="rId953" Type="http://schemas.openxmlformats.org/officeDocument/2006/relationships/hyperlink" Target="https://www.bcb.gov.br/detalhenoticia/17057/nota" TargetMode="External"/><Relationship Id="rId1029" Type="http://schemas.openxmlformats.org/officeDocument/2006/relationships/hyperlink" Target="https://www.mkm.ee/et/uudised/valitsuse-liikmed-kiitsid-heaks-covid-19-lisaeelarvega-seotud-kriisimeetmed" TargetMode="External"/><Relationship Id="rId1236" Type="http://schemas.openxmlformats.org/officeDocument/2006/relationships/hyperlink" Target="http://www.fsc.go.kr/downManager?bbsid=BBS0048&amp;no=151611" TargetMode="External"/><Relationship Id="rId1790" Type="http://schemas.openxmlformats.org/officeDocument/2006/relationships/hyperlink" Target="https://www.regjeringen.no/no/aktuelt/garantiordningen-apnes-for-storre-bedrifter/id2696177/" TargetMode="External"/><Relationship Id="rId1888" Type="http://schemas.openxmlformats.org/officeDocument/2006/relationships/hyperlink" Target="https://www.norges-bank.no/en/news-events/news-publications/Press-releases/2020/2020-03-31-press-release-3/" TargetMode="External"/><Relationship Id="rId2634" Type="http://schemas.openxmlformats.org/officeDocument/2006/relationships/hyperlink" Target="https://www.bmf.gv.at/presse/pressemeldungen/2020/maerz/Bluemel-Tun-was-notwendig-ist-um-zu-helfen.html" TargetMode="External"/><Relationship Id="rId2841" Type="http://schemas.openxmlformats.org/officeDocument/2006/relationships/hyperlink" Target="https://www.sbs.gob.pe/Portals/0/jer/COVID19/OM_11159.pdf" TargetMode="External"/><Relationship Id="rId2939" Type="http://schemas.openxmlformats.org/officeDocument/2006/relationships/hyperlink" Target="https://www.boj.or.jp/en/announcements/release_2020/rel200313c.pdf" TargetMode="External"/><Relationship Id="rId82" Type="http://schemas.openxmlformats.org/officeDocument/2006/relationships/hyperlink" Target="https://www.mof.gov.vn/webcenter/portal/tttc/r/o/ttsk/ttsk_chitiet?dDocName=MOFUCM177368&amp;_afrLoop=66718619650916763" TargetMode="External"/><Relationship Id="rId606" Type="http://schemas.openxmlformats.org/officeDocument/2006/relationships/hyperlink" Target="https://www.gob.pe/institucion/mincetur/noticias/152662-gobierno-impulsara-reactivacion-del-turismo-interno-con-publicacion-del-dl-1507" TargetMode="External"/><Relationship Id="rId813" Type="http://schemas.openxmlformats.org/officeDocument/2006/relationships/hyperlink" Target="https://www.sec.gov/news/press-release/2020-101" TargetMode="External"/><Relationship Id="rId1443" Type="http://schemas.openxmlformats.org/officeDocument/2006/relationships/hyperlink" Target="https://www.federalreserve.gov/newsevents/pressreleases/bcreg20200414a.htm" TargetMode="External"/><Relationship Id="rId1650" Type="http://schemas.openxmlformats.org/officeDocument/2006/relationships/hyperlink" Target="https://www.mas.gov.sg/news/media-releases/2020/mas-takes-regulatory-and-supervisory-measures-to-help-fis-focus-on-supporting-customers" TargetMode="External"/><Relationship Id="rId1748" Type="http://schemas.openxmlformats.org/officeDocument/2006/relationships/hyperlink" Target="https://www.hkma.gov.hk/eng/news-and-media/press-releases/2020/04/20200403-4/" TargetMode="External"/><Relationship Id="rId2701" Type="http://schemas.openxmlformats.org/officeDocument/2006/relationships/hyperlink" Target="https://www.bloomberg.com/news/articles/2020-03-18/turkey-announces-15-4-billion-plan-to-counter-virus-outbreak" TargetMode="External"/><Relationship Id="rId1303" Type="http://schemas.openxmlformats.org/officeDocument/2006/relationships/hyperlink" Target="https://www.imf.org/en/News/Articles/2020/04/17/pr20172-cote-divoire-imf-exec-board-approves-us-886-2m-disbursement-address-covid19-pandemic" TargetMode="External"/><Relationship Id="rId1510" Type="http://schemas.openxmlformats.org/officeDocument/2006/relationships/hyperlink" Target="https://mes.ee/mes-noukogu-kiitis-heaks-koroonaviirusese-tottu-raskustesse-sattunud-maaettevotjatele-suunatud" TargetMode="External"/><Relationship Id="rId1955" Type="http://schemas.openxmlformats.org/officeDocument/2006/relationships/hyperlink" Target="https://www.sbs.gob.pe/Portals/0/jer/COVID19/OM_11233.pdf" TargetMode="External"/><Relationship Id="rId1608" Type="http://schemas.openxmlformats.org/officeDocument/2006/relationships/hyperlink" Target="http://www.fsc.go.kr/downManager?bbsid=BBS0048&amp;no=151301" TargetMode="External"/><Relationship Id="rId1815" Type="http://schemas.openxmlformats.org/officeDocument/2006/relationships/hyperlink" Target="https://www.worldbank.org/en/news/press-release/2020/04/02/sierra-leone-to-receive-75-million-for-covid-19-response" TargetMode="External"/><Relationship Id="rId3030" Type="http://schemas.openxmlformats.org/officeDocument/2006/relationships/hyperlink" Target="https://www.rsm.global/vietnam/sites/default/files/media/news/newsbriefs/rsm_newsbrief_-_actions_from_directive_11_-_en.pdf" TargetMode="External"/><Relationship Id="rId189" Type="http://schemas.openxmlformats.org/officeDocument/2006/relationships/hyperlink" Target="https://www.worldbank.org/en/news/press-release/2020/05/29/the-world-bank-approves-financing-for-indonesias-covid-19-coronavirus-emergency-response" TargetMode="External"/><Relationship Id="rId396" Type="http://schemas.openxmlformats.org/officeDocument/2006/relationships/hyperlink" Target="http://www.pbc.gov.cn/en/3688110/3688181/4024042/index.html" TargetMode="External"/><Relationship Id="rId2077" Type="http://schemas.openxmlformats.org/officeDocument/2006/relationships/hyperlink" Target="https://www.regjeringen.no/en/aktuelt/economic-measures-in-norway-in-response-to-covid-192/id2695355/" TargetMode="External"/><Relationship Id="rId2284" Type="http://schemas.openxmlformats.org/officeDocument/2006/relationships/hyperlink" Target="https://finances.belgium.be/fr/Actualites/pas-de-tva-sur-les-dons-de-mat%C3%A9riel-m%C3%A9dical-aux-h%C3%B4pitaux" TargetMode="External"/><Relationship Id="rId2491" Type="http://schemas.openxmlformats.org/officeDocument/2006/relationships/hyperlink" Target="https://cbr.ru/eng/press/pr/?file=23032020_170800eng2020-03-23T17_07_10.htm" TargetMode="External"/><Relationship Id="rId3128" Type="http://schemas.openxmlformats.org/officeDocument/2006/relationships/hyperlink" Target="http://english.www.gov.cn/policies/latestreleases/202001/27/content_WS5e2e34e4c6d019625c603f9b.html" TargetMode="External"/><Relationship Id="rId256" Type="http://schemas.openxmlformats.org/officeDocument/2006/relationships/hyperlink" Target="https://www.wbf.admin.ch/wbf/de/home/dokumentation/nsb-news_list.msg-id-79205.html" TargetMode="External"/><Relationship Id="rId463" Type="http://schemas.openxmlformats.org/officeDocument/2006/relationships/hyperlink" Target="https://www.mynewsdesk.com/no/husbanken/news/flere-kan-faa-bostoette-402414" TargetMode="External"/><Relationship Id="rId670" Type="http://schemas.openxmlformats.org/officeDocument/2006/relationships/hyperlink" Target="http://mfe.gov.ro/pocu-18-milioane-euro-pentru-sprijinirea-persoanelor-vulnerabile-in-pandemie/" TargetMode="External"/><Relationship Id="rId1093" Type="http://schemas.openxmlformats.org/officeDocument/2006/relationships/hyperlink" Target="https://www.kormany.hu/hu/nemzetgazdasagi-miniszterium/hirek/magyarorszag-eredmenyesen-bocsatott-ki-eurokotvenyt" TargetMode="External"/><Relationship Id="rId2144" Type="http://schemas.openxmlformats.org/officeDocument/2006/relationships/hyperlink" Target="https://www.gov.br/economia/pt-br/assuntos/noticias/2020/marco/camex-zera-imposto-de-importacao-de-mais-61-produtos-para-combate-ao-coronavirus" TargetMode="External"/><Relationship Id="rId2351" Type="http://schemas.openxmlformats.org/officeDocument/2006/relationships/hyperlink" Target="https://www.banrep.gov.co/es/banco-republica-inyecta-liquidez-permanente-economia-realizando-compras-titulos-deuda-publica-y" TargetMode="External"/><Relationship Id="rId2589" Type="http://schemas.openxmlformats.org/officeDocument/2006/relationships/hyperlink" Target="https://www.nzx.com/announcements/350268" TargetMode="External"/><Relationship Id="rId2796" Type="http://schemas.openxmlformats.org/officeDocument/2006/relationships/hyperlink" Target="https://www.cmhc-schl.gc.ca/en/media-newsroom/news-releases/2020/cmhc-releases-additional-details-impp-purchase-offering" TargetMode="External"/><Relationship Id="rId116" Type="http://schemas.openxmlformats.org/officeDocument/2006/relationships/hyperlink" Target="https://www.gov.sg/article/a-summary-of-the-fortitude-budget-2020" TargetMode="External"/><Relationship Id="rId323" Type="http://schemas.openxmlformats.org/officeDocument/2006/relationships/hyperlink" Target="https://www.fsma.be/nl/news/de-fsma-kondigt-de-opschorting-van-het-verbod-op-het-innemen-verhogen-van-nettoshortposities" TargetMode="External"/><Relationship Id="rId530" Type="http://schemas.openxmlformats.org/officeDocument/2006/relationships/hyperlink" Target="https://bank.gov.ua/ua/news/all/verhovna-rada-zrobila-nevidvorotnim-protses-vivedennya-bankiv-iz-rinku" TargetMode="External"/><Relationship Id="rId768" Type="http://schemas.openxmlformats.org/officeDocument/2006/relationships/hyperlink" Target="https://www.bnm.gov.my/index.php?ch=en_press&amp;pg=en_press&amp;ac=5046&amp;lang=en" TargetMode="External"/><Relationship Id="rId975" Type="http://schemas.openxmlformats.org/officeDocument/2006/relationships/hyperlink" Target="https://www.worldbank.org/en/news/press-release/2020/04/28/benin-an-additional-10-4-million-to-fight-coronavirus" TargetMode="External"/><Relationship Id="rId1160" Type="http://schemas.openxmlformats.org/officeDocument/2006/relationships/hyperlink" Target="https://www.mof.gov.tw/singlehtml/384fb3077bb349ea973e7fc6f13b6974?cntId=b3fa4ef82541476c9dfccd8783759579" TargetMode="External"/><Relationship Id="rId1398" Type="http://schemas.openxmlformats.org/officeDocument/2006/relationships/hyperlink" Target="https://www.imf.org/en/News/Articles/2020/04/15/pr20163-imf-adds-liquidity-line-to-strengthen-covid-19-response" TargetMode="External"/><Relationship Id="rId2004" Type="http://schemas.openxmlformats.org/officeDocument/2006/relationships/hyperlink" Target="https://www.bis.org/press/p200327.htm" TargetMode="External"/><Relationship Id="rId2211" Type="http://schemas.openxmlformats.org/officeDocument/2006/relationships/hyperlink" Target="https://www.canada.ca/en/department-finance/news/2020/03/the-covid-19-emergency-response-act-receives-royal-assent0.html" TargetMode="External"/><Relationship Id="rId2449"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656" Type="http://schemas.openxmlformats.org/officeDocument/2006/relationships/hyperlink" Target="https://www.bloomberg.com/news/articles/2020-03-18/denmark-s-government-plans-6-billion-aid-package-for-companies" TargetMode="External"/><Relationship Id="rId2863" Type="http://schemas.openxmlformats.org/officeDocument/2006/relationships/hyperlink" Target="https://www.cbsl.gov.lk/sites/default/files/cbslweb_documents/press/pr/Press%20Release%20-%20Central%20Bank%20Eases%20Monetary%20Policy%20Further.pdf" TargetMode="External"/><Relationship Id="rId628" Type="http://schemas.openxmlformats.org/officeDocument/2006/relationships/hyperlink" Target="https://www.boi.org.il/en/NewsAndPublications/PressReleases/Pages/7-5-2020b.aspx" TargetMode="External"/><Relationship Id="rId835" Type="http://schemas.openxmlformats.org/officeDocument/2006/relationships/hyperlink" Target="https://www.finanstilsynet.dk/Nyheder-og-Presse/Pressemeddelelser/2020/Indfasning_af_krav_til_NEP" TargetMode="External"/><Relationship Id="rId1258" Type="http://schemas.openxmlformats.org/officeDocument/2006/relationships/hyperlink" Target="https://home.treasury.gov/news/press-releases/treasury-finalizes-agreements-with-major-airlines-disburses-initial-payroll-support-program-payments" TargetMode="External"/><Relationship Id="rId1465" Type="http://schemas.openxmlformats.org/officeDocument/2006/relationships/hyperlink" Target="https://www.dese.gov.au/covid-19/higher-education/higher-education-faq" TargetMode="External"/><Relationship Id="rId1672" Type="http://schemas.openxmlformats.org/officeDocument/2006/relationships/hyperlink" Target="https://em.dk/nyhedsarkiv/2020/april/regeringen-maalretter-op-til-290-millioner-kroner-til-corona-indsatser/" TargetMode="External"/><Relationship Id="rId2309" Type="http://schemas.openxmlformats.org/officeDocument/2006/relationships/hyperlink" Target="https://www.gov.ie/en/service/df55ae-how-to-apply-for-illness-benefit-for-covid-19-absences/" TargetMode="External"/><Relationship Id="rId2516" Type="http://schemas.openxmlformats.org/officeDocument/2006/relationships/hyperlink" Target="https://www.bot.or.th/English/PressandSpeeches/Press/2020/Pages/n1463.aspx" TargetMode="External"/><Relationship Id="rId2723" Type="http://schemas.openxmlformats.org/officeDocument/2006/relationships/hyperlink" Target="https://www.minhacienda.gov.co/webcenter/portal/SaladePrensa/pages_DetalleNoticia?documentId=WCC_CLUSTER-126604" TargetMode="External"/><Relationship Id="rId1020" Type="http://schemas.openxmlformats.org/officeDocument/2006/relationships/hyperlink" Target="https://home.treasury.gov/news/press-releases/treasury-implementing-cares-act-programs-for-aviation-and-national-security-industries" TargetMode="External"/><Relationship Id="rId1118" Type="http://schemas.openxmlformats.org/officeDocument/2006/relationships/hyperlink" Target="https://www.worldbank.org/en/news/press-release/2020/04/23/the-world-bank-provides-113-million-to-support-the-republic-of-the-congos-response-to-the-coronavirus-pandemic" TargetMode="External"/><Relationship Id="rId1325" Type="http://schemas.openxmlformats.org/officeDocument/2006/relationships/hyperlink" Target="https://www.worldbank.org/en/news/press-release/2020/04/16/el-salvador-y-honduras-recibiran-apoyo-del-banco-mundial-para-fortalecer-su-respuesta-al-covid-19-coronavirus" TargetMode="External"/><Relationship Id="rId1532" Type="http://schemas.openxmlformats.org/officeDocument/2006/relationships/hyperlink" Target="http://english.moef.go.kr/pc/selectTbPressCenterDtl.do?boardCd=N0001&amp;seq=4877" TargetMode="External"/><Relationship Id="rId1977" Type="http://schemas.openxmlformats.org/officeDocument/2006/relationships/hyperlink" Target="https://twitter.com/PIBHomeAffairs/status/1244271991525269504/photo/1" TargetMode="External"/><Relationship Id="rId2930" Type="http://schemas.openxmlformats.org/officeDocument/2006/relationships/hyperlink" Target="https://www.economie.gouv.fr/mesures-exceptionnelles-urssaf-et-services-impots-entreprises" TargetMode="External"/><Relationship Id="rId902" Type="http://schemas.openxmlformats.org/officeDocument/2006/relationships/hyperlink" Target="https://www.gob.pe/institucion/mef/noticias/142595-poder-ejecutivo-dispuso-medida-temporal-que-suspende-o-reduce-los-pagos-por-impuesto-a-la-renta-de-tercera-categoria-para-este-ano" TargetMode="External"/><Relationship Id="rId1837" Type="http://schemas.openxmlformats.org/officeDocument/2006/relationships/hyperlink" Target="https://www.adb.org/news/adb-and-asia-alliance-bank-partner-support-trade-uzbekistan" TargetMode="External"/><Relationship Id="rId31" Type="http://schemas.openxmlformats.org/officeDocument/2006/relationships/hyperlink" Target="https://www.adb.org/news/adb-100-million-loan-mitigate-adverse-health-economic-impacts-covid-19-georgia" TargetMode="External"/><Relationship Id="rId2099" Type="http://schemas.openxmlformats.org/officeDocument/2006/relationships/hyperlink" Target="https://www.resbank.co.za/Lists/News%20and%20Publications/Attachments/9815/Proposed%20Directive%20on%20Matters%20related%20to%20treatment%20of%20restructured%20credit%20exposures.pdf" TargetMode="External"/><Relationship Id="rId3052" Type="http://schemas.openxmlformats.org/officeDocument/2006/relationships/hyperlink" Target="http://english.moef.go.kr/pc/selectTbPressCenterDtl.do?boardCd=N0001&amp;seq=4849" TargetMode="External"/><Relationship Id="rId180" Type="http://schemas.openxmlformats.org/officeDocument/2006/relationships/hyperlink" Target="http://mfe.gov.ro/pentru-prima-oara-in-istorie-romania-poate-absorbi-bani-europeni-chiar-de-la-inceputul-urmatorului-exercitiu-financiar-care-incepe-in-2021/" TargetMode="External"/><Relationship Id="rId278" Type="http://schemas.openxmlformats.org/officeDocument/2006/relationships/hyperlink" Target="https://www.worldbank.org/en/news/press-release/2020/05/20/world-bank-approves-1-billion-financing-for-kenya-to-address-covid-19-financing-gap-and-support-kenyas-economy" TargetMode="External"/><Relationship Id="rId1904" Type="http://schemas.openxmlformats.org/officeDocument/2006/relationships/hyperlink" Target="https://www.cbsl.gov.lk/en/node/7660" TargetMode="External"/><Relationship Id="rId485" Type="http://schemas.openxmlformats.org/officeDocument/2006/relationships/hyperlink" Target="https://minefi.hosting.augure.com/Augure_Minefi/r/ContenuEnLigne/Download?id=37944324-0962-42A8-B711-F7B7DECEE1CA&amp;filename=2157%20_%201026%20CP%20-%20Le%20Gouvernement%20annonce%20un%20soutien%20exceptionnel%20%C3%A0%20la%20fili%C3%A8re%20viticole.pdf" TargetMode="External"/><Relationship Id="rId692" Type="http://schemas.openxmlformats.org/officeDocument/2006/relationships/hyperlink" Target="http://www.mof.gov.cn/zhengwuxinxi/xinwenlianbo/hubeicaizhengxinxilianbo/202004/t20200422_3502401.htm" TargetMode="External"/><Relationship Id="rId2166" Type="http://schemas.openxmlformats.org/officeDocument/2006/relationships/hyperlink" Target="https://www.boi.org.il/en/NewsAndPublications/PressReleases/Pages/26-3-20.aspx" TargetMode="External"/><Relationship Id="rId2373" Type="http://schemas.openxmlformats.org/officeDocument/2006/relationships/hyperlink" Target="https://www.centralbank.go.ke/uploads/press_releases/2088534699_Press%20Release%20-%20Banking%20Sector%20Additional%20Measures.pdf" TargetMode="External"/><Relationship Id="rId2580" Type="http://schemas.openxmlformats.org/officeDocument/2006/relationships/hyperlink" Target="http://infopublik.id/kategori/nasional-ekonomi-bisnis/443621/dampak-covid-19-pemerintah-berikan-dukungan-stimulus-fiskal" TargetMode="External"/><Relationship Id="rId138" Type="http://schemas.openxmlformats.org/officeDocument/2006/relationships/hyperlink" Target="https://treasury.govt.nz/news-and-events/news/covid-19-income-relief-payment-announced" TargetMode="External"/><Relationship Id="rId345" Type="http://schemas.openxmlformats.org/officeDocument/2006/relationships/hyperlink" Target="http://www.fsc.go.kr/downManager?bbsid=BBS0048&amp;no=152660" TargetMode="External"/><Relationship Id="rId552" Type="http://schemas.openxmlformats.org/officeDocument/2006/relationships/hyperlink" Target="https://pib.gov.in/PressReleasePage.aspx?PRID=1623862" TargetMode="External"/><Relationship Id="rId997" Type="http://schemas.openxmlformats.org/officeDocument/2006/relationships/hyperlink" Target="https://www.sbs.gob.pe/noticia/detallenoticia/idnoticia/2479?title=SBS%20flexibiliza%20provisiones%20de%20cr%C3%A9ditos%20del%20programa%20Reactiva%20Per%C3%BA%20y%20FAE%20MYPE" TargetMode="External"/><Relationship Id="rId1182" Type="http://schemas.openxmlformats.org/officeDocument/2006/relationships/hyperlink" Target="https://www.banxico.org.mx/publications-and-press/other-announcements/%7B6F7FECBA-44CB-6AA5-4E4B-269DDBD9B5A8%7D.pdf" TargetMode="External"/><Relationship Id="rId2026" Type="http://schemas.openxmlformats.org/officeDocument/2006/relationships/hyperlink" Target="https://www.egypttoday.com/Article/3/83072/ETA-to-receive-payments-in-cash-or-by-cheque-nationwide" TargetMode="External"/><Relationship Id="rId2233" Type="http://schemas.openxmlformats.org/officeDocument/2006/relationships/hyperlink" Target="https://www.president.go.ke/2020/03/25/presidential-address-on-the-state-interventions-to-cushion-kenyans-against-economic-effects-of-covid-19-pandemic-on-25th-march-2020/" TargetMode="External"/><Relationship Id="rId2440" Type="http://schemas.openxmlformats.org/officeDocument/2006/relationships/hyperlink" Target="https://em.dk/nyhedsarkiv/2020/marts/covid-19-nu-kommer-kompensationen-til-aflyste-arrangementer/" TargetMode="External"/><Relationship Id="rId2678" Type="http://schemas.openxmlformats.org/officeDocument/2006/relationships/hyperlink" Target="https://www.kormany.hu/en/the-prime-minister/news/we-are-suspending-principal-and-interest-payment-liabilities-on-loans" TargetMode="External"/><Relationship Id="rId2885" Type="http://schemas.openxmlformats.org/officeDocument/2006/relationships/hyperlink" Target="https://www.ecb.europa.eu/press/pr/date/2020/html/ecb.pr200315~1fab6a9f1f.en.html" TargetMode="External"/><Relationship Id="rId205" Type="http://schemas.openxmlformats.org/officeDocument/2006/relationships/hyperlink" Target="https://www.gob.pe/institucion/mef/noticias/162356-gobierno-aprueba-medidas-para-garantizar-el-acceso-de-los-ciudadanos-a-medicamentos-para-el-tratamiento-del-coronavirus" TargetMode="External"/><Relationship Id="rId412" Type="http://schemas.openxmlformats.org/officeDocument/2006/relationships/hyperlink" Target="https://www.iadb.org/en/news/carpha-receiving-additional-support-fight-covid-19" TargetMode="External"/><Relationship Id="rId857" Type="http://schemas.openxmlformats.org/officeDocument/2006/relationships/hyperlink" Target="https://www.bcra.gob.ar/Noticias/coronavirus-bcra-empresas-mercado-cambios.asp" TargetMode="External"/><Relationship Id="rId1042" Type="http://schemas.openxmlformats.org/officeDocument/2006/relationships/hyperlink" Target="http://www.hcmc.gr/vdrv/elib/a77a47f9d-b7c9-4cc7-96d9-ebd04ec7d26c-92668751-0" TargetMode="External"/><Relationship Id="rId1487" Type="http://schemas.openxmlformats.org/officeDocument/2006/relationships/hyperlink" Target="https://www.bok.or.kr/eng/bbs/E0000634/view.do?nttId=10057602&amp;menuNo=400069&amp;pageIndex=1" TargetMode="External"/><Relationship Id="rId1694" Type="http://schemas.openxmlformats.org/officeDocument/2006/relationships/hyperlink" Target="https://www.gov.sg/article/solidarity-budget-2020-more-support-for-workers-during-the-circuit-breaker-phase" TargetMode="External"/><Relationship Id="rId2300" Type="http://schemas.openxmlformats.org/officeDocument/2006/relationships/hyperlink" Target="https://www.economie.gouv.fr/coronavirus-startup-mesures-de-soutien-economique" TargetMode="External"/><Relationship Id="rId2538" Type="http://schemas.openxmlformats.org/officeDocument/2006/relationships/hyperlink" Target="https://www.economia.gob.cl/2020/03/19/presidente-presenta-plan-economico-de-emergencia-por-us11-750-millones-para-proteger-el-empleo-y-a-las-pymes-necesitamos-unidad.htm" TargetMode="External"/><Relationship Id="rId2745" Type="http://schemas.openxmlformats.org/officeDocument/2006/relationships/hyperlink" Target="https://www.miteco.gob.es/es/prensa/ultimas-noticias/el-gobierno-proh%C3%ADbe-el-corte-de-suministro-de-agua-electricidad-y-gas-natural-a-consumidores-vulnerables-durante-un-mes-prorrogable/tcm:30-508171" TargetMode="External"/><Relationship Id="rId2952" Type="http://schemas.openxmlformats.org/officeDocument/2006/relationships/hyperlink" Target="https://www.fca.org.uk/contact" TargetMode="External"/><Relationship Id="rId717" Type="http://schemas.openxmlformats.org/officeDocument/2006/relationships/hyperlink" Target="https://www.worldbank.org/en/news/press-release/2020/05/07/world-bank-approves-400-million-to-sustain-afghanistans-reform-momentum-mitigate-covid-19-crisis" TargetMode="External"/><Relationship Id="rId924" Type="http://schemas.openxmlformats.org/officeDocument/2006/relationships/hyperlink" Target="https://www.fma.gv.at/fma-sichert-die-garantierten-ansprueche-in-der-klassischen-lebensversicherung-und-entlastet-gleichzeitig-die-versicherungsunternehmen/" TargetMode="External"/><Relationship Id="rId1347" Type="http://schemas.openxmlformats.org/officeDocument/2006/relationships/hyperlink" Target="https://www.kormany.hu/hu/nemzetgazdasagi-miniszterium/hirek/ujabb-adokonnyitesekrol-dontott-a-kormany" TargetMode="External"/><Relationship Id="rId1554" Type="http://schemas.openxmlformats.org/officeDocument/2006/relationships/hyperlink" Target="https://www.apra.gov.au/news-and-publications/apra-temporarily-suspends-issuing-of-new-licences" TargetMode="External"/><Relationship Id="rId1761" Type="http://schemas.openxmlformats.org/officeDocument/2006/relationships/hyperlink" Target="http://www.fsc.go.kr/downManager?bbsid=BBS0048&amp;no=151186" TargetMode="External"/><Relationship Id="rId1999" Type="http://schemas.openxmlformats.org/officeDocument/2006/relationships/hyperlink" Target="https://www.argentina.gob.ar/noticias/se-prorrogan-hasta-el-31-de-mayo-los-vencimientos-de-las-prestaciones-por-desempleo" TargetMode="External"/><Relationship Id="rId2605" Type="http://schemas.openxmlformats.org/officeDocument/2006/relationships/hyperlink" Target="http://www.fsc.go.kr/downManager?bbsid=BBS0048&amp;no=150397" TargetMode="External"/><Relationship Id="rId2812" Type="http://schemas.openxmlformats.org/officeDocument/2006/relationships/hyperlink" Target="https://www.news.gov.hk/eng/2020/03/20200316/20200316_135728_249.html?type=category&amp;name=covid19&amp;tl=t" TargetMode="External"/><Relationship Id="rId53" Type="http://schemas.openxmlformats.org/officeDocument/2006/relationships/hyperlink" Target="https://www.bok.or.kr/ucms/cmmn/file/fileDown.do?menuNo=400069&amp;atchFileId=FILE_000000000017748&amp;fileSn=2" TargetMode="External"/><Relationship Id="rId1207" Type="http://schemas.openxmlformats.org/officeDocument/2006/relationships/hyperlink" Target="https://www.mineco.gob.es/portal/site/mineco/menuitem.ac30f9268750bd56a0b0240e026041a0/?vgnextoid=02b682acdb2a1710VgnVCM1000001d04140aRCRD&amp;vgnextchannel=864e154527515310VgnVCM1000001d04140aRCRD" TargetMode="External"/><Relationship Id="rId1414" Type="http://schemas.openxmlformats.org/officeDocument/2006/relationships/hyperlink" Target="https://www.bmf.gv.at/presse/pressemeldungen/2020/april/keine-umsatzsteuer-auf-schutzmasken.html" TargetMode="External"/><Relationship Id="rId1621" Type="http://schemas.openxmlformats.org/officeDocument/2006/relationships/hyperlink" Target="http://www.mof.gov.cn/zhengwuxinxi/xinwenlianbo/guangxicaizhengxinxilianbo/202003/t20200330_3490224.htm" TargetMode="External"/><Relationship Id="rId1859" Type="http://schemas.openxmlformats.org/officeDocument/2006/relationships/hyperlink" Target="https://www.imf.org/en/News/Articles/2020/04/01/pr20127-guinea-imf-exec-board-completes-4-review-under-the-ecf" TargetMode="External"/><Relationship Id="rId3074" Type="http://schemas.openxmlformats.org/officeDocument/2006/relationships/hyperlink" Target="https://www.reuters.com/article/indonesia-economy/update-1-indonesia-announces-nearly-750-mln-stimulus-in-response-to-coronavirus-idUSL3N2AP2P1" TargetMode="External"/><Relationship Id="rId1719" Type="http://schemas.openxmlformats.org/officeDocument/2006/relationships/hyperlink" Target="https://www.mkm.ee/et/uudised/40-miljonit-teedesse-17-miljonit-raudteesektorile" TargetMode="External"/><Relationship Id="rId1926" Type="http://schemas.openxmlformats.org/officeDocument/2006/relationships/hyperlink" Target="http://www.pbc.gov.cn/en/3688110/3688181/3998498/index.html" TargetMode="External"/><Relationship Id="rId2090" Type="http://schemas.openxmlformats.org/officeDocument/2006/relationships/hyperlink" Target="https://cbr.ru/eng/press/pr/?file=27032020_203415eng2020-03-27T20_33_29.htm" TargetMode="External"/><Relationship Id="rId2188" Type="http://schemas.openxmlformats.org/officeDocument/2006/relationships/hyperlink" Target="https://www.regeringen.se/artiklar/2020/03/stod-for-sankta-hyror-i-utsatta-branscher/" TargetMode="External"/><Relationship Id="rId2395" Type="http://schemas.openxmlformats.org/officeDocument/2006/relationships/hyperlink" Target="https://www.federalreserve.gov/newsevents/pressreleases/monetary20200323b.htm" TargetMode="External"/><Relationship Id="rId367" Type="http://schemas.openxmlformats.org/officeDocument/2006/relationships/hyperlink" Target="https://pib.gov.in/PressReleasePage.aspx?PRID=1624661" TargetMode="External"/><Relationship Id="rId574" Type="http://schemas.openxmlformats.org/officeDocument/2006/relationships/hyperlink" Target="https://www.resbank.co.za/Lists/News%20and%20Publications/Attachments/9929/PA%20and%20CBDA%20-%20Joint%20Communication%201%20of%202020%20-%20CFIs%20and%20Co-op%20banks.pdf" TargetMode="External"/><Relationship Id="rId2048" Type="http://schemas.openxmlformats.org/officeDocument/2006/relationships/hyperlink" Target="https://www.rbi.org.in/Scripts/NotificationUser.aspx?Id=11836&amp;Mode=0" TargetMode="External"/><Relationship Id="rId2255" Type="http://schemas.openxmlformats.org/officeDocument/2006/relationships/hyperlink" Target="https://meduza.io/en/feature/2020/03/26/putin-s-new-tax" TargetMode="External"/><Relationship Id="rId3001" Type="http://schemas.openxmlformats.org/officeDocument/2006/relationships/hyperlink" Target="https://japan.kantei.go.jp/ongoingtopics/_00015.html" TargetMode="External"/><Relationship Id="rId227" Type="http://schemas.openxmlformats.org/officeDocument/2006/relationships/hyperlink" Target="https://kum.dk/nyheder-og-presse/pressemeddelelser/nyheder/kulturpulje-til-udsatte-saarbare-og-aeldre-er-aaben/1/1/" TargetMode="External"/><Relationship Id="rId781" Type="http://schemas.openxmlformats.org/officeDocument/2006/relationships/hyperlink" Target="https://www.fhfa.gov/Media/PublicAffairs/Pages/FHFA-Extends-Loan-Processing-Flexibilities-for-Fannie-Mae-and-Freddie-Mac-Customers.aspx" TargetMode="External"/><Relationship Id="rId879" Type="http://schemas.openxmlformats.org/officeDocument/2006/relationships/hyperlink" Target="https://www.banrep.gov.co/es/jdbr-redujo-medio-punto-porcentual-su-tasa-interes-intervencion-325-y-adopto-medidas-adicionales" TargetMode="External"/><Relationship Id="rId2462" Type="http://schemas.openxmlformats.org/officeDocument/2006/relationships/hyperlink" Target="https://www.banxico.org.mx/publications-and-press/other-announcements/%7BE626A744-436D-2495-0969-3582C9571361%7D.pdf" TargetMode="External"/><Relationship Id="rId2767" Type="http://schemas.openxmlformats.org/officeDocument/2006/relationships/hyperlink" Target="https://www.fca.org.uk/contact" TargetMode="External"/><Relationship Id="rId434" Type="http://schemas.openxmlformats.org/officeDocument/2006/relationships/hyperlink" Target="https://www.argentina.gob.ar/noticias/un-estado-presente-para-hacerle-frente-la-emergencia" TargetMode="External"/><Relationship Id="rId641" Type="http://schemas.openxmlformats.org/officeDocument/2006/relationships/hyperlink" Target="http://www.mof.gov.cn/zhengwuxinxi/caijingshidian/zgcjb/202005/t20200507_3509282.htm" TargetMode="External"/><Relationship Id="rId739" Type="http://schemas.openxmlformats.org/officeDocument/2006/relationships/hyperlink" Target="https://www.regjeringen.no/no/aktuelt/bostotten-styrket-med-500-millioner-kroner/id2699547/" TargetMode="External"/><Relationship Id="rId1064" Type="http://schemas.openxmlformats.org/officeDocument/2006/relationships/hyperlink" Target="https://cbr.ru/press/event/?id=6670" TargetMode="External"/><Relationship Id="rId1271" Type="http://schemas.openxmlformats.org/officeDocument/2006/relationships/hyperlink" Target="https://www.worldbank.org/en/news/press-release/2020/04/20/world-bank-support-for-marshall-islands-covid-19-response" TargetMode="External"/><Relationship Id="rId1369" Type="http://schemas.openxmlformats.org/officeDocument/2006/relationships/hyperlink" Target="https://www.regeringen.se/artiklar/2020/04/regeringen-har-beslutat-om-tillfallig-rabatt-for-fasta-hyreskostnader-i-utsatta-branscher/" TargetMode="External"/><Relationship Id="rId1576" Type="http://schemas.openxmlformats.org/officeDocument/2006/relationships/hyperlink" Target="https://gia.info.gov.hk/general/202004/08/P2020040800810_339425_1_1586360416762.pdf" TargetMode="External"/><Relationship Id="rId2115" Type="http://schemas.openxmlformats.org/officeDocument/2006/relationships/hyperlink" Target="https://www.congress.gov/116/bills/hr748/BILLS-116hr748enr.pdf" TargetMode="External"/><Relationship Id="rId2322" Type="http://schemas.openxmlformats.org/officeDocument/2006/relationships/hyperlink" Target="https://www.cnmv.es/portal/Utilidades/Contacto.aspx" TargetMode="External"/><Relationship Id="rId2974" Type="http://schemas.openxmlformats.org/officeDocument/2006/relationships/hyperlink" Target="https://www.dof.gov.ph/sss-ready-to-pay-unemployment-benefits-of-workers-affected-by-covid-induced-firm-layoffs-closures/" TargetMode="External"/><Relationship Id="rId501" Type="http://schemas.openxmlformats.org/officeDocument/2006/relationships/hyperlink" Target="https://pib.gov.in/PressReleasePage.aspx?PRID=1623601" TargetMode="External"/><Relationship Id="rId946" Type="http://schemas.openxmlformats.org/officeDocument/2006/relationships/hyperlink" Target="https://www.sbv.gov.vn/webcenter/portal/vi/menu/trangchu/ttsk/ttsk_chitiet?leftWidth=20%25&amp;showFooter=false&amp;showHeader=false&amp;dDocName=SBV409853&amp;rightWidth=0%25&amp;centerWidth=80%25&amp;_afrLoop=4517918111365852" TargetMode="External"/><Relationship Id="rId1131" Type="http://schemas.openxmlformats.org/officeDocument/2006/relationships/hyperlink" Target="https://www.ecb.europa.eu/press/pr/date/2020/html/ecb.pr200422_1~95e0f62a2b.en.html" TargetMode="External"/><Relationship Id="rId1229" Type="http://schemas.openxmlformats.org/officeDocument/2006/relationships/hyperlink" Target="https://www.kemenkeu.go.id/publikasi/berita/11-sektor-tambahan-dapat-relaksasi-pajak-untuk-redam-dampak-covid-19/" TargetMode="External"/><Relationship Id="rId1783" Type="http://schemas.openxmlformats.org/officeDocument/2006/relationships/hyperlink" Target="https://www.iadb.org/en/news/idb-finance-regional-projects-support-coordinated-covid-19-response" TargetMode="External"/><Relationship Id="rId1990" Type="http://schemas.openxmlformats.org/officeDocument/2006/relationships/hyperlink" Target="https://minister.infrastructure.gov.au/mccormack/media-release/additional-new-support-critical-regional-aviation-services-through-covid-19" TargetMode="External"/><Relationship Id="rId2627" Type="http://schemas.openxmlformats.org/officeDocument/2006/relationships/hyperlink" Target="https://www.bankofengland.co.uk/monetary-policy-summary-and-minutes/2020/monetary-policy-summary-for-the-special-monetary-policy-committee-meeting-on-19-march-2020" TargetMode="External"/><Relationship Id="rId2834" Type="http://schemas.openxmlformats.org/officeDocument/2006/relationships/hyperlink" Target="https://www.cbn.gov.ng/Out/2020/FPRD/CBN%20POLICY%20MEASURES%20IN%20RESPONSE%20TO%20COVID-19%20OUTBREAK%20AND%20SPILLOVERS.pdf" TargetMode="External"/><Relationship Id="rId75" Type="http://schemas.openxmlformats.org/officeDocument/2006/relationships/hyperlink" Target="https://www.cbn.gov.ng/Out/2020/CCD/CBN%20CIRCULAR%20TO%20OFIS-%20REGULATORY%20FORBEARANCE%20FOR%20THE%20RESTRUCTURING%20OF%20CREDIT%20FACILITIES%20OF%20OFIS%20IMPACTED%20BY%20COVID-%2019.pdf" TargetMode="External"/><Relationship Id="rId806" Type="http://schemas.openxmlformats.org/officeDocument/2006/relationships/hyperlink" Target="https://omaninfo.om/topics/85/show/7949" TargetMode="External"/><Relationship Id="rId1436" Type="http://schemas.openxmlformats.org/officeDocument/2006/relationships/hyperlink" Target="https://www.imf.org/en/News/Articles/2020/04/14/pr20157-niger-imf-exec-board-approves-disbursement-to-adress-covid-19" TargetMode="External"/><Relationship Id="rId1643" Type="http://schemas.openxmlformats.org/officeDocument/2006/relationships/hyperlink" Target="https://japan.kantei.go.jp/98_abe/statement/202004/_00001.html" TargetMode="External"/><Relationship Id="rId1850" Type="http://schemas.openxmlformats.org/officeDocument/2006/relationships/hyperlink" Target="https://www.rbi.org.in/Scripts/BS_PressReleaseDisplay.aspx?prid=49619" TargetMode="External"/><Relationship Id="rId2901" Type="http://schemas.openxmlformats.org/officeDocument/2006/relationships/hyperlink" Target="https://www.federalreserve.gov/newsevents/pressreleases/monetary20200315a.htm" TargetMode="External"/><Relationship Id="rId3096" Type="http://schemas.openxmlformats.org/officeDocument/2006/relationships/hyperlink" Target="https://www.banxico.org.mx/publications-and-press/announcements-of-monetary-policy-decisions/%7B0FC0B364-AD54-E408-0CA8-DD3150215BD0%7D.pdf" TargetMode="External"/><Relationship Id="rId1503" Type="http://schemas.openxmlformats.org/officeDocument/2006/relationships/hyperlink" Target="https://www.bankofcanada.ca/2020/04/temporary-changes-government-canada-securities-auction/" TargetMode="External"/><Relationship Id="rId1710"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948" Type="http://schemas.openxmlformats.org/officeDocument/2006/relationships/hyperlink" Target="https://www.rbnz.govt.nz/markets-and-payments/domestic-markets/domestic-markets-media-releases/reserve-bank-announces-corporate-omo-and-nzgb-2021-bond-repurchase" TargetMode="External"/><Relationship Id="rId291" Type="http://schemas.openxmlformats.org/officeDocument/2006/relationships/hyperlink" Target="https://www.eiopa.europa.eu/content/change-extraordinary-rfreda-productions-weekly-frequency-every-two-weeks" TargetMode="External"/><Relationship Id="rId1808" Type="http://schemas.openxmlformats.org/officeDocument/2006/relationships/hyperlink" Target="https://www.worldbank.org/en/news/press-release/2020/04/02/world-bank-group-supports-ghanas-covid-19-response" TargetMode="External"/><Relationship Id="rId3023" Type="http://schemas.openxmlformats.org/officeDocument/2006/relationships/hyperlink" Target="https://www.bankofcanada.ca/2020/03/fad-press-release-2020-03-04/" TargetMode="External"/><Relationship Id="rId151" Type="http://schemas.openxmlformats.org/officeDocument/2006/relationships/hyperlink" Target="https://www.economy.gov.ru/material/news/ekonomika_bez_virusa/nacproektu_msp_dopolnitelno_vydeleny_12_mlrd_rubley.html" TargetMode="External"/><Relationship Id="rId389" Type="http://schemas.openxmlformats.org/officeDocument/2006/relationships/hyperlink" Target="https://pib.gov.in/PressReleasePage.aspx?PRID=1624536" TargetMode="External"/><Relationship Id="rId596" Type="http://schemas.openxmlformats.org/officeDocument/2006/relationships/hyperlink" Target="https://www.gov.br/economia/pt-br/assuntos/noticias/2020/maio/regime-diferenciado-podera-ser-utilizado-em-todos-os-tipos-de-contratacao-durante-a-pandemia" TargetMode="External"/><Relationship Id="rId2277" Type="http://schemas.openxmlformats.org/officeDocument/2006/relationships/hyperlink" Target="https://www.worldbank.org/en/news/press-release/2020/03/25/mongolia-world-bank-mobilizes-22-million-to-strengthen-medical-diagnostic-services-in-response-to-covid-19" TargetMode="External"/><Relationship Id="rId2484" Type="http://schemas.openxmlformats.org/officeDocument/2006/relationships/hyperlink" Target="https://cbr.ru/eng/press/pr/?file=23032020_170800eng2020-03-23T17_07_10.htm" TargetMode="External"/><Relationship Id="rId2691" Type="http://schemas.openxmlformats.org/officeDocument/2006/relationships/hyperlink" Target="https://www.norges-bank.no/en/news-events/news-publications/Press-releases/2020/2020-03-18-press-release/" TargetMode="External"/><Relationship Id="rId249" Type="http://schemas.openxmlformats.org/officeDocument/2006/relationships/hyperlink" Target="https://www.fma.govt.nz/news-and-resources/covid-19/what-can-users-of-auditor-reports-expect-from-auditor-reports-in-response-to-the-impact-of-covid-19/" TargetMode="External"/><Relationship Id="rId456" Type="http://schemas.openxmlformats.org/officeDocument/2006/relationships/hyperlink" Target="http://japan.kantei.go.jp/98_abe/actions/202005/_00010.html" TargetMode="External"/><Relationship Id="rId663" Type="http://schemas.openxmlformats.org/officeDocument/2006/relationships/hyperlink" Target="https://www.gov.il/he/departments/news/press_08052020_b" TargetMode="External"/><Relationship Id="rId870" Type="http://schemas.openxmlformats.org/officeDocument/2006/relationships/hyperlink" Target="http://www.infraestrutura.gov.br/ultimas-noticias/9753-minist%C3%A9rio-da-infraestrutura-estende-validade-do-passe-livre-para-pessoas-com-defici%C3%AAncia.html" TargetMode="External"/><Relationship Id="rId1086" Type="http://schemas.openxmlformats.org/officeDocument/2006/relationships/hyperlink" Target="https://www.bcb.gov.br/detalhenoticia/17050/nota" TargetMode="External"/><Relationship Id="rId1293" Type="http://schemas.openxmlformats.org/officeDocument/2006/relationships/hyperlink" Target="https://www.rbi.org.in/Scripts/NotificationUser.aspx?Id=11872&amp;Mode=0" TargetMode="External"/><Relationship Id="rId2137" Type="http://schemas.openxmlformats.org/officeDocument/2006/relationships/hyperlink" Target="https://www.bcb.gov.br/en/pressdetail/2321/nota" TargetMode="External"/><Relationship Id="rId2344" Type="http://schemas.openxmlformats.org/officeDocument/2006/relationships/hyperlink" Target="https://www.gov.br/economia/pt-br/assuntos/noticias/2020/marco/governo-anuncia-medidas-de-cooperacao-para-estados-e-municipios-para-o-combate-a-pandemia" TargetMode="External"/><Relationship Id="rId2551" Type="http://schemas.openxmlformats.org/officeDocument/2006/relationships/hyperlink" Target="https://www.bcentral.cl/en/content/-/details/banco-central-de-chile-informa-condiciones-del-programa-de-compra-de-bonos-bancarios-anunciado-en-la-reunion-especial-de-politica-monetaria" TargetMode="External"/><Relationship Id="rId2789" Type="http://schemas.openxmlformats.org/officeDocument/2006/relationships/hyperlink" Target="https://www.gov.br/economia/pt-br/assuntos/noticias/2020/marco/ministerio-da-economia-anuncia-medidas-para-diminuir-o-impacto-do-coronavirus-no-pais" TargetMode="External"/><Relationship Id="rId2996" Type="http://schemas.openxmlformats.org/officeDocument/2006/relationships/hyperlink" Target="http://www.mef.gov.it/en/comunica-con-noi/linea-diretta-cittadini/index.html" TargetMode="External"/><Relationship Id="rId109" Type="http://schemas.openxmlformats.org/officeDocument/2006/relationships/hyperlink" Target="https://www.gov.sg/article/a-summary-of-the-fortitude-budget-2020" TargetMode="External"/><Relationship Id="rId316" Type="http://schemas.openxmlformats.org/officeDocument/2006/relationships/hyperlink" Target="https://www.boletinoficial.gob.ar/detalleAviso/primera/229469/20200519" TargetMode="External"/><Relationship Id="rId523" Type="http://schemas.openxmlformats.org/officeDocument/2006/relationships/hyperlink" Target="https://www.cbsl.gov.lk/en/node/7846" TargetMode="External"/><Relationship Id="rId968" Type="http://schemas.openxmlformats.org/officeDocument/2006/relationships/hyperlink" Target="https://www.dof.gov.ph/phl-world-bank-sign-us100-m-loan-accord-for-covid-19-emergency-response-project/" TargetMode="External"/><Relationship Id="rId1153" Type="http://schemas.openxmlformats.org/officeDocument/2006/relationships/hyperlink" Target="http://www.fsc.go.kr/downManager?bbsid=BBS0048&amp;no=151742" TargetMode="External"/><Relationship Id="rId1598" Type="http://schemas.openxmlformats.org/officeDocument/2006/relationships/hyperlink" Target="http://www.bsp.gov.ph/publications/media.asp?id=5350" TargetMode="External"/><Relationship Id="rId2204" Type="http://schemas.openxmlformats.org/officeDocument/2006/relationships/hyperlink" Target="https://www.canada.ca/en/department-finance/economic-response-plan/covid19-individuals.htm" TargetMode="External"/><Relationship Id="rId2649" Type="http://schemas.openxmlformats.org/officeDocument/2006/relationships/hyperlink" Targe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TargetMode="External"/><Relationship Id="rId2856" Type="http://schemas.openxmlformats.org/officeDocument/2006/relationships/hyperlink" Target="https://www.bok.or.kr/eng/bbs/E0000634/view.do?nttId=10057026&amp;menuNo=400069" TargetMode="External"/><Relationship Id="rId97" Type="http://schemas.openxmlformats.org/officeDocument/2006/relationships/hyperlink" Target="https://www.kemenkeu.go.id/publikasi/berita/aturan-baru-blt-desa-lebih-sederhana-dan-besaran-naik/" TargetMode="External"/><Relationship Id="rId730" Type="http://schemas.openxmlformats.org/officeDocument/2006/relationships/hyperlink" Target="https://www.bundesfinanzministerium.de/Content/DE/Pressemitteilungen/Finanzpolitik/2020/05/2020-05-06-Hilfen-Gastronomie.html" TargetMode="External"/><Relationship Id="rId828" Type="http://schemas.openxmlformats.org/officeDocument/2006/relationships/hyperlink" Target="https://www.bcra.gob.ar/Noticias/coronavirus-bcra-IFE-excepcion-sircreb.asp" TargetMode="External"/><Relationship Id="rId1013" Type="http://schemas.openxmlformats.org/officeDocument/2006/relationships/hyperlink" Target="https://www.gov.il/he/departments/news/press_27042020" TargetMode="External"/><Relationship Id="rId1360" Type="http://schemas.openxmlformats.org/officeDocument/2006/relationships/hyperlink" Target="https://www.mas.gov.sg/news/media-releases/2020/new-measures-to-help-reits-navigate-operating-challenges-posed-by-covid-19" TargetMode="External"/><Relationship Id="rId1458" Type="http://schemas.openxmlformats.org/officeDocument/2006/relationships/hyperlink" Target="https://www.mss.go.kr/site/smba/ex/bbs/View.do?cbIdx=86&amp;bcIdx=1018165&amp;parentSeq=1018165" TargetMode="External"/><Relationship Id="rId1665" Type="http://schemas.openxmlformats.org/officeDocument/2006/relationships/hyperlink" Target="https://www.federalreserve.gov/newsevents/pressreleases/bcreg20200407a.htm" TargetMode="External"/><Relationship Id="rId1872" Type="http://schemas.openxmlformats.org/officeDocument/2006/relationships/hyperlink" Target="https://www.mintrab.gob.cl/congreso-aprueba-proyecto-de-proteccion-al-empleo-que-beneficiara-a-mas-de-47-millones-de-trabajadores/" TargetMode="External"/><Relationship Id="rId2411" Type="http://schemas.openxmlformats.org/officeDocument/2006/relationships/hyperlink" Target="https://treasury.gov.au/sites/default/files/2020-03/Fact_sheet-Assistance_for_severely_affected_regions_and_sectors.pdf" TargetMode="External"/><Relationship Id="rId2509" Type="http://schemas.openxmlformats.org/officeDocument/2006/relationships/hyperlink" Target="https://www.wbf.admin.ch/wbf/fr/home/dokumentation/nsb-news_list.msg-id-78515.html" TargetMode="External"/><Relationship Id="rId2716" Type="http://schemas.openxmlformats.org/officeDocument/2006/relationships/hyperlink" Target="https://www.argentina.gob.ar/noticias/los-ministros-de-economia-y-de-desarrollo-productivo-anunciaron-un-paquete-de-medidas-para" TargetMode="External"/><Relationship Id="rId1220" Type="http://schemas.openxmlformats.org/officeDocument/2006/relationships/hyperlink" Target="https://www.minhacienda.gov.co/webcenter/portal/SaladePrensa/pages_DetalleNoticia?documentId=WCC_CLUSTER-128603" TargetMode="External"/><Relationship Id="rId1318" Type="http://schemas.openxmlformats.org/officeDocument/2006/relationships/hyperlink" Target="https://www.tcmb.gov.tr/wps/wcm/connect/EN/TCMB+EN/Main+Menu/Announcements/Press+Releases/2020/ANO2020-22" TargetMode="External"/><Relationship Id="rId1525" Type="http://schemas.openxmlformats.org/officeDocument/2006/relationships/hyperlink" Target="https://www.fma.govt.nz/news-and-resources/covid-19/council-of-financial-regulators-cofr-deferral-of-regulatory-initiatives-affecting-the-financial-sector/" TargetMode="External"/><Relationship Id="rId2923" Type="http://schemas.openxmlformats.org/officeDocument/2006/relationships/hyperlink" Target="https://www.canada.ca/en/department-finance/news/2020/03/canada-outlines-measures-to-support-the-economy-and-the-financial-sector.html" TargetMode="External"/><Relationship Id="rId1732" Type="http://schemas.openxmlformats.org/officeDocument/2006/relationships/hyperlink" Target="https://www.bis.org/press/p200403.htm" TargetMode="External"/><Relationship Id="rId24" Type="http://schemas.openxmlformats.org/officeDocument/2006/relationships/hyperlink" Target="https://www.mof.gov.tw/singlehtml/384fb3077bb349ea973e7fc6f13b6974?cntId=8f29f411832e4114b58db0ed1c40d33b" TargetMode="External"/><Relationship Id="rId2299" Type="http://schemas.openxmlformats.org/officeDocument/2006/relationships/hyperlink" Target="https://www.economie.gouv.fr/coronavirus-startup-mesures-de-soutien-economique" TargetMode="External"/><Relationship Id="rId3045" Type="http://schemas.openxmlformats.org/officeDocument/2006/relationships/hyperlink" Target="https://www.news.gov.hk/eng/2020/02/20200228/20200228_160013_539.html" TargetMode="External"/><Relationship Id="rId173" Type="http://schemas.openxmlformats.org/officeDocument/2006/relationships/hyperlink" Target="https://www.boj.or.jp/en/announcements/release_2020/k200522a.pdf" TargetMode="External"/><Relationship Id="rId380" Type="http://schemas.openxmlformats.org/officeDocument/2006/relationships/hyperlink" Target="https://pib.gov.in/PressReleasePage.aspx?PRID=1624536" TargetMode="External"/><Relationship Id="rId2061" Type="http://schemas.openxmlformats.org/officeDocument/2006/relationships/hyperlink" Target="https://www.bnm.gov.my/index.php?ch=en_press&amp;pg=en_press&amp;ac=5022&amp;lang=en" TargetMode="External"/><Relationship Id="rId3112" Type="http://schemas.openxmlformats.org/officeDocument/2006/relationships/hyperlink" Target="http://english.moef.go.kr/pc/selectTbPressCenterDtl.do?boardCd=N0001&amp;seq=4832" TargetMode="External"/><Relationship Id="rId240" Type="http://schemas.openxmlformats.org/officeDocument/2006/relationships/hyperlink" Target="http://www.mindev.gov.gr/%ce%b4%cf%8d%ce%bf-%ce%bd%ce%ad%ce%b5%cf%82-%cf%80%cf%81%ce%bf%cf%83%ce%ba%ce%bb%ce%ae%cf%83%ce%b5%ce%b9%cf%82-%cf%84%ce%bf%cf%85-%ce%b1%ce%bd%ce%b1%cf%80%cf%84%cf%85%ce%be%ce%b9%ce%b1%ce%ba%ce%bf/" TargetMode="External"/><Relationship Id="rId478" Type="http://schemas.openxmlformats.org/officeDocument/2006/relationships/hyperlink" Target="https://www.cnv.gov.ar/SitioWeb/Prensa/Post/1429/1429cosentino-vamos-a-promover-todas-las-normas-necesarias-para-aportar-al-financiamiento-genuino-de-la-economia" TargetMode="External"/><Relationship Id="rId685" Type="http://schemas.openxmlformats.org/officeDocument/2006/relationships/hyperlink" Target="https://www.bmf.gv.at/presse/pressemeldungen/2020/Mai/fixkostenzuschuss-infos.html" TargetMode="External"/><Relationship Id="rId892" Type="http://schemas.openxmlformats.org/officeDocument/2006/relationships/hyperlink" Target="https://www.kemenkeu.go.id/publikasi/berita/umkm-dan-umi-yang-taat-pajak-akan-dapatkan-subsidi-bunga/" TargetMode="External"/><Relationship Id="rId2159" Type="http://schemas.openxmlformats.org/officeDocument/2006/relationships/hyperlink" Target="https://www.rbi.org.in/Scripts/BS_PressReleaseDisplay.aspx?prid=49571" TargetMode="External"/><Relationship Id="rId2366" Type="http://schemas.openxmlformats.org/officeDocument/2006/relationships/hyperlink" Target="https://www.ojk.go.id/en/berita-dan-kegiatan/siaran-pers/Pages/Joint-Press-Release-OJK-and-SRO-Maintain-Continuous-Stock-Exchange%e2%80%99s-Orderly,-Fair.aspx" TargetMode="External"/><Relationship Id="rId2573" Type="http://schemas.openxmlformats.org/officeDocument/2006/relationships/hyperlink" Target="https://www.mnb.hu/sajtoszoba/sajtokozlemenyek/2020-evi-sajtokozlemenyek/az-mnb-szamos-intezkedest-hozott-a-bankok-mukodesenek-tamogatasara" TargetMode="External"/><Relationship Id="rId2780" Type="http://schemas.openxmlformats.org/officeDocument/2006/relationships/hyperlink" Target="https://www.cftc.gov/PressRoom/PressReleases/8133-20" TargetMode="External"/><Relationship Id="rId100" Type="http://schemas.openxmlformats.org/officeDocument/2006/relationships/hyperlink" Target="https://www.gov.il/he/departments/news/press_26052020_b" TargetMode="External"/><Relationship Id="rId338" Type="http://schemas.openxmlformats.org/officeDocument/2006/relationships/hyperlink" Target="https://www.gov.il/he/departments/news/corona-easing-association-2" TargetMode="External"/><Relationship Id="rId545" Type="http://schemas.openxmlformats.org/officeDocument/2006/relationships/hyperlink" Target="https://www.sedlabanki.is/utgefid-efni/frettir-og-tilkynningar/frettasafn/frett/2020/05/12/Sedlabankinn-og-lanastofnanir-skrifa-undir-samninga-um-bruarlan/" TargetMode="External"/><Relationship Id="rId752" Type="http://schemas.openxmlformats.org/officeDocument/2006/relationships/hyperlink" Target="https://www.worldbank.org/en/news/press-release/2020/05/07/new-us15-million-operation-to-build-sustainable-growth-in-solomon-islands" TargetMode="External"/><Relationship Id="rId1175" Type="http://schemas.openxmlformats.org/officeDocument/2006/relationships/hyperlink" Target="https://www.kemenkeu.go.id/publikasi/berita/dbh-tahun-berjalan-dan-kurang-bayar-dbh-2019-direlaksasi-untuk-tangani-covid-19-dan-lindungi-ekonomi-daerah/" TargetMode="External"/><Relationship Id="rId1382" Type="http://schemas.openxmlformats.org/officeDocument/2006/relationships/hyperlink" Target="https://www.bankofcanada.ca/2020/04/bank-canada-introduce-corporate-bond-purchase-program/" TargetMode="External"/><Relationship Id="rId2019" Type="http://schemas.openxmlformats.org/officeDocument/2006/relationships/hyperlink" Target="https://www.bcentral.cl/en/content/-/details/banco-central-establece-las-normas-sobre-el-financiamiento-especial-para-las-empresas-bancarias" TargetMode="External"/><Relationship Id="rId2226" Type="http://schemas.openxmlformats.org/officeDocument/2006/relationships/hyperlink" Target="https://www.kormany.hu/en/cabinet-office-of-the-prime-minister/news/government-to-regroup-huf-15-billion-for-health-care-supplies" TargetMode="External"/><Relationship Id="rId2433" Type="http://schemas.openxmlformats.org/officeDocument/2006/relationships/hyperlink" Target="https://www.bankofcanada.ca/2020/03/coordinated-central-bank-action-further-enhance-provision-u-s-dollar/" TargetMode="External"/><Relationship Id="rId2640" Type="http://schemas.openxmlformats.org/officeDocument/2006/relationships/hyperlink" Target="https://www.gov.br/economia/pt-br/assuntos/noticias/2020/marco/camex-zera-imposto-de-importacao-de-50-produtos-para-combate-ao-coronavirus" TargetMode="External"/><Relationship Id="rId2878" Type="http://schemas.openxmlformats.org/officeDocument/2006/relationships/hyperlink" Target="https://www.cbe.org.eg/en/Pages/HighlightsPages/Circular-dated-15-March-2020-regarding-the-precautionary-measures-to-counter-the-effects-of-COVID-19-Virus.aspx" TargetMode="External"/><Relationship Id="rId405" Type="http://schemas.openxmlformats.org/officeDocument/2006/relationships/hyperlink" Target="https://pib.gov.in/PressReleasePage.aspx?PRID=1624153" TargetMode="External"/><Relationship Id="rId612" Type="http://schemas.openxmlformats.org/officeDocument/2006/relationships/hyperlink" Target="http://www.cnsmro.ro/politica-macroprudentiala/lista-recomandarilor-2020/" TargetMode="External"/><Relationship Id="rId1035" Type="http://schemas.openxmlformats.org/officeDocument/2006/relationships/hyperlink" Target="https://www.mkm.ee/et/uudised/riik-sustib-43-miljonit-eurot-riiklikesse-lennu-raudtee-ja-laevandusfirmadesse" TargetMode="External"/><Relationship Id="rId1242" Type="http://schemas.openxmlformats.org/officeDocument/2006/relationships/hyperlink" Target="http://www.fsc.go.kr/downManager?bbsid=BBS0048&amp;no=151611" TargetMode="External"/><Relationship Id="rId1687" Type="http://schemas.openxmlformats.org/officeDocument/2006/relationships/hyperlink" Target="https://www.gob.pe/institucion/mef/noticias/112027-gobierno-crea-el-programa-reactiva-peru-para-garantizar-creditos-de-capital-de-trabajo-para-que-empresas-puedan-retomar-sus-actividades" TargetMode="External"/><Relationship Id="rId1894" Type="http://schemas.openxmlformats.org/officeDocument/2006/relationships/hyperlink" Target="https://www.mas.gov.sg/news/media-releases/2020/mas-and-financial-industry-to-support-individuals-and-smes-affected-by-the-covid-19-pandemic" TargetMode="External"/><Relationship Id="rId2500" Type="http://schemas.openxmlformats.org/officeDocument/2006/relationships/hyperlink" Target="https://www.cbsl.gov.lk/sites/default/files/cbslweb_documents/laws/cdg/bsd_directions_no_1_of_2020_e.pdf" TargetMode="External"/><Relationship Id="rId2738" Type="http://schemas.openxmlformats.org/officeDocument/2006/relationships/hyperlink" Target="https://www.government.nl/ministries/ministry-of-finance/news/2020/03/19/coronavirus-dutch-government-adopts-package-of-new-measures-designed-to-save-jobs-and-the-economy" TargetMode="External"/><Relationship Id="rId2945" Type="http://schemas.openxmlformats.org/officeDocument/2006/relationships/hyperlink" Target="https://cbr.ru/eng/press/pr/?file=16032020_112100RISKWEIGHTS_E2020-03.htm" TargetMode="External"/><Relationship Id="rId917" Type="http://schemas.openxmlformats.org/officeDocument/2006/relationships/hyperlink" Target="https://www.worldbank.org/en/news/press-release/2020/04/30/burkina-faso-la-banque-mondiale-approuve-un-financement-de-21-15-millions-de-dollars-pour-lutter-contre-le-coronavirus" TargetMode="External"/><Relationship Id="rId1102" Type="http://schemas.openxmlformats.org/officeDocument/2006/relationships/hyperlink" Target="https://omaninfo.om/topics/85/show/7854" TargetMode="External"/><Relationship Id="rId1547" Type="http://schemas.openxmlformats.org/officeDocument/2006/relationships/hyperlink" Target="https://www.federalreserve.gov/newsevents/pressreleases/monetary20200409a.htm" TargetMode="External"/><Relationship Id="rId1754" Type="http://schemas.openxmlformats.org/officeDocument/2006/relationships/hyperlink" Target="https://www.imf.org/en/News/Articles/2020/04/03/pr20132-togo-imf-exec-board-6th-review-ecf-arrangement-augments-disbursement-address-impact-covid-19" TargetMode="External"/><Relationship Id="rId1961" Type="http://schemas.openxmlformats.org/officeDocument/2006/relationships/hyperlink" Target="http://english.moef.go.kr/pc/selectTbPressCenterDtl.do?boardCd=N0001&amp;seq=4869" TargetMode="External"/><Relationship Id="rId2805" Type="http://schemas.openxmlformats.org/officeDocument/2006/relationships/hyperlink" Target="https://www.eib.org/en/press/all/2020-086-eib-group-will-rapidly-mobilise-eur-40-billion-to-fight-crisis-caused-by-covid-19" TargetMode="External"/><Relationship Id="rId46" Type="http://schemas.openxmlformats.org/officeDocument/2006/relationships/hyperlink" Target="https://www.ifrs.org/news-and-events/2020/05/iasb-issues-amendment-to-ifrs-standard-on-leases/" TargetMode="External"/><Relationship Id="rId1407" Type="http://schemas.openxmlformats.org/officeDocument/2006/relationships/hyperlink" Target="https://www.fhfa.gov/Media/PublicAffairs/Pages/FHFA-and-CFPB-Announce-Borrower-Protection-Program.aspx" TargetMode="External"/><Relationship Id="rId1614" Type="http://schemas.openxmlformats.org/officeDocument/2006/relationships/hyperlink" Target="https://www.psr.org.uk/psr-publications/news-announcements/supplier-relief-due-to-covid-19" TargetMode="External"/><Relationship Id="rId1821" Type="http://schemas.openxmlformats.org/officeDocument/2006/relationships/hyperlink" Target="https://www.worldbank.org/en/news/press-release/2020/04/02/paraguay-banco-mundial-covid-coronavirus" TargetMode="External"/><Relationship Id="rId3067" Type="http://schemas.openxmlformats.org/officeDocument/2006/relationships/hyperlink" Target="https://www.adb.org/ja/news/adb-approves-another-2-million-help-asia-and-pacific-tackle-coronavirus" TargetMode="External"/><Relationship Id="rId195" Type="http://schemas.openxmlformats.org/officeDocument/2006/relationships/hyperlink" Target="https://www.kormany.hu/hu/foldmuvelesugyi-miniszterium/hirek/huszonot-milliard-forint-tobblettamogatassal-segiti-a-kormany-az-agrar-es-elelmiszeripari-vallalkozasokat" TargetMode="External"/><Relationship Id="rId1919" Type="http://schemas.openxmlformats.org/officeDocument/2006/relationships/hyperlink" Target="https://www.apra.gov.au/news-and-publications/apra-advises-regulatory-approach-to-rba-term-funding-facility" TargetMode="External"/><Relationship Id="rId2083" Type="http://schemas.openxmlformats.org/officeDocument/2006/relationships/hyperlink" Target="http://www.bsp.gov.ph/publications/media.asp?id=5338" TargetMode="External"/><Relationship Id="rId2290" Type="http://schemas.openxmlformats.org/officeDocument/2006/relationships/hyperlink" Target="https://vm.fi/artikkeli/-/asset_publisher/kriisitoimet-jatkuvat-tarpeen-mukaan" TargetMode="External"/><Relationship Id="rId2388" Type="http://schemas.openxmlformats.org/officeDocument/2006/relationships/hyperlink" Target="https://www.businesssupport.gov.uk/business-rates-holiday-for-retail-hospitality-and-leisure/" TargetMode="External"/><Relationship Id="rId2595" Type="http://schemas.openxmlformats.org/officeDocument/2006/relationships/hyperlink" Target="http://www.bsp.gov.ph/publications/media.asp?id=5322" TargetMode="External"/><Relationship Id="rId262" Type="http://schemas.openxmlformats.org/officeDocument/2006/relationships/hyperlink" Target="https://www.bddk.org.tr/ContentBddk/dokuman/duyuru_0820_01.pdf" TargetMode="External"/><Relationship Id="rId567" Type="http://schemas.openxmlformats.org/officeDocument/2006/relationships/hyperlink" Target="https://www.gob.pe/institucion/mef/noticias/152812-comunicado" TargetMode="External"/><Relationship Id="rId1197" Type="http://schemas.openxmlformats.org/officeDocument/2006/relationships/hyperlink" Target="https://www.sanews.gov.za/south-africa/r50-billion-relieve-plight-vulnerable" TargetMode="External"/><Relationship Id="rId2150" Type="http://schemas.openxmlformats.org/officeDocument/2006/relationships/hyperlink" Target="https://eur-lex.europa.eu/legal-content/EN/TXT/HTML/?uri=CELEX:32020D0440&amp;from=EN" TargetMode="External"/><Relationship Id="rId2248" Type="http://schemas.openxmlformats.org/officeDocument/2006/relationships/hyperlink" Target="http://english.moef.go.kr/pc/selectTbPressCenterDtl.do?boardCd=N0001&amp;seq=4865" TargetMode="External"/><Relationship Id="rId122" Type="http://schemas.openxmlformats.org/officeDocument/2006/relationships/hyperlink" Target="https://www.me.gov.ua/News/Detail?lang=uk-UA&amp;id=69cc250d-a101-4bf7-9c4e-257f61c2625f&amp;title=IgorPetrashko-UriadNapravivBilshePivmiliardaGrnNaPogashenniaZaborgovanostiPeredAgrariiamiZa2019-Rik" TargetMode="External"/><Relationship Id="rId774" Type="http://schemas.openxmlformats.org/officeDocument/2006/relationships/hyperlink" Target="https://www.riksgalden.se/sv/press-och-publicerat/pressmeddelanden-och-nyheter/pressmeddelanden/2020/sverige-staller-ut-garanti-for-sas-ab/" TargetMode="External"/><Relationship Id="rId981" Type="http://schemas.openxmlformats.org/officeDocument/2006/relationships/hyperlink" Target="https://www.rahandusministeerium.ee/et/uudised/valitsuse-liikmed-otsustasid-omavalitsusele-kriisiabi-andmise-tingimused" TargetMode="External"/><Relationship Id="rId1057" Type="http://schemas.openxmlformats.org/officeDocument/2006/relationships/hyperlink" Target="https://www.rijksoverheid.nl/ministeries/ministerie-van-financien/nieuws/2020/04/24/nieuwe-belastingmaatregelen-vanwege-de-coronacrisis" TargetMode="External"/><Relationship Id="rId2010" Type="http://schemas.openxmlformats.org/officeDocument/2006/relationships/hyperlink" Target="https://www.bcb.gov.br/en/pressdetail/2323/nota" TargetMode="External"/><Relationship Id="rId2455" Type="http://schemas.openxmlformats.org/officeDocument/2006/relationships/hyperlink" Target="https://www.rbi.org.in/Scripts/BS_PressReleaseDisplay.aspx?prid=49545" TargetMode="External"/><Relationship Id="rId2662" Type="http://schemas.openxmlformats.org/officeDocument/2006/relationships/hyperlink" Target="https://www.esma.europa.eu/press-news/esma-news/esma-issues-positive-opinion-short-selling-ban-french-amf" TargetMode="External"/><Relationship Id="rId427" Type="http://schemas.openxmlformats.org/officeDocument/2006/relationships/hyperlink" Target="https://www.federalreserve.gov/newsevents/pressreleases/bcreg20200515a.htm" TargetMode="External"/><Relationship Id="rId634" Type="http://schemas.openxmlformats.org/officeDocument/2006/relationships/hyperlink" Target="http://www.molisa.gov.vn/Pages/tintuc/chitiet.aspx?tintucID=222573" TargetMode="External"/><Relationship Id="rId841" Type="http://schemas.openxmlformats.org/officeDocument/2006/relationships/hyperlink" Target="https://www.imf.org/en/News/Articles/2020/05/01/pr20201-colombia-imf-executive-board-approves-new-two-year-flexible-credit-line-arrangement" TargetMode="External"/><Relationship Id="rId1264" Type="http://schemas.openxmlformats.org/officeDocument/2006/relationships/hyperlink" Target="https://www.gob.pe/institucion/mef/noticias/126662-el-gobierno-autoriza-subsidio-de-s-760-para-hogares-pobres-y-pobres-extremos-en-el-ambito-rural" TargetMode="External"/><Relationship Id="rId1471" Type="http://schemas.openxmlformats.org/officeDocument/2006/relationships/hyperlink" Target="https://www.pajak.go.id/id/siaran-pers/fasilitas-pajak-untuk-mendukung-ketersediaan-obat-alat-kesehatan-dan-jasa-yang" TargetMode="External"/><Relationship Id="rId1569" Type="http://schemas.openxmlformats.org/officeDocument/2006/relationships/hyperlink" Target="https://gia.info.gov.hk/general/202004/08/P2020040800810_339425_1_1586360416762.pdf" TargetMode="External"/><Relationship Id="rId2108" Type="http://schemas.openxmlformats.org/officeDocument/2006/relationships/hyperlink" Target="https://www.sec.gov/news/press-release/2020-74" TargetMode="External"/><Relationship Id="rId2315" Type="http://schemas.openxmlformats.org/officeDocument/2006/relationships/hyperlink" Target="http://www.bsp.gov.ph/publications/media.asp?id=5331" TargetMode="External"/><Relationship Id="rId2522" Type="http://schemas.openxmlformats.org/officeDocument/2006/relationships/hyperlink" Target="https://www.cftc.gov/PressRoom/PressReleases/8136-20" TargetMode="External"/><Relationship Id="rId2967" Type="http://schemas.openxmlformats.org/officeDocument/2006/relationships/hyperlink" Target="https://www.ecb.europa.eu/press/pr/date/2020/html/ecb.pr200312_1~39db50b717.en.html" TargetMode="External"/><Relationship Id="rId701" Type="http://schemas.openxmlformats.org/officeDocument/2006/relationships/hyperlink" Target="https://dbei.gov.ie/en/News-And-Events/Department-News/2020/May/07052020.html" TargetMode="External"/><Relationship Id="rId939" Type="http://schemas.openxmlformats.org/officeDocument/2006/relationships/hyperlink" Target="http://www.fsc.go.kr/downManager?bbsid=BBS0048&amp;no=152102" TargetMode="External"/><Relationship Id="rId1124" Type="http://schemas.openxmlformats.org/officeDocument/2006/relationships/hyperlink" Target="https://www.nbb.be/nl/artikels/covid-19-steunmaatregel-overheid-herverzekert-tijdelijk-kortlopend-handelskrediet" TargetMode="External"/><Relationship Id="rId1331" Type="http://schemas.openxmlformats.org/officeDocument/2006/relationships/hyperlink" Target="https://www.bcb.gov.br/detalhenoticia/17048/nota" TargetMode="External"/><Relationship Id="rId1776" Type="http://schemas.openxmlformats.org/officeDocument/2006/relationships/hyperlink" Target="https://vm.fi/sv/artikel/-/asset_publisher/kunnille-korvataan-verotulojen-valiaikainen-pienentyminen" TargetMode="External"/><Relationship Id="rId1983" Type="http://schemas.openxmlformats.org/officeDocument/2006/relationships/hyperlink" Target="http://www.mef.gov.it/ufficio-stampa/comunicati/2020/Moratoria-su-mutui-e-potenziamento-Fondo-Pmi-al-via-task-Force-fra-Mef-Banca-dItalia-Abi-e-Mcc/" TargetMode="External"/><Relationship Id="rId2827" Type="http://schemas.openxmlformats.org/officeDocument/2006/relationships/hyperlink" Target="https://www.boj.or.jp/en/announcements/release_2020/k200316b.pdf" TargetMode="External"/><Relationship Id="rId68" Type="http://schemas.openxmlformats.org/officeDocument/2006/relationships/hyperlink" Target="https://www.bi.go.id/id/ruang-media/siaran-pers/Pages/sp_224120.aspx" TargetMode="External"/><Relationship Id="rId1429" Type="http://schemas.openxmlformats.org/officeDocument/2006/relationships/hyperlink" Target="https://www.bi.go.id/en/ruang-media/siaran-pers/Pages/sp_223020.aspx" TargetMode="External"/><Relationship Id="rId1636" Type="http://schemas.openxmlformats.org/officeDocument/2006/relationships/hyperlink" Target="https://www.gov.il/he/departments/news/press_07042020_d" TargetMode="External"/><Relationship Id="rId1843" Type="http://schemas.openxmlformats.org/officeDocument/2006/relationships/hyperlink" Target="https://www.gov.br/economia/pt-br/assuntos/noticias/2020/abril/governo-lanca-programa-emergencial-de-manutencao-do-emprego-para-enfrentar-efeitos-economicos-da-covid-19" TargetMode="External"/><Relationship Id="rId3089" Type="http://schemas.openxmlformats.org/officeDocument/2006/relationships/hyperlink" Target="http://english.moef.go.kr/pc/selectTbPressCenterDtl.do?boardCd=N0001&amp;seq=4839" TargetMode="External"/><Relationship Id="rId1703" Type="http://schemas.openxmlformats.org/officeDocument/2006/relationships/hyperlink" Target="https://www.federalreserve.gov/newsevents/pressreleases/monetary20200406a.htm" TargetMode="External"/><Relationship Id="rId1910" Type="http://schemas.openxmlformats.org/officeDocument/2006/relationships/hyperlink" Target="https://www.tcmb.gov.tr/wps/wcm/connect/EN/TCMB+EN/Main+Menu/Announcements/Press+Releases/2020/ANO2020-21" TargetMode="External"/><Relationship Id="rId284" Type="http://schemas.openxmlformats.org/officeDocument/2006/relationships/hyperlink" Target="https://www.bankofcanada.ca/2020/05/reporting-provincial-bond-purchase-program-purchases/" TargetMode="External"/><Relationship Id="rId491" Type="http://schemas.openxmlformats.org/officeDocument/2006/relationships/hyperlink" Target="https://pib.gov.in/PressReleasePage.aspx?PRID=1623601" TargetMode="External"/><Relationship Id="rId2172" Type="http://schemas.openxmlformats.org/officeDocument/2006/relationships/hyperlink" Target="https://www.bcrp.gob.pe/docs/Transparencia/Notas-Informativas/2020/nota-informativa-2020-03-26.pdf" TargetMode="External"/><Relationship Id="rId3016" Type="http://schemas.openxmlformats.org/officeDocument/2006/relationships/hyperlink" Target="https://www.gov.il/he/departments/news/press_08032020" TargetMode="External"/><Relationship Id="rId144" Type="http://schemas.openxmlformats.org/officeDocument/2006/relationships/hyperlink" Target="https://www.gov.il/he/departments/news/press_24052020" TargetMode="External"/><Relationship Id="rId589" Type="http://schemas.openxmlformats.org/officeDocument/2006/relationships/hyperlink" Target="https://www.argentina.gob.ar/noticias/se-actualizan-los-montos-del-programa-de-insercion-laboral" TargetMode="External"/><Relationship Id="rId796" Type="http://schemas.openxmlformats.org/officeDocument/2006/relationships/hyperlink" Target="https://www.news.gov.hk/eng/2020/05/20200504/20200504_172625_877.html?type=category&amp;name=covid19" TargetMode="External"/><Relationship Id="rId2477" Type="http://schemas.openxmlformats.org/officeDocument/2006/relationships/hyperlink" Target="https://cbr.ru/eng/press/pr/?file=23032020_170800eng2020-03-23T17_07_10.htm" TargetMode="External"/><Relationship Id="rId2684" Type="http://schemas.openxmlformats.org/officeDocument/2006/relationships/hyperlink" Target="https://www.centralbank.ie/news/article/press-release-statement-central-bank-of-ireland-18-march-2020" TargetMode="External"/><Relationship Id="rId351" Type="http://schemas.openxmlformats.org/officeDocument/2006/relationships/hyperlink" Target="http://www.fsc.go.kr/downManager?bbsid=BBS0048&amp;no=152660" TargetMode="External"/><Relationship Id="rId449" Type="http://schemas.openxmlformats.org/officeDocument/2006/relationships/hyperlink" Target="https://www.kemenkeu.go.id/publikasi/berita/perpres-642020-atur-perubahan-iuran-bpjs-dan-penerima-bantuan-apbd/" TargetMode="External"/><Relationship Id="rId656" Type="http://schemas.openxmlformats.org/officeDocument/2006/relationships/hyperlink" Target="https://www.imf.org/en/News/Articles/2020/05/08/pr20211-djibouti-imf-executive-board-approves-disbursement-under-the-rcf-to-address-covid-19" TargetMode="External"/><Relationship Id="rId863" Type="http://schemas.openxmlformats.org/officeDocument/2006/relationships/hyperlink" Target="https://www.bmf.gv.at/presse/pressemeldungen/2020/april/Mittel-fuer-Kurzarbeit-aufgestockt.html" TargetMode="External"/><Relationship Id="rId1079" Type="http://schemas.openxmlformats.org/officeDocument/2006/relationships/hyperlink" Target="https://www.worldbank.org/en/news/press-release/2020/04/24/uzbekistan-to-receive-world-bank-emergency-financing-to-combat-covid-19" TargetMode="External"/><Relationship Id="rId1286" Type="http://schemas.openxmlformats.org/officeDocument/2006/relationships/hyperlink" Target="https://www.rbi.org.in/Scripts/BS_PressReleaseDisplay.aspx?prid=49684" TargetMode="External"/><Relationship Id="rId1493" Type="http://schemas.openxmlformats.org/officeDocument/2006/relationships/hyperlink" Target="https://www.economy-ni.gov.uk/news/dodds-announces-significant-additional-support-ni-businesses" TargetMode="External"/><Relationship Id="rId2032" Type="http://schemas.openxmlformats.org/officeDocument/2006/relationships/hyperlink" Target="https://ec.europa.eu/commission/presscorner/detail/en/ip_20_535" TargetMode="External"/><Relationship Id="rId2337" Type="http://schemas.openxmlformats.org/officeDocument/2006/relationships/hyperlink" Target="https://www.bangkokpost.com/business/1885515/cabinet-approves-b117bn-stimulus" TargetMode="External"/><Relationship Id="rId2544" Type="http://schemas.openxmlformats.org/officeDocument/2006/relationships/hyperlink" Target="https://www.economia.gob.cl/2020/03/19/presidente-presenta-plan-economico-de-emergencia-por-us11-750-millones-para-proteger-el-empleo-y-a-las-pymes-necesitamos-unidad.htm" TargetMode="External"/><Relationship Id="rId2891" Type="http://schemas.openxmlformats.org/officeDocument/2006/relationships/hyperlink" Target="https://www.boj.or.jp/en/announcements/release_2020/rel200316c.pdf" TargetMode="External"/><Relationship Id="rId2989" Type="http://schemas.openxmlformats.org/officeDocument/2006/relationships/hyperlink" Target="https://www.businesssupport.gov.uk/statutory-sick-pay-rebate/" TargetMode="External"/><Relationship Id="rId211" Type="http://schemas.openxmlformats.org/officeDocument/2006/relationships/hyperlink" Target="https://www.economy.gov.ru/material/news/ekonomika_bez_virusa/gosduma_zashchitila_prava_arendatorov_msp_v_postradavshih_otraslyah.html" TargetMode="External"/><Relationship Id="rId309" Type="http://schemas.openxmlformats.org/officeDocument/2006/relationships/hyperlink" Target="https://www.finma.ch/en/news/2020/05/20200519-news-aufsichtsmitteilung-062020/" TargetMode="External"/><Relationship Id="rId516" Type="http://schemas.openxmlformats.org/officeDocument/2006/relationships/hyperlink" Target="https://www.economy.gov.ru/material/news/ekonomika_bez_virusa/reshetnikov_minekonomrazvitiya_segodnya_vnosit_v_kabmin_postanovlenie_o_kreditnoy_programme_podderzhki_zanyatosti.html" TargetMode="External"/><Relationship Id="rId1146" Type="http://schemas.openxmlformats.org/officeDocument/2006/relationships/hyperlink" Target="https://www.gov.il/he/departments/news/rejection-measures-corona" TargetMode="External"/><Relationship Id="rId1798" Type="http://schemas.openxmlformats.org/officeDocument/2006/relationships/hyperlink" Target="https://www.sba.gov/document/policy-guidance--ppp-interim-final-rule" TargetMode="External"/><Relationship Id="rId2751" Type="http://schemas.openxmlformats.org/officeDocument/2006/relationships/hyperlink" Target="https://www.fi.se/en/published/press-releases/2020/loss-of-income-due-to-corona-virus-disease-a-cause-for-exemption-from-amortisation/" TargetMode="External"/><Relationship Id="rId2849" Type="http://schemas.openxmlformats.org/officeDocument/2006/relationships/hyperlink" Target="https://www.dof.gov.ph/govt-economic-team-rolls-out-p27-1-b-package-vs-covid-19-pandemic/" TargetMode="External"/><Relationship Id="rId723" Type="http://schemas.openxmlformats.org/officeDocument/2006/relationships/hyperlink" Target="https://www.minhacienda.gov.co/webcenter/portal/SaladePrensa/pages_DetalleNoticia?documentId=WCC_CLUSTER-129883" TargetMode="External"/><Relationship Id="rId930" Type="http://schemas.openxmlformats.org/officeDocument/2006/relationships/hyperlink" Target="https://www.imf.org/en/News/Articles/2020/04/30/pr-20195-dominican-republic-imf-executive-board-approves-us-650-million-in-emergency-assistance" TargetMode="External"/><Relationship Id="rId1006" Type="http://schemas.openxmlformats.org/officeDocument/2006/relationships/hyperlink" Target="https://www.fca.org.uk/news/statements/uk-coronavirus-business-interruption-loan-scheme-cbils-and-new-bounce-back-loan-scheme-bbl" TargetMode="External"/><Relationship Id="rId1353" Type="http://schemas.openxmlformats.org/officeDocument/2006/relationships/hyperlink" Target="https://www.regjeringen.no/no/aktuelt/utsatt-frist-for-a-levere-skattemeldingen-for-naringsdrivende-og-selskaper/id2697840/" TargetMode="External"/><Relationship Id="rId1560" Type="http://schemas.openxmlformats.org/officeDocument/2006/relationships/hyperlink" Target="https://ec.europa.eu/commission/presscorner/detail/en/ip_20_604" TargetMode="External"/><Relationship Id="rId1658" Type="http://schemas.openxmlformats.org/officeDocument/2006/relationships/hyperlink" Target="https://www.mas.gov.sg/news/media-releases/2020/mas-takes-regulatory-and-supervisory-measures-to-help-fis-focus-on-supporting-customers" TargetMode="External"/><Relationship Id="rId1865" Type="http://schemas.openxmlformats.org/officeDocument/2006/relationships/hyperlink" Target="https://www.federalreserve.gov/newsevents/pressreleases/bcreg20200401a.htm" TargetMode="External"/><Relationship Id="rId2404" Type="http://schemas.openxmlformats.org/officeDocument/2006/relationships/hyperlink" Target="https://treasury.gov.au/sites/default/files/2020-03/factsheet6providingsupportforretireestomanagemarketvolatility-25march2.pdf" TargetMode="External"/><Relationship Id="rId2611" Type="http://schemas.openxmlformats.org/officeDocument/2006/relationships/hyperlink" Target="https://www.mas.gov.sg/news/media-releases/2020/mas-announces-swap-facility-with-the-us-federal-reserve" TargetMode="External"/><Relationship Id="rId2709" Type="http://schemas.openxmlformats.org/officeDocument/2006/relationships/hyperlink" Target="https://www.wsj.com/articles/treasury-department-asking-congress-for-permission-to-backstop-money-markets-11584546598?mod=breakingnews" TargetMode="External"/><Relationship Id="rId1213" Type="http://schemas.openxmlformats.org/officeDocument/2006/relationships/hyperlink" Target="https://www.fhfa.gov/Media/PublicAffairs/Pages/FHFA-Addresses-Servicer-Liquidity-Concerns-Announces-Four-Month-Advance-Obligation-Limit-for-Loans-in-Forbearance.aspx" TargetMode="External"/><Relationship Id="rId1420" Type="http://schemas.openxmlformats.org/officeDocument/2006/relationships/hyperlink" Target="https://www.banrep.gov.co/es/banco-republica-inyecta-liquidez-permanente-economia-mediante-reduccion-del-encaje-y-refuerza-su" TargetMode="External"/><Relationship Id="rId1518" Type="http://schemas.openxmlformats.org/officeDocument/2006/relationships/hyperlink" Target="https://www.imf.org/en/News/Articles/2020/04/09/pr20143-imf-executive-board-approves-proposals-enhance-emergency-financing-toolkit-us-billion" TargetMode="External"/><Relationship Id="rId2916"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3080" Type="http://schemas.openxmlformats.org/officeDocument/2006/relationships/hyperlink" Target="https://www.bloomberg.com/news/articles/2020-02-19/china-s-loan-rate-set-to-drop-after-central-bank-loosens-policy" TargetMode="External"/><Relationship Id="rId1725" Type="http://schemas.openxmlformats.org/officeDocument/2006/relationships/hyperlink" Target="https://www.bcrp.gob.pe/docs/Transparencia/Notas-Informativas/2020/nota-informativa-2020-04-04.pdf" TargetMode="External"/><Relationship Id="rId1932"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17" Type="http://schemas.openxmlformats.org/officeDocument/2006/relationships/hyperlink" Target="https://treasury.govt.nz/news-and-events/news/overseas-investment-bill-updates-screening-regime" TargetMode="External"/><Relationship Id="rId2194" Type="http://schemas.openxmlformats.org/officeDocument/2006/relationships/hyperlink" Target="https://www.fca.org.uk/news/statements/delaying-annual-company-accounts-coronavirus" TargetMode="External"/><Relationship Id="rId3038" Type="http://schemas.openxmlformats.org/officeDocument/2006/relationships/hyperlink" Target="https://www.bi.go.id/en/ruang-media/siaran-pers/Pages/sp_221520.aspx" TargetMode="External"/><Relationship Id="rId166" Type="http://schemas.openxmlformats.org/officeDocument/2006/relationships/hyperlink" Target="https://www.rbi.org.in/Scripts/BS_PressReleaseDisplay.aspx?prid=49844" TargetMode="External"/><Relationship Id="rId373" Type="http://schemas.openxmlformats.org/officeDocument/2006/relationships/hyperlink" Target="https://www.boletinoficial.gob.ar/detalleAviso/primera/229431/20200518" TargetMode="External"/><Relationship Id="rId580" Type="http://schemas.openxmlformats.org/officeDocument/2006/relationships/hyperlink" Target="https://home.treasury.gov/news/press-releases/sm1008" TargetMode="External"/><Relationship Id="rId2054" Type="http://schemas.openxmlformats.org/officeDocument/2006/relationships/hyperlink" Target="https://www.imf.org/en/News/Articles/2020/03/27/pr20116-imf-enhances-debt-relief-trust-to-enable-support-for-eligible-lic-in-wake-of-covid-19" TargetMode="External"/><Relationship Id="rId2261" Type="http://schemas.openxmlformats.org/officeDocument/2006/relationships/hyperlink" Target="http://www.sama.gov.sa/en-US/News/Pages/news-534.aspx" TargetMode="External"/><Relationship Id="rId2499" Type="http://schemas.openxmlformats.org/officeDocument/2006/relationships/hyperlink" Target="https://www.resbank.co.za/Lists/News%20and%20Publications/Attachments/9791/Changes%20to%20the%20money%20market%20liquidity%20management%20strategy%20of%20the%20SARB.pdf" TargetMode="External"/><Relationship Id="rId3105" Type="http://schemas.openxmlformats.org/officeDocument/2006/relationships/hyperlink" Target="http://english.moef.go.kr/pc/selectTbPressCenterDtl.do?boardCd=N0001&amp;seq=4833" TargetMode="External"/><Relationship Id="rId1" Type="http://schemas.openxmlformats.org/officeDocument/2006/relationships/hyperlink" Target="https://forms.gle/jwtsWjZSiDKUAba16" TargetMode="External"/><Relationship Id="rId233" Type="http://schemas.openxmlformats.org/officeDocument/2006/relationships/hyperlink" Target="https://vm.fi/artikkeli/-/asset_publisher/alkuvuoden-arvonlisaverot-voidaan-palauttaa-yrityksille-osana-maksujarjestelya" TargetMode="External"/><Relationship Id="rId440" Type="http://schemas.openxmlformats.org/officeDocument/2006/relationships/hyperlink" Target="https://www.mkm.ee/et/uudised/eas-muudab-turismisektori-arimudelite-toetuse-tingimusi" TargetMode="External"/><Relationship Id="rId678" Type="http://schemas.openxmlformats.org/officeDocument/2006/relationships/hyperlink" Target="https://www.mohre.gov.ae/ar/media-centre/news/8/5/2020/mohre-calls-on-establishments-to-grant-sick-leave-to-any-worker-infected-with-covid-19.aspx" TargetMode="External"/><Relationship Id="rId885" Type="http://schemas.openxmlformats.org/officeDocument/2006/relationships/hyperlink" Target="https://stm.fi/artikkeli/-/asset_publisher/koronaepidemian-vuoksi-palkatta-pois-toista-oleville-valiaikaista-tukea" TargetMode="External"/><Relationship Id="rId1070" Type="http://schemas.openxmlformats.org/officeDocument/2006/relationships/hyperlink" Target="https://bank.gov.ua/news/all/natsionalniy-bank-rozshiriv-stroki-refinasuvannya-bankiv-ta-perelik-priynyatnoyi-zastavi" TargetMode="External"/><Relationship Id="rId2121" Type="http://schemas.openxmlformats.org/officeDocument/2006/relationships/hyperlink" Target="https://www.congress.gov/116/bills/hr748/BILLS-116hr748enr.pdf" TargetMode="External"/><Relationship Id="rId2359" Type="http://schemas.openxmlformats.org/officeDocument/2006/relationships/hyperlink" Target="https://www.mnb.hu/sajtoszoba/sajtokozlemenyek/2020-evi-sajtokozlemenyek/a-bankok-likviditasszerzesehez-mar-9600-milliard-forint-erteku-fedezet-all-rendelkezesre" TargetMode="External"/><Relationship Id="rId2566" Type="http://schemas.openxmlformats.org/officeDocument/2006/relationships/hyperlink" Target="https://ec.europa.eu/commission/presscorner/detail/en/ip_20_476" TargetMode="External"/><Relationship Id="rId2773" Type="http://schemas.openxmlformats.org/officeDocument/2006/relationships/hyperlink" Target="https://www.wsj.com/articles/let-the-fed-administer-an-antiviral-shot-11584314083" TargetMode="External"/><Relationship Id="rId2980" Type="http://schemas.openxmlformats.org/officeDocument/2006/relationships/hyperlink" Target="https://www.pm.gov.au/media/24-billion-health-plan-fight-covid-19" TargetMode="External"/><Relationship Id="rId300" Type="http://schemas.openxmlformats.org/officeDocument/2006/relationships/hyperlink" Target="https://www.gob.pe/institucion/mincetur/noticias/158304-turismo-emprende-se-renueva-para-reactivar-el-turismo-y-artesania" TargetMode="External"/><Relationship Id="rId538" Type="http://schemas.openxmlformats.org/officeDocument/2006/relationships/hyperlink" Target="https://www.gov.br/economia/pt-br/assuntos/noticias/2020/maio/ministerio-da-economia-prorroga-os-prazos-das-prestacoes-dos-parcelamentos-tributarios-com-vencimento-em-maio-junho-e-julho-de-2020" TargetMode="External"/><Relationship Id="rId745" Type="http://schemas.openxmlformats.org/officeDocument/2006/relationships/hyperlink" Target="https://www.economy.gov.ru/material/news/ekonomika_bez_virusa/besprocentnye_kredity_na_zarplaty_pozvolyat_podderzhat_280_tys_chelovek_reshetnikov.html" TargetMode="External"/><Relationship Id="rId952" Type="http://schemas.openxmlformats.org/officeDocument/2006/relationships/hyperlink" Target="https://www.bcb.gov.br/detalhenoticia/17057/nota" TargetMode="External"/><Relationship Id="rId1168" Type="http://schemas.openxmlformats.org/officeDocument/2006/relationships/hyperlink" Target="https://www.dfs.ny.gov/press_releases/pr202004222" TargetMode="External"/><Relationship Id="rId1375" Type="http://schemas.openxmlformats.org/officeDocument/2006/relationships/hyperlink" Target="https://www.afdb.org/en/news-and-events/press-releases/african-development-bank-approves-40-million-package-angolas-banco-millennium-atlantico-support-smes-35436" TargetMode="External"/><Relationship Id="rId1582" Type="http://schemas.openxmlformats.org/officeDocument/2006/relationships/hyperlink" Target="https://gia.info.gov.hk/general/202004/08/P2020040800810_339425_1_1586360416762.pdf" TargetMode="External"/><Relationship Id="rId2219" Type="http://schemas.openxmlformats.org/officeDocument/2006/relationships/hyperlink" Target="https://www.esma.europa.eu/sites/default/files/library/esma32-63-951_statement_on_ifrs_9_implications_of_covid-19_related_support_measures.pdf" TargetMode="External"/><Relationship Id="rId2426" Type="http://schemas.openxmlformats.org/officeDocument/2006/relationships/hyperlink" Target="https://www.bot.or.th/English/AboutBOT/Activities/Pages/Joint_22032020.aspx" TargetMode="External"/><Relationship Id="rId2633" Type="http://schemas.openxmlformats.org/officeDocument/2006/relationships/hyperlink" Target="https://www.fma.gv.at/fma-erlaesst-per-verordnung-ein-verbot-fuer-leerverkaeufe-in-bestimmten-finanzinstrumenten-die-an-der-wiener-boerse-notieren/" TargetMode="External"/><Relationship Id="rId81" Type="http://schemas.openxmlformats.org/officeDocument/2006/relationships/hyperlink" Target="https://www.economy.gov.ru/material/news/ekonomika_bez_virusa/reshetnikov_kredity_pod_0_na_zarplatu_pozvolili_podderzhat_800_tys_rabochih_mest.html" TargetMode="External"/><Relationship Id="rId605" Type="http://schemas.openxmlformats.org/officeDocument/2006/relationships/hyperlink" Target="https://siva.no/2020/05/13947/" TargetMode="External"/><Relationship Id="rId812" Type="http://schemas.openxmlformats.org/officeDocument/2006/relationships/hyperlink" Target="https://www.gov.uk/government/news/government-support-package-for-universities-and-students" TargetMode="External"/><Relationship Id="rId1028" Type="http://schemas.openxmlformats.org/officeDocument/2006/relationships/hyperlink" Target="https://www.mkm.ee/et/uudised/valitsuse-liikmed-kiitsid-heaks-covid-19-lisaeelarvega-seotud-kriisimeetmed" TargetMode="External"/><Relationship Id="rId1235" Type="http://schemas.openxmlformats.org/officeDocument/2006/relationships/hyperlink" Target="http://www.fsc.go.kr/downManager?bbsid=BBS0048&amp;no=151611" TargetMode="External"/><Relationship Id="rId1442" Type="http://schemas.openxmlformats.org/officeDocument/2006/relationships/hyperlink" Target="https://www.riksbank.se/en-gb/press-and-published/notices-and-press-releases/press-releases/2020/the-riksbank-to-offer-third-loan-in-us-dollars-on-thursday-16-april/" TargetMode="External"/><Relationship Id="rId1887" Type="http://schemas.openxmlformats.org/officeDocument/2006/relationships/hyperlink" Target="https://www.nib.int/who_we_are/news_and_media/news_press_releases/3476/nib_issues_inaugural_response_bond" TargetMode="External"/><Relationship Id="rId2840" Type="http://schemas.openxmlformats.org/officeDocument/2006/relationships/hyperlink" Target="https://www.sbs.gob.pe/Portals/0/jer/COVID19/OM_11159.pdf" TargetMode="External"/><Relationship Id="rId2938" Type="http://schemas.openxmlformats.org/officeDocument/2006/relationships/hyperlink" Target="https://www.thejakartapost.com/news/2020/03/13/indonesia-to-relax-restrictions-to-speed-up-imports-exports-amid-virus-threat.html" TargetMode="External"/><Relationship Id="rId1302" Type="http://schemas.openxmlformats.org/officeDocument/2006/relationships/hyperlink" Target="https://www.imf.org/en/News/Articles/2020/04/17/pr20171-haiti-imf-executive-board-approves-us-111-6m-disbursement-address-covid19-pandemic" TargetMode="External"/><Relationship Id="rId1747" Type="http://schemas.openxmlformats.org/officeDocument/2006/relationships/hyperlink" Target="https://www.hkma.gov.hk/eng/news-and-media/press-releases/2020/04/20200403-4/" TargetMode="External"/><Relationship Id="rId1954" Type="http://schemas.openxmlformats.org/officeDocument/2006/relationships/hyperlink" Target="https://www.sbs.gob.pe/Portals/0/jer/COVID19/OM_11233.pdf" TargetMode="External"/><Relationship Id="rId2700" Type="http://schemas.openxmlformats.org/officeDocument/2006/relationships/hyperlink" Target="https://www.esma.europa.eu/press-news/esma-news/esma-issues-positive-opinion-short-selling-ban-french-amf" TargetMode="External"/><Relationship Id="rId39" Type="http://schemas.openxmlformats.org/officeDocument/2006/relationships/hyperlink" Target="https://www.mintrabajo.gov.co/web/guest/prensa/comunicados/2020/220.000-de-la-prima-de-junio-sera-subsidiada-por-el-gobierno-a-quienes-ganan-1-salario-minimo" TargetMode="External"/><Relationship Id="rId1607" Type="http://schemas.openxmlformats.org/officeDocument/2006/relationships/hyperlink" Target="http://www.fsc.go.kr/downManager?bbsid=BBS0048&amp;no=151301" TargetMode="External"/><Relationship Id="rId1814" Type="http://schemas.openxmlformats.org/officeDocument/2006/relationships/hyperlink" Target="https://www.worldbank.org/en/news/press-release/2020/04/02/world-bank-approves-20-million-for-senegal-to-fight-covid-19" TargetMode="External"/><Relationship Id="rId188" Type="http://schemas.openxmlformats.org/officeDocument/2006/relationships/hyperlink" Target="https://www.dfs.ny.gov/press_releases/pr202005221" TargetMode="External"/><Relationship Id="rId395" Type="http://schemas.openxmlformats.org/officeDocument/2006/relationships/hyperlink" Target="https://www.canada.ca/en/department-finance/news/2020/05/government-extends-the-canada-emergency-wage-subsidy.html" TargetMode="External"/><Relationship Id="rId2076" Type="http://schemas.openxmlformats.org/officeDocument/2006/relationships/hyperlink" Target="https://www.regjeringen.no/en/aktuelt/economic-measures-in-norway-in-response-to-covid-192/id2695355/" TargetMode="External"/><Relationship Id="rId2283" Type="http://schemas.openxmlformats.org/officeDocument/2006/relationships/hyperlink" Target="https://www.bmf.gv.at/presse/pressemeldungen/2020/maerz/fristverlaengerung-abgabenerklaerung.html" TargetMode="External"/><Relationship Id="rId2490" Type="http://schemas.openxmlformats.org/officeDocument/2006/relationships/hyperlink" Target="https://cbr.ru/eng/press/pr/?file=23032020_170800eng2020-03-23T17_07_10.htm" TargetMode="External"/><Relationship Id="rId2588" Type="http://schemas.openxmlformats.org/officeDocument/2006/relationships/hyperlink" Target="https://www.fma.govt.nz/news-and-resources/covid-19/fma-to-extend-deadline-for-financial-reporting/" TargetMode="External"/><Relationship Id="rId3127" Type="http://schemas.openxmlformats.org/officeDocument/2006/relationships/hyperlink" Target="https://ec.europa.eu/info/funding-tenders/opportunities/portal/screen/opportunities/topic-details/sc1-phe-coronavirus-2020" TargetMode="External"/><Relationship Id="rId255" Type="http://schemas.openxmlformats.org/officeDocument/2006/relationships/hyperlink" Target="https://www.regeringen.se/pressmeddelanden/2020/05/sjunde-extra-andringsbudgeten-till-riksdagen/" TargetMode="External"/><Relationship Id="rId462" Type="http://schemas.openxmlformats.org/officeDocument/2006/relationships/hyperlink" Target="https://treasury.govt.nz/news-and-events/news/wage-subsidy-extension-announced" TargetMode="External"/><Relationship Id="rId1092" Type="http://schemas.openxmlformats.org/officeDocument/2006/relationships/hyperlink" Target="https://www.bmas.de/DE/Presse/Pressemitteilungen/2020/bundestag-beschliesst-arbeit-von-morgen-gesetz.html" TargetMode="External"/><Relationship Id="rId1397" Type="http://schemas.openxmlformats.org/officeDocument/2006/relationships/hyperlink" Target="https://www.imf.org/en/News/Articles/2020/04/15/pr20164-gambia-imf-exec-board-approves-us-21-3m-disbursement-the-gambia-address-covid19-pandemic" TargetMode="External"/><Relationship Id="rId2143" Type="http://schemas.openxmlformats.org/officeDocument/2006/relationships/hyperlink" Target="https://www.bcb.gov.br/en/pressdetail/2321/nota" TargetMode="External"/><Relationship Id="rId2350" Type="http://schemas.openxmlformats.org/officeDocument/2006/relationships/hyperlink" Target="https://www.minhacienda.gov.co/webcenter/portal/SaladePrensa/pages_DetalleNoticia?documentId=WCC_CLUSTER-127182" TargetMode="External"/><Relationship Id="rId2795" Type="http://schemas.openxmlformats.org/officeDocument/2006/relationships/hyperlink" Target="https://www.bankofcanada.ca/2020/03/temporary-changes-bank-canada-standing-liquidity-facility/" TargetMode="External"/><Relationship Id="rId115" Type="http://schemas.openxmlformats.org/officeDocument/2006/relationships/hyperlink" Target="https://www.gov.sg/article/a-summary-of-the-fortitude-budget-2020" TargetMode="External"/><Relationship Id="rId322" Type="http://schemas.openxmlformats.org/officeDocument/2006/relationships/hyperlink" Target="https://www.fma.gv.at/fma-beendet-die-per-verordnung-erlassenen-einschraenkungen-fuer-leerverkaeufe-in-bestimmten-finanzinstrumenten-die-an-der-wiener-boerse-notieren/" TargetMode="External"/><Relationship Id="rId767" Type="http://schemas.openxmlformats.org/officeDocument/2006/relationships/hyperlink" Target="https://www.bnm.gov.my/index.php?ch=en_press&amp;pg=en_press&amp;ac=5045&amp;lang=en" TargetMode="External"/><Relationship Id="rId974" Type="http://schemas.openxmlformats.org/officeDocument/2006/relationships/hyperlink" Target="https://mof.gov.ua/uk/news/ukraina_otrimaie_vid_svitovogo_banku_135_milioniv_dolariv-2109" TargetMode="External"/><Relationship Id="rId2003" Type="http://schemas.openxmlformats.org/officeDocument/2006/relationships/hyperlink" Target="https://www.bmf.gv.at/presse/pressemeldungen/2020/maerz/bluemel-haertefallfonds.html" TargetMode="External"/><Relationship Id="rId2210" Type="http://schemas.openxmlformats.org/officeDocument/2006/relationships/hyperlink" Target="https://www.canada.ca/en/department-finance/news/2020/03/the-covid-19-emergency-response-act-receives-royal-assent0.html" TargetMode="External"/><Relationship Id="rId2448" Type="http://schemas.openxmlformats.org/officeDocument/2006/relationships/hyperlink" Target="https://tem.fi/en/article/-/asset_publisher/hallitukselta-mittava-paketti-yritysten-tueksi-finnveran-kautta-10-miljardin-euron-lisarahoitus-yrityksille" TargetMode="External"/><Relationship Id="rId2655" Type="http://schemas.openxmlformats.org/officeDocument/2006/relationships/hyperlink" Target="https://www.banrep.gov.co/es/banco-republica-refuerza-medidas-para-asegurar-liquidez-economia-pesos-y-dolares" TargetMode="External"/><Relationship Id="rId2862" Type="http://schemas.openxmlformats.org/officeDocument/2006/relationships/hyperlink" Target="https://www.cnmv.es/portal/Utilidades/Contacto.aspx" TargetMode="External"/><Relationship Id="rId627" Type="http://schemas.openxmlformats.org/officeDocument/2006/relationships/hyperlink" Target="https://www.gov.il/he/departments/news/10052020_3" TargetMode="External"/><Relationship Id="rId834" Type="http://schemas.openxmlformats.org/officeDocument/2006/relationships/hyperlink" Target="https://www.minhacienda.gov.co/webcenter/portal/SaladePrensa/pages_DetalleNoticia?documentId=WCC_CLUSTER-129772" TargetMode="External"/><Relationship Id="rId1257" Type="http://schemas.openxmlformats.org/officeDocument/2006/relationships/hyperlink" Target="https://www.gov.uk/government/news/coronavirus-job-retention-scheme-up-and-running" TargetMode="External"/><Relationship Id="rId1464" Type="http://schemas.openxmlformats.org/officeDocument/2006/relationships/hyperlink" Target="https://www.dese.gov.au/about-us/our-ministers" TargetMode="External"/><Relationship Id="rId1671" Type="http://schemas.openxmlformats.org/officeDocument/2006/relationships/hyperlink" Target="https://www.minhacienda.gov.co/webcenter/portal/SaladePrensa/pages_DetalleNoticia?documentId=WCC_CLUSTER-127623" TargetMode="External"/><Relationship Id="rId2308" Type="http://schemas.openxmlformats.org/officeDocument/2006/relationships/hyperlink" Target="https://www.gov.ie/en/service/be74d3-covid-19-pandemic-unemployment-payment/" TargetMode="External"/><Relationship Id="rId2515" Type="http://schemas.openxmlformats.org/officeDocument/2006/relationships/hyperlink" Target="https://www.wbf.admin.ch/wbf/fr/home/dokumentation/nsb-news_list.msg-id-78515.html" TargetMode="External"/><Relationship Id="rId2722" Type="http://schemas.openxmlformats.org/officeDocument/2006/relationships/hyperlink" Target="http://www.pbc.gov.cn/en/3688110/3688172/3990507/index.html" TargetMode="External"/><Relationship Id="rId901" Type="http://schemas.openxmlformats.org/officeDocument/2006/relationships/hyperlink" Target="https://www.cbn.gov.ng/Out/2020/CCD/extension%20of%202019%20AFS.pdf" TargetMode="External"/><Relationship Id="rId1117" Type="http://schemas.openxmlformats.org/officeDocument/2006/relationships/hyperlink" Target="https://www.worldbank.org/en/news/press-release/2020/05/12/world-bank-provides-95-million-to-support-haitis-food-security-during-covid-19-pandemic" TargetMode="External"/><Relationship Id="rId1324" Type="http://schemas.openxmlformats.org/officeDocument/2006/relationships/hyperlink" Target="https://www.worldbank.org/en/news/press-release/2020/04/16/el-salvador-y-honduras-recibiran-apoyo-del-banco-mundial-para-fortalecer-su-respuesta-al-covid-19-coronavirus" TargetMode="External"/><Relationship Id="rId1531" Type="http://schemas.openxmlformats.org/officeDocument/2006/relationships/hyperlink" Target="http://english.moef.go.kr/pc/selectTbPressCenterDtl.do?boardCd=N0001&amp;seq=4877" TargetMode="External"/><Relationship Id="rId1769" Type="http://schemas.openxmlformats.org/officeDocument/2006/relationships/hyperlink" Target="https://www.bcb.gov.br/detalhenoticia/17027/nota" TargetMode="External"/><Relationship Id="rId1976" Type="http://schemas.openxmlformats.org/officeDocument/2006/relationships/hyperlink" Target="https://www.rbi.org.in/Scripts/BS_PressReleaseDisplay.aspx?prid=49581" TargetMode="External"/><Relationship Id="rId30" Type="http://schemas.openxmlformats.org/officeDocument/2006/relationships/hyperlink" Target="https://www.bcra.gob.ar/Noticias/cambios-acceso-empresas-mercado-cambios-mulc.asp" TargetMode="External"/><Relationship Id="rId1629" Type="http://schemas.openxmlformats.org/officeDocument/2006/relationships/hyperlink" Target="https://www.minfin.gr/web/guest/-/demoprasia-entokon-grammation-13-ebdoma-42?inheritRedirect=true&amp;redirect=%2F" TargetMode="External"/><Relationship Id="rId1836" Type="http://schemas.openxmlformats.org/officeDocument/2006/relationships/hyperlink" Target="https://www.adb.org/news/adb-unicef-join-forces-supply-emergency-medical-equipment-support-sri-lanka-s-covid-19-response" TargetMode="External"/><Relationship Id="rId1903" Type="http://schemas.openxmlformats.org/officeDocument/2006/relationships/hyperlink" Target="https://www.cbsl.gov.lk/en/node/7660" TargetMode="External"/><Relationship Id="rId2098" Type="http://schemas.openxmlformats.org/officeDocument/2006/relationships/hyperlink" Target="https://www.resbank.co.za/Lists/News%20and%20Publications/Attachments/9816/Proposed%20Directive%20on%20temporary%20measures%20to%20aid%20compliance%20with%20the%20LCR.pdf" TargetMode="External"/><Relationship Id="rId3051" Type="http://schemas.openxmlformats.org/officeDocument/2006/relationships/hyperlink" Target="http://english.moef.go.kr/pc/selectTbPressCenterDtl.do?boardCd=N0001&amp;seq=4849" TargetMode="External"/><Relationship Id="rId277"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484" Type="http://schemas.openxmlformats.org/officeDocument/2006/relationships/hyperlink" Target="https://www.esma.europa.eu/press-news/esma-news/esma-highlights-challenges-rating-collateralised-loan-obligations" TargetMode="External"/><Relationship Id="rId2165" Type="http://schemas.openxmlformats.org/officeDocument/2006/relationships/hyperlink" Target="https://www.imf.org/en/News/Articles/2020/03/25/pr20104-somalia-somalia-to-receive-debt-relief-under-the-enhanced-hipc-initiative" TargetMode="External"/><Relationship Id="rId3009" Type="http://schemas.openxmlformats.org/officeDocument/2006/relationships/hyperlink" Target="https://cbr.ru/eng/press/event/?id=6493" TargetMode="External"/><Relationship Id="rId137" Type="http://schemas.openxmlformats.org/officeDocument/2006/relationships/hyperlink" Target="https://www.gov.il/he/departments/news/multi_line_subscribers_will_be_able_to_receive_compensation_for_the_corona_period" TargetMode="External"/><Relationship Id="rId344" Type="http://schemas.openxmlformats.org/officeDocument/2006/relationships/hyperlink" Target="http://www.fsc.go.kr/downManager?bbsid=BBS0048&amp;no=152660" TargetMode="External"/><Relationship Id="rId691" Type="http://schemas.openxmlformats.org/officeDocument/2006/relationships/hyperlink" Target="http://www.mof.gov.cn/zhengwuxinxi/xinwenlianbo/hubeicaizhengxinxilianbo/202004/t20200422_3502401.htm" TargetMode="External"/><Relationship Id="rId789" Type="http://schemas.openxmlformats.org/officeDocument/2006/relationships/hyperlink" Target="https://www.adb.org/news/videos/adb-s-50-million-package-help-kyrgyz-republic-mitigate-impact-covid-19" TargetMode="External"/><Relationship Id="rId996" Type="http://schemas.openxmlformats.org/officeDocument/2006/relationships/hyperlink" Target="https://www.cbn.gov.ng/Out/2020/CCD/CHEQUE%20CLEARING.pdf" TargetMode="External"/><Relationship Id="rId2025" Type="http://schemas.openxmlformats.org/officeDocument/2006/relationships/hyperlink" Target="https://em.dk/nyhedsarkiv/2020/marts/covid-19-regeringen-saenker-graensen-for-hjaelp-til-corona-ramte-selvstaendige-freelancere-og-kunstnere/" TargetMode="External"/><Relationship Id="rId2372" Type="http://schemas.openxmlformats.org/officeDocument/2006/relationships/hyperlink" Target="https://www.centralbank.go.ke/uploads/mpc_press_release/765216187_MPC%20Press%20Release%20-%20Meeting%20of%20March%2023,%202020.pdf" TargetMode="External"/><Relationship Id="rId2677" Type="http://schemas.openxmlformats.org/officeDocument/2006/relationships/hyperlink" Target="https://www.kormany.hu/en/the-prime-minister/news/we-are-suspending-principal-and-interest-payment-liabilities-on-loans" TargetMode="External"/><Relationship Id="rId2884" Type="http://schemas.openxmlformats.org/officeDocument/2006/relationships/hyperlink" Target="https://www.cbe.org.eg/en/Pages/HighlightsPages/Circular-dated-15-March-2020-regarding-the-precautionary-measures-to-counter-the-effects-of-COVID-19-Virus.aspx" TargetMode="External"/><Relationship Id="rId551" Type="http://schemas.openxmlformats.org/officeDocument/2006/relationships/hyperlink" Target="https://pib.gov.in/PressReleasePage.aspx?PRID=1623862" TargetMode="External"/><Relationship Id="rId649" Type="http://schemas.openxmlformats.org/officeDocument/2006/relationships/hyperlink" Target="https://ec.europa.eu/commission/presscorner/detail/en/ip_20_838" TargetMode="External"/><Relationship Id="rId856" Type="http://schemas.openxmlformats.org/officeDocument/2006/relationships/hyperlink" Target="https://www.boletinoficial.gob.ar/detalleAviso/primera/228512/20200501" TargetMode="External"/><Relationship Id="rId1181" Type="http://schemas.openxmlformats.org/officeDocument/2006/relationships/hyperlink" Target="https://www.banxico.org.mx/publications-and-press/other-announcements/%7B6F7FECBA-44CB-6AA5-4E4B-269DDBD9B5A8%7D.pdf" TargetMode="External"/><Relationship Id="rId1279" Type="http://schemas.openxmlformats.org/officeDocument/2006/relationships/hyperlink" Target="https://www.agri.ee/et/uudised/lisaeelarve-turgutab-maamajandust-enam-kui-200-miljoniga" TargetMode="External"/><Relationship Id="rId1486" Type="http://schemas.openxmlformats.org/officeDocument/2006/relationships/hyperlink" Target="https://www.bok.or.kr/eng/bbs/E0000634/view.do?nttId=10057602&amp;menuNo=400069&amp;pageIndex=1" TargetMode="External"/><Relationship Id="rId2232" Type="http://schemas.openxmlformats.org/officeDocument/2006/relationships/hyperlink" Target="https://www.bancaditalia.it/media/notizia/la-banca-d-italia-stanzia-oltre-20-milioni-di-euro-di-contributi-per-l-emergenza-da-covid-19/" TargetMode="External"/><Relationship Id="rId2537" Type="http://schemas.openxmlformats.org/officeDocument/2006/relationships/hyperlink" Target="https://www.bankofcanada.ca/2020/03/bank-canada-launches-standing-term-liquidity-facility/" TargetMode="External"/><Relationship Id="rId204" Type="http://schemas.openxmlformats.org/officeDocument/2006/relationships/hyperlink" Target="https://www.gob.pe/institucion/mef/noticias/162356-gobierno-aprueba-medidas-para-garantizar-el-acceso-de-los-ciudadanos-a-medicamentos-para-el-tratamiento-del-coronavirus" TargetMode="External"/><Relationship Id="rId411" Type="http://schemas.openxmlformats.org/officeDocument/2006/relationships/hyperlink" Target="https://pib.gov.in/PressReleasePage.aspx?PRID=1624153" TargetMode="External"/><Relationship Id="rId509" Type="http://schemas.openxmlformats.org/officeDocument/2006/relationships/hyperlink" Target="https://www.rbnz.govt.nz/news/2020/05/large-scale-asset-purchases-expanded" TargetMode="External"/><Relationship Id="rId1041" Type="http://schemas.openxmlformats.org/officeDocument/2006/relationships/hyperlink" Target="https://www.economie.gouv.fr/mesures-soutien-restaurants-cafes-hotels-entreprises-tourisme" TargetMode="External"/><Relationship Id="rId1139" Type="http://schemas.openxmlformats.org/officeDocument/2006/relationships/hyperlink" Target="https://www.imf.org/en/News/Articles/2020/04/22/pr20184-cabo-verde-imf-exec-board-approves-us-32m-disbursement-to-address-the-covid19-pandemic" TargetMode="External"/><Relationship Id="rId1346" Type="http://schemas.openxmlformats.org/officeDocument/2006/relationships/hyperlink" Target="https://www.news.gov.hk/eng/2020/04/20200416/20200416_111831_380.html?type=category&amp;name=covid19" TargetMode="External"/><Relationship Id="rId1693" Type="http://schemas.openxmlformats.org/officeDocument/2006/relationships/hyperlink" Target="https://www.gov.sg/article/solidarity-budget-2020-further-support-for-businesses-through-the-circuit-breaker-period" TargetMode="External"/><Relationship Id="rId1998" Type="http://schemas.openxmlformats.org/officeDocument/2006/relationships/hyperlink" Target="https://www.tcmb.gov.tr/wps/wcm/connect/TR/TCMB+TR/Main+Menu/Duyurular/Basin/2020/DUY2020-20" TargetMode="External"/><Relationship Id="rId2744" Type="http://schemas.openxmlformats.org/officeDocument/2006/relationships/hyperlink" Target="https://www.dole.gov.ph/news/statement-of-secretary-silvestre-h-bello-iii-on-assistance-to-workers-amid-covid-19/" TargetMode="External"/><Relationship Id="rId2951" Type="http://schemas.openxmlformats.org/officeDocument/2006/relationships/hyperlink" Target="https://www.fca.org.uk/news/news-stories/temporary-prohibition-short-selling" TargetMode="External"/><Relationship Id="rId716" Type="http://schemas.openxmlformats.org/officeDocument/2006/relationships/hyperlink" Target="https://www.mof.gov.vn/webcenter/portal/tttc/r/l/cm1913?dDocName=MOFUCM176327&amp;dID=184276" TargetMode="External"/><Relationship Id="rId923" Type="http://schemas.openxmlformats.org/officeDocument/2006/relationships/hyperlink" Target="https://www.argentina.gob.ar/noticias/empresa-de-oxigeno-liquido-debe-mantener-precios-y-aumentar-su-produccion" TargetMode="External"/><Relationship Id="rId1553" Type="http://schemas.openxmlformats.org/officeDocument/2006/relationships/hyperlink" Target="https://www.adb.org/news/adb-allocates-44-million-assist-countries-containing-covid-19" TargetMode="External"/><Relationship Id="rId1760" Type="http://schemas.openxmlformats.org/officeDocument/2006/relationships/hyperlink" Target="https://www.dof.gov.ph/dof-issues-guidelines-for-dst-exemptions-of-credit-payment-extensions/" TargetMode="External"/><Relationship Id="rId1858" Type="http://schemas.openxmlformats.org/officeDocument/2006/relationships/hyperlink" Target="https://www.kemenkeu.go.id/publikasi/berita/perppu-no1-tahun-2020-tentang-kebijakan-keuangan-negara-dan-stabilitas-sistem-keuangan-respons-luar-biasa-pemerintah-hadapi-situasi-covid-19/" TargetMode="External"/><Relationship Id="rId2604" Type="http://schemas.openxmlformats.org/officeDocument/2006/relationships/hyperlink" Target="http://english.moef.go.kr/pc/selectTbPressCenterDtl.do?boardCd=N0001&amp;seq=4862" TargetMode="External"/><Relationship Id="rId2811" Type="http://schemas.openxmlformats.org/officeDocument/2006/relationships/hyperlink" Target="https://www.hkma.gov.hk/eng/news-and-media/press-releases/2020/03/20200316-3/" TargetMode="External"/><Relationship Id="rId52" Type="http://schemas.openxmlformats.org/officeDocument/2006/relationships/hyperlink" Target="https://www.gob.pe/institucion/mincetur/noticias/165895-hasta-el-proximo-5-de-junio-se-podra-postular-al-programa-turismo-emprende" TargetMode="External"/><Relationship Id="rId1206" Type="http://schemas.openxmlformats.org/officeDocument/2006/relationships/hyperlink" Target="https://www.lamoncloa.gob.es/consejodeministros/referencias/Paginas/2020/refc20200421.aspx" TargetMode="External"/><Relationship Id="rId1413" Type="http://schemas.openxmlformats.org/officeDocument/2006/relationships/hyperlink" Target="https://www.health.gov.au/ministers/the-hon-greg-hunt-mp/media/3-million-to-boost-the-national-coordinated-covid-19-research-response" TargetMode="External"/><Relationship Id="rId1620" Type="http://schemas.openxmlformats.org/officeDocument/2006/relationships/hyperlink" Target="https://www.gov.br/economia/pt-br/assuntos/noticias/2020/abril/governo-prorroga-prazo-de-vigencia-de-transferencias-voluntarias-para-estados-municipios-e-df" TargetMode="External"/><Relationship Id="rId2909" Type="http://schemas.openxmlformats.org/officeDocument/2006/relationships/hyperlink" Target="https://www.adb.org/news/adb-fast-tracks-3-million-grant-help-philippines-fight-covid-19" TargetMode="External"/><Relationship Id="rId3073" Type="http://schemas.openxmlformats.org/officeDocument/2006/relationships/hyperlink" Target="https://www.reuters.com/article/indonesia-economy/update-1-indonesia-announces-nearly-750-mln-stimulus-in-response-to-coronavirus-idUSL3N2AP2P1" TargetMode="External"/><Relationship Id="rId1718" Type="http://schemas.openxmlformats.org/officeDocument/2006/relationships/hyperlink" Target="https://www.cbe.org.eg/en/Pages/HighlightsPages/Circular-dated-4-April-2020-regarding-widening-the-scope-of-the-private-sector-industry-initiative-by-removing-the-turnover.aspx" TargetMode="External"/><Relationship Id="rId1925" Type="http://schemas.openxmlformats.org/officeDocument/2006/relationships/hyperlink" Target="https://www.canada.ca/en/department-finance/news/2020/03/government-announces-support-for-air-transportation-sector-during-covid-19-pandemic.html" TargetMode="External"/><Relationship Id="rId299" Type="http://schemas.openxmlformats.org/officeDocument/2006/relationships/hyperlink" Target="http://www.clubdeparis.org/en/communications/press-release/nepal-benefits-from-the-debt-service-suspension-initiative-19-05-2020" TargetMode="External"/><Relationship Id="rId2187" Type="http://schemas.openxmlformats.org/officeDocument/2006/relationships/hyperlink" Target="https://www.riksbank.se/en-gb/press-and-published/notices-and-press-releases/press-releases/2020/measures-to-further-improve-credit-supply-to-companies/" TargetMode="External"/><Relationship Id="rId2394" Type="http://schemas.openxmlformats.org/officeDocument/2006/relationships/hyperlink" Target="https://www.federalreserve.gov/newsevents/pressreleases/monetary20200323b.htm" TargetMode="External"/><Relationship Id="rId159" Type="http://schemas.openxmlformats.org/officeDocument/2006/relationships/hyperlink" Target="https://www.gov.br/economia/pt-br/assuntos/noticias/2020/maio/portaria-prorroga-atendimento-remoto-nas-agencias-da-previdencia-social-ate-19-de-junho" TargetMode="External"/><Relationship Id="rId366" Type="http://schemas.openxmlformats.org/officeDocument/2006/relationships/hyperlink" Target="https://pib.gov.in/PressReleasePage.aspx?PRID=1624661" TargetMode="External"/><Relationship Id="rId573" Type="http://schemas.openxmlformats.org/officeDocument/2006/relationships/hyperlink" Target="https://www.resbank.co.za/Lists/News%20and%20Publications/Attachments/9929/PA%20and%20CBDA%20-%20Joint%20Communication%201%20of%202020%20-%20CFIs%20and%20Co-op%20banks.pdf" TargetMode="External"/><Relationship Id="rId780" Type="http://schemas.openxmlformats.org/officeDocument/2006/relationships/hyperlink" Target="https://home.treasury.gov/news/press-releases/sm998" TargetMode="External"/><Relationship Id="rId2047" Type="http://schemas.openxmlformats.org/officeDocument/2006/relationships/hyperlink" Target="https://www.rbi.org.in/Scripts/BS_PressReleaseDisplay.aspx?prid=49582" TargetMode="External"/><Relationship Id="rId2254" Type="http://schemas.openxmlformats.org/officeDocument/2006/relationships/hyperlink" Target="https://cbr.ru/press/pr/?file=25032020_201916if2020-03-25T20_18_00.htm" TargetMode="External"/><Relationship Id="rId2461" Type="http://schemas.openxmlformats.org/officeDocument/2006/relationships/hyperlink" Target="https://www.banxico.org.mx/publications-and-press/other-announcements/%7BE626A744-436D-2495-0969-3582C9571361%7D.pdf" TargetMode="External"/><Relationship Id="rId2699" Type="http://schemas.openxmlformats.org/officeDocument/2006/relationships/hyperlink" Target="http://www.sama.gov.sa/en-US/News/Pages/news-521.aspx" TargetMode="External"/><Relationship Id="rId3000" Type="http://schemas.openxmlformats.org/officeDocument/2006/relationships/hyperlink" Target="https://japan.kantei.go.jp/ongoingtopics/_00015.html" TargetMode="External"/><Relationship Id="rId226" Type="http://schemas.openxmlformats.org/officeDocument/2006/relationships/hyperlink" Target="https://www.mintrabajo.gov.co/web/guest/prensa/comunicados/2020/mintrabajo-y-dnp-sometieron-a-consideracion-de-la-comision-de-concertacion-la-creacion-de-una-mision-de-empleo" TargetMode="External"/><Relationship Id="rId433" Type="http://schemas.openxmlformats.org/officeDocument/2006/relationships/hyperlink" Target="https://www.boletinoficial.gob.ar/detalleAviso/primera/229351/20200515" TargetMode="External"/><Relationship Id="rId878" Type="http://schemas.openxmlformats.org/officeDocument/2006/relationships/hyperlink" Target="https://www.banrep.gov.co/es/jdbr-redujo-medio-punto-porcentual-su-tasa-interes-intervencion-325-y-adopto-medidas-adicionales" TargetMode="External"/><Relationship Id="rId1063" Type="http://schemas.openxmlformats.org/officeDocument/2006/relationships/hyperlink" Target="https://www.dof.gov.ph/adb-phl-sign-loan-accord-on-us1-5-b-budget-support-to-duterte-administrations-anti-covid-efforts/" TargetMode="External"/><Relationship Id="rId1270" Type="http://schemas.openxmlformats.org/officeDocument/2006/relationships/hyperlink" Target="https://www.minfin.ru/ru/press-center/?id_4=37034-minfin_rossii_perevel_v_regiony_sredstva_na_osnashchenie_i_modernizatsiyu_koechnogo_fonda" TargetMode="External"/><Relationship Id="rId2114" Type="http://schemas.openxmlformats.org/officeDocument/2006/relationships/hyperlink" Target="https://www.congress.gov/116/bills/hr748/BILLS-116hr748enr.pdf" TargetMode="External"/><Relationship Id="rId2559" Type="http://schemas.openxmlformats.org/officeDocument/2006/relationships/hyperlink" Target="https://www.cbe.org.eg/en/Pages/HighlightsPages/Circular-dated-19-March-2020-regarding-cancelation-of-field-investigation-on-credit-clients'-suppliers.aspx" TargetMode="External"/><Relationship Id="rId2766" Type="http://schemas.openxmlformats.org/officeDocument/2006/relationships/hyperlink" Target="https://www.fca.org.uk/news/news-stories/temporary-prohibition-short-selling-0" TargetMode="External"/><Relationship Id="rId2973" Type="http://schemas.openxmlformats.org/officeDocument/2006/relationships/hyperlink" Target="https://www.norges-bank.no/en/news-events/news-publications/Press-releases/2020/2020-03-12-press-release/" TargetMode="External"/><Relationship Id="rId640" Type="http://schemas.openxmlformats.org/officeDocument/2006/relationships/hyperlink" Target="https://www.gov.br/economia/pt-br/assuntos/noticias/2020/maio/portaria-amplia-lista-de-produtos-importados-com-imposto-de-importacao-zerado" TargetMode="External"/><Relationship Id="rId738" Type="http://schemas.openxmlformats.org/officeDocument/2006/relationships/hyperlink" Target="https://www.fma.govt.nz/news-and-resources/media-releases/fma-and-external-reporting-board-release-review-of-key-audit-matters-reporting/" TargetMode="External"/><Relationship Id="rId945" Type="http://schemas.openxmlformats.org/officeDocument/2006/relationships/hyperlink" Target="https://www.gov.uk/government/collections/bilateral-loan-to-ireland" TargetMode="External"/><Relationship Id="rId1368" Type="http://schemas.openxmlformats.org/officeDocument/2006/relationships/hyperlink" Target="https://www.cbsl.gov.lk/en/news/the-central-bank-of-sri-lanka-reduces-the-bank-rate" TargetMode="External"/><Relationship Id="rId1575" Type="http://schemas.openxmlformats.org/officeDocument/2006/relationships/hyperlink" Target="https://gia.info.gov.hk/general/202004/08/P2020040800810_339425_1_1586360416762.pdf" TargetMode="External"/><Relationship Id="rId1782" Type="http://schemas.openxmlformats.org/officeDocument/2006/relationships/hyperlink" Target="https://www.mnb.hu/sajtoszoba/sajtokozlemenyek/2020-evi-sajtokozlemenyek/az-mnb-a-befektetesi-alapok-szamara-is-megteremti-a-hosszabb-lejaratu-hiteleszkozehez-valo-hozzaferes-lehetoseget" TargetMode="External"/><Relationship Id="rId2321" Type="http://schemas.openxmlformats.org/officeDocument/2006/relationships/hyperlink" Target="https://www.lamoncloa.gob.es/consejodeministros/referencias/Paginas/2020/refc20200324.aspx" TargetMode="External"/><Relationship Id="rId2419" Type="http://schemas.openxmlformats.org/officeDocument/2006/relationships/hyperlink" Target="https://riotimesonline.com/brazil-news/brazil/bndes-announces-r55-billion-injection-in-brazilian-economy/" TargetMode="External"/><Relationship Id="rId2626" Type="http://schemas.openxmlformats.org/officeDocument/2006/relationships/hyperlink" Target="https://www.economy-ni.gov.uk/news/covid-19-business-support-grant-schemes" TargetMode="External"/><Relationship Id="rId2833" Type="http://schemas.openxmlformats.org/officeDocument/2006/relationships/hyperlink" Target="https://www.cbn.gov.ng/Out/2020/FPRD/CBN%20POLICY%20MEASURES%20IN%20RESPONSE%20TO%20COVID-19%20OUTBREAK%20AND%20SPILLOVERS.pdf" TargetMode="External"/><Relationship Id="rId74" Type="http://schemas.openxmlformats.org/officeDocument/2006/relationships/hyperlink" Target="https://www.fsa.go.jp/en/announce/state/20200527.html" TargetMode="External"/><Relationship Id="rId500" Type="http://schemas.openxmlformats.org/officeDocument/2006/relationships/hyperlink" Target="https://pib.gov.in/PressReleasePage.aspx?PRID=1623601" TargetMode="External"/><Relationship Id="rId805" Type="http://schemas.openxmlformats.org/officeDocument/2006/relationships/hyperlink" Target="https://www.regjeringen.no/no/aktuelt/kommunene-far-en-milliard-i-kompensasjon-for-bortfall-av-foreldrebetaling-i-barnehage-og-sfo/id2700776/" TargetMode="External"/><Relationship Id="rId1130" Type="http://schemas.openxmlformats.org/officeDocument/2006/relationships/hyperlink" Target="https://eba.europa.eu/eba-provides-further-guidance-use-flexibility-relation-covid-19-and-calls-heightened-attention-risks" TargetMode="External"/><Relationship Id="rId1228" Type="http://schemas.openxmlformats.org/officeDocument/2006/relationships/hyperlink" Target="https://www.kemenkeu.go.id/publikasi/berita/thr-asn-hanya-untuk-pelaksana-hingga-eselon-iii/" TargetMode="External"/><Relationship Id="rId1435" Type="http://schemas.openxmlformats.org/officeDocument/2006/relationships/hyperlink" Target="https://www.imf.org/en/News/Articles/2020/04/14/pr20156-burkina-faso-imf-executive-board-approves-us-115-3m-disburse-address-covid19-pandemic" TargetMode="External"/><Relationship Id="rId1642" Type="http://schemas.openxmlformats.org/officeDocument/2006/relationships/hyperlink" Target="https://japan.kantei.go.jp/98_abe/statement/202004/_00001.html" TargetMode="External"/><Relationship Id="rId1947" Type="http://schemas.openxmlformats.org/officeDocument/2006/relationships/hyperlink" Target="https://www.rbnz.govt.nz/markets-and-payments/domestic-markets/domestic-markets-media-releases/reserve-bank-announces-corporate-omo-and-nzgb-2021-bond-repurchase" TargetMode="External"/><Relationship Id="rId2900" Type="http://schemas.openxmlformats.org/officeDocument/2006/relationships/hyperlink" Target="https://www.federalreserve.gov/newsevents/pressreleases/monetary20200315a.htm" TargetMode="External"/><Relationship Id="rId3095" Type="http://schemas.openxmlformats.org/officeDocument/2006/relationships/hyperlink" Target="https://www.news.gov.hk/eng/2020/02/20200214/20200214_193137_172.html?type=category&amp;name=covid19&amp;tl=t" TargetMode="External"/><Relationship Id="rId1502" Type="http://schemas.openxmlformats.org/officeDocument/2006/relationships/hyperlink" Target="https://www.gov.br/economia/pt-br/assuntos/noticias/2020/abril/governo-autoriza-saque-de-ate-um-salario-minimo-do-fgts" TargetMode="External"/><Relationship Id="rId1807" Type="http://schemas.openxmlformats.org/officeDocument/2006/relationships/hyperlink" Target="https://www.worldbank.org/en/news/press-release/2020/04/02/world-bank-supports-the-gambias-covid-19-response" TargetMode="External"/><Relationship Id="rId290" Type="http://schemas.openxmlformats.org/officeDocument/2006/relationships/hyperlink" Target="https://www.eib.org/en/press/all/2020-121-eib-reaffirms-commitment-to-a-european-battery-industry-to-boost-green-recovery" TargetMode="External"/><Relationship Id="rId388" Type="http://schemas.openxmlformats.org/officeDocument/2006/relationships/hyperlink" Target="https://pib.gov.in/PressReleasePage.aspx?PRID=1624536" TargetMode="External"/><Relationship Id="rId2069" Type="http://schemas.openxmlformats.org/officeDocument/2006/relationships/hyperlink" Target="https://www.nib.int/who_we_are/news_and_media/news_press_releases/3469/nib_provides_covid-19_mitigation_loan_to_republic_of_estonia" TargetMode="External"/><Relationship Id="rId3022" Type="http://schemas.openxmlformats.org/officeDocument/2006/relationships/hyperlink" Target="https://www.wsj.com/articles/the-case-for-a-big-coronavirus-stimulus-11583448500" TargetMode="External"/><Relationship Id="rId150" Type="http://schemas.openxmlformats.org/officeDocument/2006/relationships/hyperlink" Target="https://www.kormany.hu/hu/nemzetgazdasagi-miniszterium/hirek/bovul-a-penzugyminiszterium-beruhazasosztonzo-programja" TargetMode="External"/><Relationship Id="rId595" Type="http://schemas.openxmlformats.org/officeDocument/2006/relationships/hyperlink" Target="http://www.infraestrutura.gov.br/ultimas-noticias/9783-minist%C3%A9rio-da-infraestrutura-regulamenta-indeniza%C3%A7%C3%A3o-a-trabalhadores-portu%C3%A1rios-avulsos.html" TargetMode="External"/><Relationship Id="rId2276" Type="http://schemas.openxmlformats.org/officeDocument/2006/relationships/hyperlink" Target="https://www.sec.gov/news/press-release/2020-73" TargetMode="External"/><Relationship Id="rId2483" Type="http://schemas.openxmlformats.org/officeDocument/2006/relationships/hyperlink" Target="https://cbr.ru/eng/press/pr/?file=23032020_170800eng2020-03-23T17_07_10.htm" TargetMode="External"/><Relationship Id="rId2690" Type="http://schemas.openxmlformats.org/officeDocument/2006/relationships/hyperlink" Target="https://www.norges-bank.no/en/news-events/news-publications/Press-releases/2020/2020-03-18-2-press-release/" TargetMode="External"/><Relationship Id="rId248" Type="http://schemas.openxmlformats.org/officeDocument/2006/relationships/hyperlink" Target="https://www.rijksoverheid.nl/ministeries/ministerie-van-economische-zaken-en-klimaat/nieuws/2020/05/20/coronavirus-verlenging-en-uitbreiding-noodpakket-banen-en-economie" TargetMode="External"/><Relationship Id="rId455" Type="http://schemas.openxmlformats.org/officeDocument/2006/relationships/hyperlink" Target="http://japan.kantei.go.jp/98_abe/actions/202005/_00010.html" TargetMode="External"/><Relationship Id="rId662" Type="http://schemas.openxmlformats.org/officeDocument/2006/relationships/hyperlink" Target="https://www.gov.il/he/departments/news/press_08052020_b" TargetMode="External"/><Relationship Id="rId1085" Type="http://schemas.openxmlformats.org/officeDocument/2006/relationships/hyperlink" Target="https://www.bcb.gov.br/detalhenoticia/17051/nota" TargetMode="External"/><Relationship Id="rId1292" Type="http://schemas.openxmlformats.org/officeDocument/2006/relationships/hyperlink" Target="https://www.rbi.org.in/Scripts/NotificationUser.aspx?Id=11871&amp;Mode=0" TargetMode="External"/><Relationship Id="rId2136" Type="http://schemas.openxmlformats.org/officeDocument/2006/relationships/hyperlink" Target="https://www.bcb.gov.br/en/pressdetail/2321/nota" TargetMode="External"/><Relationship Id="rId2343" Type="http://schemas.openxmlformats.org/officeDocument/2006/relationships/hyperlink" Target="https://www.gov.br/economia/pt-br/assuntos/noticias/2020/marco/portaria-da-receita-federal-estabelece-regras-temporarias-de-atendimento" TargetMode="External"/><Relationship Id="rId2550" Type="http://schemas.openxmlformats.org/officeDocument/2006/relationships/hyperlink" Target="https://www.economia.gob.cl/2020/03/19/presidente-presenta-plan-economico-de-emergencia-por-us11-750-millones-para-proteger-el-empleo-y-a-las-pymes-necesitamos-unidad.htm" TargetMode="External"/><Relationship Id="rId2788" Type="http://schemas.openxmlformats.org/officeDocument/2006/relationships/hyperlink" Target="https://www.gov.br/economia/pt-br/assuntos/noticias/2020/marco/ministerio-da-economia-anuncia-medidas-para-diminuir-o-impacto-do-coronavirus-no-pais" TargetMode="External"/><Relationship Id="rId2995" Type="http://schemas.openxmlformats.org/officeDocument/2006/relationships/hyperlink" Target="https://www.bloomberg.com/news/articles/2020-03-10/italy-negotiating-with-banks-for-mortgage-relief-in-virus-crisis" TargetMode="External"/><Relationship Id="rId108" Type="http://schemas.openxmlformats.org/officeDocument/2006/relationships/hyperlink" Target="https://www.gov.sg/article/a-summary-of-the-fortitude-budget-2020" TargetMode="External"/><Relationship Id="rId315" Type="http://schemas.openxmlformats.org/officeDocument/2006/relationships/hyperlink" Target="https://www.worldbank.org/en/news/press-release/2020/05/19/gabon-un-financement-de-9-millions-de-dollars-pour-lutter-contre-le-coronavirus" TargetMode="External"/><Relationship Id="rId522" Type="http://schemas.openxmlformats.org/officeDocument/2006/relationships/hyperlink" Target="https://www.cbsl.gov.lk/en/node/7846" TargetMode="External"/><Relationship Id="rId967" Type="http://schemas.openxmlformats.org/officeDocument/2006/relationships/hyperlink" Target="https://www.dof.gov.ph/phl-adb-sign-us200-m-loan-accord-for-social-protection-support-project/" TargetMode="External"/><Relationship Id="rId1152" Type="http://schemas.openxmlformats.org/officeDocument/2006/relationships/hyperlink" Target="http://www.fsc.go.kr/downManager?bbsid=BBS0048&amp;no=151742" TargetMode="External"/><Relationship Id="rId1597" Type="http://schemas.openxmlformats.org/officeDocument/2006/relationships/hyperlink" Target="https://www.sbs.gob.pe/noticia/detallenoticia/idnoticia/2470" TargetMode="External"/><Relationship Id="rId2203" Type="http://schemas.openxmlformats.org/officeDocument/2006/relationships/hyperlink" Target="https://www.canada.ca/en/department-finance/economic-response-plan/covid19-businesses.html" TargetMode="External"/><Relationship Id="rId2410" Type="http://schemas.openxmlformats.org/officeDocument/2006/relationships/hyperlink" Target="https://treasury.gov.au/sites/default/files/2020-03/Fact_sheet-Cash_flow_assistance_for_businesses_0.pdf" TargetMode="External"/><Relationship Id="rId2648" Type="http://schemas.openxmlformats.org/officeDocument/2006/relationships/hyperlink" Targe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TargetMode="External"/><Relationship Id="rId2855" Type="http://schemas.openxmlformats.org/officeDocument/2006/relationships/hyperlink" Target="https://www.dof.gov.ph/govt-economic-team-rolls-out-p27-1-b-package-vs-covid-19-pandemic/" TargetMode="External"/><Relationship Id="rId96" Type="http://schemas.openxmlformats.org/officeDocument/2006/relationships/hyperlink" Target="https://www.eib.org/en/press/all/2020-123-support-for-innovation-in-the-european-car-industry-eib-finances-gestamp-s-rdi-strategy-to-the-tune-of-eur-200-million" TargetMode="External"/><Relationship Id="rId827" Type="http://schemas.openxmlformats.org/officeDocument/2006/relationships/hyperlink" Target="https://www.dfs.ny.gov/press_releases/pr202005021" TargetMode="External"/><Relationship Id="rId1012" Type="http://schemas.openxmlformats.org/officeDocument/2006/relationships/hyperlink" Targe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TargetMode="External"/><Relationship Id="rId1457" Type="http://schemas.openxmlformats.org/officeDocument/2006/relationships/hyperlink" Target="http://www.fsc.go.kr/downManager?bbsid=BBS0048&amp;no=151382" TargetMode="External"/><Relationship Id="rId1664" Type="http://schemas.openxmlformats.org/officeDocument/2006/relationships/hyperlink" Target="https://www.bot.or.th/English/PressandSpeeches/Press/2020/Pages/n2063.aspx" TargetMode="External"/><Relationship Id="rId1871" Type="http://schemas.openxmlformats.org/officeDocument/2006/relationships/hyperlink" Target="https://www.gov.br/economia/pt-br/assuntos/noticias/2020/marco/empresas-e-cooperativas-poderao-postergar-a-realizacao-de-assembleias" TargetMode="External"/><Relationship Id="rId2508" Type="http://schemas.openxmlformats.org/officeDocument/2006/relationships/hyperlink" Target="https://home.kpmg/us/en/home/insights/2020/03/tnf-switzerland-tax-measures-response-coronavirus.html" TargetMode="External"/><Relationship Id="rId2715" Type="http://schemas.openxmlformats.org/officeDocument/2006/relationships/hyperlink" Target="https://www.argentina.gob.ar/noticias/los-ministros-de-economia-y-de-desarrollo-productivo-anunciaron-un-paquete-de-medidas-para" TargetMode="External"/><Relationship Id="rId2922" Type="http://schemas.openxmlformats.org/officeDocument/2006/relationships/hyperlink" Target="https://www.canada.ca/en/department-finance/news/2020/03/canada-outlines-measures-to-support-the-economy-and-the-financial-sector.html" TargetMode="External"/><Relationship Id="rId1317" Type="http://schemas.openxmlformats.org/officeDocument/2006/relationships/hyperlink" Target="https://www.tcmb.gov.tr/wps/wcm/connect/EN/TCMB+EN/Main+Menu/Announcements/Press+Releases/2020/ANO2020-22" TargetMode="External"/><Relationship Id="rId1524" Type="http://schemas.openxmlformats.org/officeDocument/2006/relationships/hyperlink" Target="https://www.banxico.org.mx/publicaciones-y-prensa/miscelaneos/%7B199A62F0-E049-9272-5E1C-60C83E255077%7D.pdf" TargetMode="External"/><Relationship Id="rId1731" Type="http://schemas.openxmlformats.org/officeDocument/2006/relationships/hyperlink" Target="https://www.bis.org/press/p200403a.htm" TargetMode="External"/><Relationship Id="rId1969"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3" Type="http://schemas.openxmlformats.org/officeDocument/2006/relationships/hyperlink" Target="http://prensa.mitramiss.gob.es/WebPrensa/noticias/ministro/detalle/3822" TargetMode="External"/><Relationship Id="rId1829" Type="http://schemas.openxmlformats.org/officeDocument/2006/relationships/hyperlink" Target="https://www.worldbank.org/en/news/press-release/2020/04/02/world-bank-approves-20-million-for-cambodias-covid-19-coronavirus-response" TargetMode="External"/><Relationship Id="rId2298" Type="http://schemas.openxmlformats.org/officeDocument/2006/relationships/hyperlink" Target="https://www.economie.gouv.fr/coronavirus-startup-mesures-de-soutien-economique" TargetMode="External"/><Relationship Id="rId3044" Type="http://schemas.openxmlformats.org/officeDocument/2006/relationships/hyperlink" Target="http://szs.mof.gov.cn/zhengcefabu/202002/t20200228_3475718.htm" TargetMode="External"/><Relationship Id="rId172" Type="http://schemas.openxmlformats.org/officeDocument/2006/relationships/hyperlink" Target="https://www.rbi.org.in/Scripts/BS_PressReleaseDisplay.aspx?prid=49844" TargetMode="External"/><Relationship Id="rId477" Type="http://schemas.openxmlformats.org/officeDocument/2006/relationships/hyperlink" Target="https://www.worldbank.org/en/news/press-release/2020/05/15/impacto-economico-hogares-bolivianos" TargetMode="External"/><Relationship Id="rId684" Type="http://schemas.openxmlformats.org/officeDocument/2006/relationships/hyperlink" Target="http://adb.org/news/adb-approves-500-million-bangladeshs-covid-19-response" TargetMode="External"/><Relationship Id="rId2060" Type="http://schemas.openxmlformats.org/officeDocument/2006/relationships/hyperlink" Target="https://www.bnm.gov.my/index.php?ch=en_press&amp;pg=en_press&amp;ac=5022&amp;lang=en" TargetMode="External"/><Relationship Id="rId2158" Type="http://schemas.openxmlformats.org/officeDocument/2006/relationships/hyperlink" Target="https://www.reuters.com/article/us-health-coronavirus-india-stimulus/india-outlines-22-6-billion-economic-stimulus-to-help-poor-hit-by-lockdown-idUSKBN21D0YK" TargetMode="External"/><Relationship Id="rId2365" Type="http://schemas.openxmlformats.org/officeDocument/2006/relationships/hyperlink" Target="https://www.ojk.go.id/en/berita-dan-kegiatan/siaran-pers/Pages/Joint-Press-Release-OJK-and-SRO-Maintain-Continuous-Stock-Exchange%e2%80%99s-Orderly,-Fair.aspx" TargetMode="External"/><Relationship Id="rId3111" Type="http://schemas.openxmlformats.org/officeDocument/2006/relationships/hyperlink" Target="https://www.bcb.gov.br/en/pressdetail/2311/nota" TargetMode="External"/><Relationship Id="rId337" Type="http://schemas.openxmlformats.org/officeDocument/2006/relationships/hyperlink" Target="https://www.imf.org/en/News/Articles/2020/05/18/pr20220-uzbekistan-imf-executive-board-approves-us-375m-disbursement-address-impact-covid19" TargetMode="External"/><Relationship Id="rId891" Type="http://schemas.openxmlformats.org/officeDocument/2006/relationships/hyperlink" Target="https://www.rbi.org.in/Scripts/BS_PressReleaseDisplay.aspx?prid=49749" TargetMode="External"/><Relationship Id="rId989" Type="http://schemas.openxmlformats.org/officeDocument/2006/relationships/hyperlink" Target="https://www.boj.or.jp/en/announcements/release_2020/k200427a.pdf" TargetMode="External"/><Relationship Id="rId2018" Type="http://schemas.openxmlformats.org/officeDocument/2006/relationships/hyperlink" Target="https://www.bcentral.cl/en/content/-/details/banco-central-establece-las-normas-sobre-el-financiamiento-especial-para-las-empresas-bancarias" TargetMode="External"/><Relationship Id="rId2572" Type="http://schemas.openxmlformats.org/officeDocument/2006/relationships/hyperlink" Target="https://www.mnb.hu/sajtoszoba/sajtokozlemenyek/2020-evi-sajtokozlemenyek/az-mnb-szamos-intezkedest-hozott-a-bankok-mukodesenek-tamogatasara" TargetMode="External"/><Relationship Id="rId2877" Type="http://schemas.openxmlformats.org/officeDocument/2006/relationships/hyperlink" Target="https://www.fm.dk/nyheder/pressemeddelelser/2020/03/regeringen-praesenterer-stoettepakke-til-dansk-erhvervsliv" TargetMode="External"/><Relationship Id="rId544" Type="http://schemas.openxmlformats.org/officeDocument/2006/relationships/hyperlink" Target="https://www.info.gov.hk/gia/general/202005/29/P2020052900219.htm?fontSize=1" TargetMode="External"/><Relationship Id="rId751" Type="http://schemas.openxmlformats.org/officeDocument/2006/relationships/hyperlink" Target="https://www.fca.org.uk/news/news-stories/period-cover-absent-senior-managers-extended-due-coronavirus-covid-19" TargetMode="External"/><Relationship Id="rId849" Type="http://schemas.openxmlformats.org/officeDocument/2006/relationships/hyperlink" Target="https://www.cbsl.gov.lk/en/node/7814" TargetMode="External"/><Relationship Id="rId1174" Type="http://schemas.openxmlformats.org/officeDocument/2006/relationships/hyperlink" Target="https://www.rbi.org.in/Scripts/NotificationUser.aspx?Id=11877&amp;Mode=0" TargetMode="External"/><Relationship Id="rId1381" Type="http://schemas.openxmlformats.org/officeDocument/2006/relationships/hyperlink" Target="https://www.canada.ca/en/department-finance/news/2020/04/government-announces-relief-for-federally-regulated-pension-plan-sponsors.html" TargetMode="External"/><Relationship Id="rId1479" Type="http://schemas.openxmlformats.org/officeDocument/2006/relationships/hyperlink" Target="https://www.imf.org/en/News/Articles/2020/04/10/pr20149-kosovo-imf-executive-board-approves-us-million-emergency-support-address-covid-19-pandemic" TargetMode="External"/><Relationship Id="rId1686" Type="http://schemas.openxmlformats.org/officeDocument/2006/relationships/hyperlink" Target="https://www.nib.int/who_we_are/news_and_media/news_press_releases/3483/nib_finances_lithuania_s_covid-19_response_action_plan" TargetMode="External"/><Relationship Id="rId2225" Type="http://schemas.openxmlformats.org/officeDocument/2006/relationships/hyperlink" Target="https://www.kormany.hu/en/ministry-for-national-economy/news/further-relief-measures-for-debtors" TargetMode="External"/><Relationship Id="rId2432" Type="http://schemas.openxmlformats.org/officeDocument/2006/relationships/hyperlink" Target="https://www.bcb.gov.br/en/pressdetail/2319/nota" TargetMode="External"/><Relationship Id="rId404" Type="http://schemas.openxmlformats.org/officeDocument/2006/relationships/hyperlink" Target="https://pib.gov.in/PressReleasePage.aspx?PRID=1624153" TargetMode="External"/><Relationship Id="rId611" Type="http://schemas.openxmlformats.org/officeDocument/2006/relationships/hyperlink" Target="https://www.gob.pe/institucion/produce/noticias/152615-produce-lanza-campana-para-incentivar-consumo-de-productos-y-servicios-de-las-mypes-peruanas" TargetMode="External"/><Relationship Id="rId1034" Type="http://schemas.openxmlformats.org/officeDocument/2006/relationships/hyperlink" Target="https://www.mkm.ee/et/uudised/valitsuse-liikmed-kiitsid-heaks-covid-19-lisaeelarvega-seotud-kriisimeetmed" TargetMode="External"/><Relationship Id="rId1241" Type="http://schemas.openxmlformats.org/officeDocument/2006/relationships/hyperlink" Target="http://www.fsc.go.kr/downManager?bbsid=BBS0048&amp;no=151611" TargetMode="External"/><Relationship Id="rId1339" Type="http://schemas.openxmlformats.org/officeDocument/2006/relationships/hyperlink" Target="https://www.minhacienda.gov.co/webcenter/portal/SaladePrensa/pages_DetalleNoticia?documentId=WCC_CLUSTER-128290" TargetMode="External"/><Relationship Id="rId1893" Type="http://schemas.openxmlformats.org/officeDocument/2006/relationships/hyperlink" Target="https://www.mas.gov.sg/news/media-releases/2020/mas-and-financial-industry-to-support-individuals-and-smes-affected-by-the-covid-19-pandemic" TargetMode="External"/><Relationship Id="rId2737" Type="http://schemas.openxmlformats.org/officeDocument/2006/relationships/hyperlink" Target="https://www.government.nl/ministries/ministry-of-finance/news/2020/03/19/coronavirus-dutch-government-adopts-package-of-new-measures-designed-to-save-jobs-and-the-economy" TargetMode="External"/><Relationship Id="rId2944" Type="http://schemas.openxmlformats.org/officeDocument/2006/relationships/hyperlink" Target="https://cbr.ru/eng/press/event/?id=6504" TargetMode="External"/><Relationship Id="rId709" Type="http://schemas.openxmlformats.org/officeDocument/2006/relationships/hyperlink" Target="https://bank.gov.ua/news/all/natsionalniy-bank-zavershuye-pidgotovku-do-priynyattya-funktsiy-regulyatora-rinkiv-nebankivskih-finansovih-poslug" TargetMode="External"/><Relationship Id="rId916" Type="http://schemas.openxmlformats.org/officeDocument/2006/relationships/hyperlink" Target="https://www.worldbank.org/en/news/press-release/2020/04/30/burkina-faso-la-banque-mondiale-approuve-un-financement-de-21-15-millions-de-dollars-pour-lutter-contre-le-coronavirus" TargetMode="External"/><Relationship Id="rId1101" Type="http://schemas.openxmlformats.org/officeDocument/2006/relationships/hyperlink" Target="https://www.rijksoverheid.nl/ministeries/ministerie-van-financien/nieuws/2020/04/23/uitstel-aangifte-voor-mensen-met-digid-machtigingscode" TargetMode="External"/><Relationship Id="rId1546" Type="http://schemas.openxmlformats.org/officeDocument/2006/relationships/hyperlink" Target="https://www.federalreserve.gov/newsevents/pressreleases/monetary20200409a.htm" TargetMode="External"/><Relationship Id="rId1753" Type="http://schemas.openxmlformats.org/officeDocument/2006/relationships/hyperlink" Target="https://www.pajak.go.id/siaran-pers/implementasi-penurunan-tarif-pajak-penghasilan-badan-dalam-penghitungan-pph-pasal-29" TargetMode="External"/><Relationship Id="rId1960" Type="http://schemas.openxmlformats.org/officeDocument/2006/relationships/hyperlink" Target="http://english.moef.go.kr/pc/selectTbPressCenterDtl.do?boardCd=N0001&amp;seq=4869" TargetMode="External"/><Relationship Id="rId2804" Type="http://schemas.openxmlformats.org/officeDocument/2006/relationships/hyperlink" Target="https://www.eib.org/en/press/all/2020-086-eib-group-will-rapidly-mobilise-eur-40-billion-to-fight-crisis-caused-by-covid-19" TargetMode="External"/><Relationship Id="rId45" Type="http://schemas.openxmlformats.org/officeDocument/2006/relationships/hyperlink" Target="https://www.iadb.org/en/news/idb-approves-loan-address-covid-19-pandemic-el-salvador" TargetMode="External"/><Relationship Id="rId1406" Type="http://schemas.openxmlformats.org/officeDocument/2006/relationships/hyperlink" Target="https://home.treasury.gov/news/press-releases/sm979" TargetMode="External"/><Relationship Id="rId1613" Type="http://schemas.openxmlformats.org/officeDocument/2006/relationships/hyperlink" Target="https://mof.gov.ua/uk/news/udoskonaleno_normi_opodatkuvannia_vviznim_mitom_ta_pdv_medichnikh_zasobiv_neobkhidnikh_dlia_protidii_koronavirusu-2090" TargetMode="External"/><Relationship Id="rId1820" Type="http://schemas.openxmlformats.org/officeDocument/2006/relationships/hyperlink" Target="https://www.worldbank.org/en/news/press-release/2020/04/02/west-bank-and-gaza-us58-million-from-the-world-bank-to-help-palestinians-fight-coronavirus-covid-19-outbreak" TargetMode="External"/><Relationship Id="rId3066" Type="http://schemas.openxmlformats.org/officeDocument/2006/relationships/hyperlink" Target="https://www.hkma.gov.hk/eng/news-and-media/press-releases/2020/02/20200226-4/" TargetMode="External"/><Relationship Id="rId194" Type="http://schemas.openxmlformats.org/officeDocument/2006/relationships/hyperlink" Target="https://www.minsalud.gov.co/Paginas/Minsalud-establecio-ruta-para-incapacidades-en-tiempos-de-covid-19.aspx" TargetMode="External"/><Relationship Id="rId1918" Type="http://schemas.openxmlformats.org/officeDocument/2006/relationships/hyperlink" Target="https://www.adb.org/news/adb-approves-2-million-grant-pakistans-fight-against-covid-19" TargetMode="External"/><Relationship Id="rId2082" Type="http://schemas.openxmlformats.org/officeDocument/2006/relationships/hyperlink" Target="https://www.regjeringen.no/en/aktuelt/economic-measures-in-norway-in-response-to-covid-192/id2695355/" TargetMode="External"/><Relationship Id="rId3133" Type="http://schemas.openxmlformats.org/officeDocument/2006/relationships/comments" Target="../comments1.xml"/><Relationship Id="rId261" Type="http://schemas.openxmlformats.org/officeDocument/2006/relationships/hyperlink" Target="https://www.bot.or.th/English/PressandSpeeches/Press/2020/Pages/n2763.aspx" TargetMode="External"/><Relationship Id="rId499" Type="http://schemas.openxmlformats.org/officeDocument/2006/relationships/hyperlink" Target="https://pib.gov.in/PressReleasePage.aspx?PRID=1623601" TargetMode="External"/><Relationship Id="rId2387" Type="http://schemas.openxmlformats.org/officeDocument/2006/relationships/hyperlink" Target="https://www.bloomberg.com/news/articles/2020-03-23/u-k-steps-in-to-save-railways-as-johnson-warns-of-lockdown" TargetMode="External"/><Relationship Id="rId2594" Type="http://schemas.openxmlformats.org/officeDocument/2006/relationships/hyperlink" Target="https://www.bcrp.gob.pe/eng-docs/Monetary-Policy/Informative-Notes/2020/informative-note-19-march-2020.pdf" TargetMode="External"/><Relationship Id="rId359" Type="http://schemas.openxmlformats.org/officeDocument/2006/relationships/hyperlink" Target="https://www.cnmv.es/portal/verDoc.axd?t=%7Bdb7fe9fe-7ebd-424f-a1e9-5a0ea31ca6d8%7D" TargetMode="External"/><Relationship Id="rId566" Type="http://schemas.openxmlformats.org/officeDocument/2006/relationships/hyperlink" Target="https://www.gob.pe/institucion/produce/noticias/152831-produce-nuevos-emprendimientos-podran-obtener-licencias-de-funcionamiento-presentando-declaracion-jurada" TargetMode="External"/><Relationship Id="rId773" Type="http://schemas.openxmlformats.org/officeDocument/2006/relationships/hyperlink" Target="https://www.mineco.gob.es/portal/site/mineco/menuitem.ac30f9268750bd56a0b0240e026041a0/?vgnextoid=31272cd1a85e1710VgnVCM1000001d04140aRCRD&amp;vgnextchannel=864e154527515310VgnVCM1000001d04140aRCRD" TargetMode="External"/><Relationship Id="rId1196" Type="http://schemas.openxmlformats.org/officeDocument/2006/relationships/hyperlink" Target="https://www.sanews.gov.za/south-africa/three-phased-economic-response-covid-19-pandemic" TargetMode="External"/><Relationship Id="rId2247" Type="http://schemas.openxmlformats.org/officeDocument/2006/relationships/hyperlink" Target="http://english.moef.go.kr/pc/selectTbPressCenterDtl.do?boardCd=N0001&amp;seq=4865" TargetMode="External"/><Relationship Id="rId2454" Type="http://schemas.openxmlformats.org/officeDocument/2006/relationships/hyperlink" Target="https://www.government.is/news/article/?newsid=afa0d410-6b79-11ea-9462-005056bc4d74" TargetMode="External"/><Relationship Id="rId2899" Type="http://schemas.openxmlformats.org/officeDocument/2006/relationships/hyperlink" Target="https://www.federalreserve.gov/newsevents/pressreleases/monetary20200315a.htm" TargetMode="External"/><Relationship Id="rId121" Type="http://schemas.openxmlformats.org/officeDocument/2006/relationships/hyperlink" Target="https://www.mof.gov.tw/singlehtml/384fb3077bb349ea973e7fc6f13b6974?cntId=2f859f691756405eab0c684b33a193c3" TargetMode="External"/><Relationship Id="rId219" Type="http://schemas.openxmlformats.org/officeDocument/2006/relationships/hyperlink" Target="https://www.gov.uk/government/news/government-to-give-vat-from-donated-ppe-to-healthcare-charities" TargetMode="External"/><Relationship Id="rId426" Type="http://schemas.openxmlformats.org/officeDocument/2006/relationships/hyperlink" Target="https://www.fca.org.uk/news/press-releases/fca-confirms-measures-insurance-customers-coronavirus" TargetMode="External"/><Relationship Id="rId633" Type="http://schemas.openxmlformats.org/officeDocument/2006/relationships/hyperlink" Target="https://www.sbs.gob.pe/noticia/detallenoticia/idnoticia/2483" TargetMode="External"/><Relationship Id="rId980" Type="http://schemas.openxmlformats.org/officeDocument/2006/relationships/hyperlink" Target="http://www.mof.gov.cn/zhengwuxinxi/caizhengxinwen/202004/t20200427_3505201.htm" TargetMode="External"/><Relationship Id="rId1056" Type="http://schemas.openxmlformats.org/officeDocument/2006/relationships/hyperlink" Target="https://www.rijksoverheid.nl/ministeries/ministerie-van-financien/nieuws/2020/04/24/nieuwe-belastingmaatregelen-vanwege-de-coronacrisis" TargetMode="External"/><Relationship Id="rId1263" Type="http://schemas.openxmlformats.org/officeDocument/2006/relationships/hyperlink" Target="https://www.boletinoficial.gob.ar/detalleAviso/primera/227988/20200420" TargetMode="External"/><Relationship Id="rId2107" Type="http://schemas.openxmlformats.org/officeDocument/2006/relationships/hyperlink" Target="https://www.federalreserve.gov/newsevents/pressreleases/bcreg20200327a.htm" TargetMode="External"/><Relationship Id="rId2314" Type="http://schemas.openxmlformats.org/officeDocument/2006/relationships/hyperlink" Target="https://www.norges-bank.no/en/news-events/news-publications/Press-releases/2020/2020-03-24-pressemelding/" TargetMode="External"/><Relationship Id="rId2661" Type="http://schemas.openxmlformats.org/officeDocument/2006/relationships/hyperlink" Target="https://www.economie.gouv.fr/files/files/directions_services/hcsf/HCSF_20200318_Communique_de_presse_de_seance.pdf" TargetMode="External"/><Relationship Id="rId2759" Type="http://schemas.openxmlformats.org/officeDocument/2006/relationships/hyperlink" Target="https://www.dlapiper.com/en/uk/insights/publications/2020/03/ukraine-takes-measures-towards-covid-19/" TargetMode="External"/><Relationship Id="rId2966" Type="http://schemas.openxmlformats.org/officeDocument/2006/relationships/hyperlink" Target="https://www.ecb.europa.eu/press/pr/date/2020/html/ecb.pr200312_2~06c32dabd1.en.html" TargetMode="External"/><Relationship Id="rId840" Type="http://schemas.openxmlformats.org/officeDocument/2006/relationships/hyperlink" Target="https://www.imf.org/en/News/Articles/2020/05/01/pr20200-malawi-imf-executive-board-approves-us-million-disbursement-under-rapid-credit-facility" TargetMode="External"/><Relationship Id="rId938" Type="http://schemas.openxmlformats.org/officeDocument/2006/relationships/hyperlink" Target="https://www.dole.gov.ph/news/dole-realigns-budget-to-aid-workers/" TargetMode="External"/><Relationship Id="rId1470" Type="http://schemas.openxmlformats.org/officeDocument/2006/relationships/hyperlink" Target="https://www.pajak.go.id/id/siaran-pers/fasilitas-pajak-untuk-mendukung-ketersediaan-obat-alat-kesehatan-dan-jasa-yang" TargetMode="External"/><Relationship Id="rId1568" Type="http://schemas.openxmlformats.org/officeDocument/2006/relationships/hyperlink" Target="https://gia.info.gov.hk/general/202004/08/P2020040800810_339425_1_1586360416762.pdf" TargetMode="External"/><Relationship Id="rId1775" Type="http://schemas.openxmlformats.org/officeDocument/2006/relationships/hyperlink" Target="https://www.eib.org/en/press/all/2020-091-agriculture-and-bioeconomy-eib-approves-eur700-million-of-financing-under-the-investment-plan-for-europe-to-support-private-investment-across-the-eu" TargetMode="External"/><Relationship Id="rId2521" Type="http://schemas.openxmlformats.org/officeDocument/2006/relationships/hyperlink" Target="https://www.federalreserve.gov/newsevents/pressreleases/monetary20200320a.htm" TargetMode="External"/><Relationship Id="rId2619" Type="http://schemas.openxmlformats.org/officeDocument/2006/relationships/hyperlink" Target="https://www.riksbank.se/en-gb/press-and-published/notices-and-press-releases/press-releases/2020/additional-measures-to-mitigate-the-effects-of-the-corona-pandemic-on-the-swedish-economy/" TargetMode="External"/><Relationship Id="rId2826" Type="http://schemas.openxmlformats.org/officeDocument/2006/relationships/hyperlink" Target="https://www.boj.or.jp/en/announcements/release_2020/rel200316d.pdf" TargetMode="External"/><Relationship Id="rId67" Type="http://schemas.openxmlformats.org/officeDocument/2006/relationships/hyperlink" Target="https://www.news.gov.hk/eng/2020/05/20200527/20200527_162400_939.html?type=category&amp;name=covid19" TargetMode="External"/><Relationship Id="rId700" Type="http://schemas.openxmlformats.org/officeDocument/2006/relationships/hyperlink" Target="https://www.finnvera.fi/finnvera/uutishuone/uutiset/finnveran-takausosuus-jopa-90-prosenttia-jos-rahoituksen-jarjestyminen-sita-edellyttaa" TargetMode="External"/><Relationship Id="rId1123" Type="http://schemas.openxmlformats.org/officeDocument/2006/relationships/hyperlink" Target="https://www.adb.org/news/adb-sells-45-billion-5-year-global-benchmark-bond" TargetMode="External"/><Relationship Id="rId1330" Type="http://schemas.openxmlformats.org/officeDocument/2006/relationships/hyperlink" Target="https://www.apra.gov.au/news-and-publications/apra-announces-new-commencement-dates-for-prudential-and-reporting-standards" TargetMode="External"/><Relationship Id="rId1428" Type="http://schemas.openxmlformats.org/officeDocument/2006/relationships/hyperlink" Target="https://www.bi.go.id/en/ruang-media/siaran-pers/Pages/sp_223020.aspx" TargetMode="External"/><Relationship Id="rId1635" Type="http://schemas.openxmlformats.org/officeDocument/2006/relationships/hyperlink" Target="https://www.boi.org.il/en/NewsAndPublications/PressReleases/Pages/6-4-2020a.aspx" TargetMode="External"/><Relationship Id="rId1982" Type="http://schemas.openxmlformats.org/officeDocument/2006/relationships/hyperlink" Target="https://www.gov.il/he/departments/news/coronavirus-update-12032020" TargetMode="External"/><Relationship Id="rId3088" Type="http://schemas.openxmlformats.org/officeDocument/2006/relationships/hyperlink" Target="http://english.moef.go.kr/pc/selectTbPressCenterDtl.do?boardCd=N0001&amp;seq=4839" TargetMode="External"/><Relationship Id="rId1842" Type="http://schemas.openxmlformats.org/officeDocument/2006/relationships/hyperlink" Target="https://www.bmf.gv.at/presse/pressemeldungen/2020/april/haertefallfonds-verdoppelt.html" TargetMode="External"/><Relationship Id="rId1702" Type="http://schemas.openxmlformats.org/officeDocument/2006/relationships/hyperlink" Target="https://www.federalreserve.gov/newsevents/pressreleases/bcreg20200406a.htm" TargetMode="External"/><Relationship Id="rId283" Type="http://schemas.openxmlformats.org/officeDocument/2006/relationships/hyperlink" Target="https://financien.belgium.be/nl/Actueel/dubbelbelastingverdrag-belgi%C3%AB-frankrijk-akkoord-tussen-bevoegde-autoriteiten-over-thuiswerk" TargetMode="External"/><Relationship Id="rId490" Type="http://schemas.openxmlformats.org/officeDocument/2006/relationships/hyperlink" Target="https://pib.gov.in/PressReleasePage.aspx?PRID=1623601" TargetMode="External"/><Relationship Id="rId2171" Type="http://schemas.openxmlformats.org/officeDocument/2006/relationships/hyperlink" Target="https://www.bcrp.gob.pe/docs/Transparencia/Notas-Informativas/2020/nota-informativa-2020-03-26.pdf" TargetMode="External"/><Relationship Id="rId3015" Type="http://schemas.openxmlformats.org/officeDocument/2006/relationships/hyperlink" Target="http://www.consob.it/documents/46180/46181/PRESS_RELEASE_20200312-2.pdf/96447844-56c4-4831-806a-3b54022655a0" TargetMode="External"/><Relationship Id="rId143" Type="http://schemas.openxmlformats.org/officeDocument/2006/relationships/hyperlink" Target="https://www.gov.il/he/departments/news/press_24052020" TargetMode="External"/><Relationship Id="rId350" Type="http://schemas.openxmlformats.org/officeDocument/2006/relationships/hyperlink" Target="http://www.fsc.go.kr/downManager?bbsid=BBS0048&amp;no=152660" TargetMode="External"/><Relationship Id="rId588" Type="http://schemas.openxmlformats.org/officeDocument/2006/relationships/hyperlink" Target="https://www.argentina.gob.ar/noticias/arroyo-la-salida-es-el-trabajo-y-tenemos-que-construirlo-desde-aca" TargetMode="External"/><Relationship Id="rId795" Type="http://schemas.openxmlformats.org/officeDocument/2006/relationships/hyperlink" Target="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 TargetMode="External"/><Relationship Id="rId2031" Type="http://schemas.openxmlformats.org/officeDocument/2006/relationships/hyperlink" Target="https://ec.europa.eu/commission/presscorner/detail/en/ip_20_542" TargetMode="External"/><Relationship Id="rId2269" Type="http://schemas.openxmlformats.org/officeDocument/2006/relationships/hyperlink" Target="https://www.snb.ch/en/mmr/reference/pre_20200325/source/pre_20200325.en.pdf" TargetMode="External"/><Relationship Id="rId2476" Type="http://schemas.openxmlformats.org/officeDocument/2006/relationships/hyperlink" Target="https://cbr.ru/eng/press/pr/?file=23032020_170800eng2020-03-23T17_07_10.htm" TargetMode="External"/><Relationship Id="rId2683" Type="http://schemas.openxmlformats.org/officeDocument/2006/relationships/hyperlink" Target="https://www.thejakartapost.com/life/2019/10/16/how-5g-will-transform-health-care.html" TargetMode="External"/><Relationship Id="rId2890" Type="http://schemas.openxmlformats.org/officeDocument/2006/relationships/hyperlink" Target="https://www.reuters.com/article/us-italy-alitalia/italy-to-take-full-control-of-alitalia-as-virus-hits-sale-plan-report-idUSKBN2120PH" TargetMode="External"/><Relationship Id="rId9" Type="http://schemas.openxmlformats.org/officeDocument/2006/relationships/hyperlink" Target="https://www.gov.br/economia/pt-br/assuntos/noticias/2020/maio/governo-autoriza-us-4-bilhoes-de-credito-externo-para-apoio-a-afetados-pela-pandemia" TargetMode="External"/><Relationship Id="rId210" Type="http://schemas.openxmlformats.org/officeDocument/2006/relationships/hyperlink" Target="https://www.madr.ro/comunicare/6042-au-fost-prelungite-termenele-pentru-depunerea-cererii-unice-de-plata-si-notificarea-modificarilor-acesteia.html" TargetMode="External"/><Relationship Id="rId448" Type="http://schemas.openxmlformats.org/officeDocument/2006/relationships/hyperlink" Target="https://www.stjornarradid.is/efst-a-baugi/frettir/stok-frett/2020/05/13/200-milljona-kr.-vidbotarfjarveiting-til-soknaraaetlana/" TargetMode="External"/><Relationship Id="rId655" Type="http://schemas.openxmlformats.org/officeDocument/2006/relationships/hyperlink" Target="https://www.kemenkeu.go.id/publikasi/berita/menkeu-laporkan-refocusing-tkdd-penanganan-covid-19-ke-dpd/" TargetMode="External"/><Relationship Id="rId862" Type="http://schemas.openxmlformats.org/officeDocument/2006/relationships/hyperlink" Target="https://www.adb.org/news/adb-approves-100-million-support-covid-19-response-bangladesh" TargetMode="External"/><Relationship Id="rId1078" Type="http://schemas.openxmlformats.org/officeDocument/2006/relationships/hyperlink" Target="https://www.mof.gov.vn/webcenter/portal/tttc/r/o/ttsk/ttsk_chitiet?dDocName=MOFUCM175906&amp;_afrLoop=98175352083882922" TargetMode="External"/><Relationship Id="rId1285" Type="http://schemas.openxmlformats.org/officeDocument/2006/relationships/hyperlink" Target="https://www.sedlabanki.is/utgefid-efni/frettir-og-tilkynningar/frettasafn/frett/2020/04/17/Breytingar-a-reglum-um-vidskipti-fjarmalafyrirtaekja-vid-Sedlabanka-Islands-vegna-serstakrar-timabundinnar-fyrirgreidslu-i-formi-vedlana/" TargetMode="External"/><Relationship Id="rId1492" Type="http://schemas.openxmlformats.org/officeDocument/2006/relationships/hyperlink" Target="https://www.msp.gov.ua/news/18498.html" TargetMode="External"/><Relationship Id="rId2129" Type="http://schemas.openxmlformats.org/officeDocument/2006/relationships/hyperlink" Target="https://www.argentina.gob.ar/noticias/el-gobierno-nacional-habilito-6000-millones-las-provincias-para-empezar-afrontar-la" TargetMode="External"/><Relationship Id="rId2336" Type="http://schemas.openxmlformats.org/officeDocument/2006/relationships/hyperlink" Target="https://www.bangkokpost.com/business/1885515/cabinet-approves-b117bn-stimulus" TargetMode="External"/><Relationship Id="rId2543" Type="http://schemas.openxmlformats.org/officeDocument/2006/relationships/hyperlink" Target="https://www.economia.gob.cl/2020/03/19/presidente-presenta-plan-economico-de-emergencia-por-us11-750-millones-para-proteger-el-empleo-y-a-las-pymes-necesitamos-unidad.htm" TargetMode="External"/><Relationship Id="rId2750" Type="http://schemas.openxmlformats.org/officeDocument/2006/relationships/hyperlink" Target="https://www.regeringen.se/pressmeddelanden/2020/03/statliga-kreditgarantier-till-flygforetag-och-utokad-kreditgarantiram-for-exportkreditnamnden-for-att-dampa-effekterna-av-coronaviruset/" TargetMode="External"/><Relationship Id="rId2988" Type="http://schemas.openxmlformats.org/officeDocument/2006/relationships/hyperlink" Target="https://www.bankofengland.co.uk/news/2020/march/boe-measures-to-respond-to-the-economic-shock-from-covid-19" TargetMode="External"/><Relationship Id="rId308" Type="http://schemas.openxmlformats.org/officeDocument/2006/relationships/hyperlink" Target="https://www.regeringen.se/pressmeddelanden/2020/05/storsatsning-pa-jarnvags--och-vagunderhall-i-hela-landet/" TargetMode="External"/><Relationship Id="rId515" Type="http://schemas.openxmlformats.org/officeDocument/2006/relationships/hyperlink" Target="http://www.fsc.go.kr/downManager?bbsid=BBS0048&amp;no=152530" TargetMode="External"/><Relationship Id="rId722" Type="http://schemas.openxmlformats.org/officeDocument/2006/relationships/hyperlink" Target="https://www.canada.ca/en/department-finance/news/2020/05/government-provides-tariff-relief-to-importers-of-certain-medical-goods.html" TargetMode="External"/><Relationship Id="rId1145" Type="http://schemas.openxmlformats.org/officeDocument/2006/relationships/hyperlink" Target="https://www.boi.org.il/en/NewsAndPublications/PressReleases/Pages/21-4-20.aspx" TargetMode="External"/><Relationship Id="rId1352" Type="http://schemas.openxmlformats.org/officeDocument/2006/relationships/hyperlink" Target="https://www.imf.org/en/News/Articles/2020/04/16/pr20166-panama-imf-executive-board-approves-disbursement-to-address-the-covid-19" TargetMode="External"/><Relationship Id="rId1797" Type="http://schemas.openxmlformats.org/officeDocument/2006/relationships/hyperlink" Target="https://www.fca.org.uk/news/press-releases/fca-proposes-temporary-financial-relief-customers-impacted-coronavirus" TargetMode="External"/><Relationship Id="rId2403" Type="http://schemas.openxmlformats.org/officeDocument/2006/relationships/hyperlink" Target="https://treasury.gov.au/sites/default/files/2020-03/Fact_sheet-Early_Access_to_Super_1.pdf" TargetMode="External"/><Relationship Id="rId2848" Type="http://schemas.openxmlformats.org/officeDocument/2006/relationships/hyperlink" Target="https://www.dof.gov.ph/govt-economic-team-rolls-out-p27-1-b-package-vs-covid-19-pandemic/" TargetMode="External"/><Relationship Id="rId89" Type="http://schemas.openxmlformats.org/officeDocument/2006/relationships/hyperlink" Target="https://bm.dk/nyheder-presse/nyheder/2020/05/to-borgerforslag-og-tre-beslutningsforslag-faerdigbehandles-i-folketinget/" TargetMode="External"/><Relationship Id="rId1005" Type="http://schemas.openxmlformats.org/officeDocument/2006/relationships/hyperlink" Target="https://www.bankofengland.co.uk/prudential-regulation/publication/2020/statement-on-the-regulatory-treatment-of-the-uk-cbils-and-the-uk-clbils" TargetMode="External"/><Relationship Id="rId1212" Type="http://schemas.openxmlformats.org/officeDocument/2006/relationships/hyperlink" Target="https://www.me.gov.ua/News/Detail?lang=uk-UA&amp;id=71de347d-427b-46c8-bcfa-b302941c4095&amp;title=MinimalnuDopomoguPoBezrobittiuPidvischenoZ650-GrnDo1000-Grn" TargetMode="External"/><Relationship Id="rId1657" Type="http://schemas.openxmlformats.org/officeDocument/2006/relationships/hyperlink" Target="https://www.mas.gov.sg/news/media-releases/2020/mas-takes-regulatory-and-supervisory-measures-to-help-fis-focus-on-supporting-customers" TargetMode="External"/><Relationship Id="rId1864" Type="http://schemas.openxmlformats.org/officeDocument/2006/relationships/hyperlink" Target="https://www.cbsl.gov.lk/en/node/7667" TargetMode="External"/><Relationship Id="rId2610" Type="http://schemas.openxmlformats.org/officeDocument/2006/relationships/hyperlink" Target="https://cbr.ru/eng/press/event/?id=6491" TargetMode="External"/><Relationship Id="rId2708" Type="http://schemas.openxmlformats.org/officeDocument/2006/relationships/hyperlink" Target="https://www.ft.com/content/01f267a2-686c-11ea-a3c9-1fe6fedcca75" TargetMode="External"/><Relationship Id="rId2915" Type="http://schemas.openxmlformats.org/officeDocument/2006/relationships/hyperlink" Target="http://www.sama.gov.sa/en-US/News/Pages/news-514.aspx" TargetMode="External"/><Relationship Id="rId1517" Type="http://schemas.openxmlformats.org/officeDocument/2006/relationships/hyperlink" Target="https://www.kormany.hu/en/ministry-for-national-economy/news/the-banking-sector-is-contributing-to-protection-with-a-one-time-tax" TargetMode="External"/><Relationship Id="rId1724"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16" Type="http://schemas.openxmlformats.org/officeDocument/2006/relationships/hyperlink" Target="https://www.imf.org/en/News/Articles/2020/05/29/pr20226-bangladesh-imf-exec-board-approves-us-732m-disbursement-to-address-the-covid19-pandemic" TargetMode="External"/><Relationship Id="rId1931" Type="http://schemas.openxmlformats.org/officeDocument/2006/relationships/hyperlink" Target="https://www.consilium.europa.eu/en/press/press-releases/2020/03/30/covid-19-eu-adopts-slot-waiver-to-help-airlines/" TargetMode="External"/><Relationship Id="rId3037" Type="http://schemas.openxmlformats.org/officeDocument/2006/relationships/hyperlink" Target="https://www.news.gov.hk/eng/2020/03/20200302/20200302_145151_088.html?type=category&amp;name=covid19&amp;tl=t" TargetMode="External"/><Relationship Id="rId2193" Type="http://schemas.openxmlformats.org/officeDocument/2006/relationships/hyperlink" Target="https://centralbank.ae/sites/default/files/2020-03/Press%20statement-%20CBUAE%20directs%20banks%20to%20replenish%20ATMs%20with%20new%20banknotes.pdf" TargetMode="External"/><Relationship Id="rId2498" Type="http://schemas.openxmlformats.org/officeDocument/2006/relationships/hyperlink" Target="https://www.resbank.co.za/Lists/News%20and%20Publications/Attachments/9791/Changes%20to%20the%20money%20market%20liquidity%20management%20strategy%20of%20the%20SARB.pdf" TargetMode="External"/><Relationship Id="rId165" Type="http://schemas.openxmlformats.org/officeDocument/2006/relationships/hyperlink" Target="https://www.rbi.org.in/Scripts/BS_PressReleaseDisplay.aspx?prid=49844" TargetMode="External"/><Relationship Id="rId372" Type="http://schemas.openxmlformats.org/officeDocument/2006/relationships/hyperlink" Target="https://www.worldbank.org/en/news/press-release/2020/05/17/egypt-world-bank-provides-us-50-million-in-support-of-coronavirus-emergency-response-under-new-fast-track-facility" TargetMode="External"/><Relationship Id="rId677" Type="http://schemas.openxmlformats.org/officeDocument/2006/relationships/hyperlink" Target="https://www.efd.admin.ch/efd/de/home/dokumentation/nsb-news_list.msg-id-79056.html" TargetMode="External"/><Relationship Id="rId2053" Type="http://schemas.openxmlformats.org/officeDocument/2006/relationships/hyperlink" Target="https://www.rbi.org.in/Scripts/NotificationUser.aspx?Id=11835&amp;Mode=0" TargetMode="External"/><Relationship Id="rId2260" Type="http://schemas.openxmlformats.org/officeDocument/2006/relationships/hyperlink" Target="https://meduza.io/en/feature/2020/03/25/putin-s-newly-announced-covid-19-crisis-response-point-by-point" TargetMode="External"/><Relationship Id="rId2358" Type="http://schemas.openxmlformats.org/officeDocument/2006/relationships/hyperlink" Target="https://www.mnb.hu/sajtoszoba/sajtokozlemenyek/2020-evi-sajtokozlemenyek/a-bankok-likviditasszerzesehez-mar-9600-milliard-forint-erteku-fedezet-all-rendelkezesre" TargetMode="External"/><Relationship Id="rId3104" Type="http://schemas.openxmlformats.org/officeDocument/2006/relationships/hyperlink" Target="http://english.moef.go.kr/pc/selectTbPressCenterDtl.do?boardCd=N0001&amp;seq=4833" TargetMode="External"/><Relationship Id="rId232" Type="http://schemas.openxmlformats.org/officeDocument/2006/relationships/hyperlink" Target="https://www.esma.europa.eu/press-news/esma-news/esma-calls-transparency-covid-19-effects-in-half-yearly-financial-reports" TargetMode="External"/><Relationship Id="rId884" Type="http://schemas.openxmlformats.org/officeDocument/2006/relationships/hyperlink" Target="https://www.ecb.europa.eu/press/pr/date/2020/html/ecb.pr200430_1~477f400e39.en.html" TargetMode="External"/><Relationship Id="rId2120" Type="http://schemas.openxmlformats.org/officeDocument/2006/relationships/hyperlink" Target="https://www.congress.gov/116/bills/hr748/BILLS-116hr748enr.pdf" TargetMode="External"/><Relationship Id="rId2565" Type="http://schemas.openxmlformats.org/officeDocument/2006/relationships/hyperlink" Target="https://ec.europa.eu/commission/presscorner/detail/en/ip_20_496" TargetMode="External"/><Relationship Id="rId2772" Type="http://schemas.openxmlformats.org/officeDocument/2006/relationships/hyperlink" Target="https://www.fca.org.uk/contact" TargetMode="External"/><Relationship Id="rId537" Type="http://schemas.openxmlformats.org/officeDocument/2006/relationships/hyperlink" Target="https://www.fsma.be/nl/news/covid-19-verstrekkers-van-beleggingsdiensten-krijgen-uitstel-tot-1-september-2020-om-de-mifid" TargetMode="External"/><Relationship Id="rId744" Type="http://schemas.openxmlformats.org/officeDocument/2006/relationships/hyperlink" Target="https://www.economy.gov.ru/material/news/ekonomika_bez_virusa/minekonomrazvitiya_predlagaet_snyat_ogranicheniya_na_gospodderzhku_dlya_msp_torguyushchih_podakciznymi_tovarami.html" TargetMode="External"/><Relationship Id="rId951" Type="http://schemas.openxmlformats.org/officeDocument/2006/relationships/hyperlink" Target="https://www.adb.org/news/adb-approves-1-5-billion-financing-support-indias-covid-19-response" TargetMode="External"/><Relationship Id="rId1167" Type="http://schemas.openxmlformats.org/officeDocument/2006/relationships/hyperlink" Target="https://www.occ.gov/news-issuances/bulletins/2020/bulletin-2020-42.html" TargetMode="External"/><Relationship Id="rId1374" Type="http://schemas.openxmlformats.org/officeDocument/2006/relationships/hyperlink" Target="https://www.worldbank.org/en/news/press-release/2020/04/16/world-bank-prices-a-euro-3-billion-8-year-benchmark-to-support-programs-in-member-countries" TargetMode="External"/><Relationship Id="rId1581" Type="http://schemas.openxmlformats.org/officeDocument/2006/relationships/hyperlink" Target="https://gia.info.gov.hk/general/202004/08/P2020040800810_339425_1_1586360416762.pdf" TargetMode="External"/><Relationship Id="rId1679" Type="http://schemas.openxmlformats.org/officeDocument/2006/relationships/hyperlink" Target="https://www.treasury.gov.my/pdf/Teks-Perutusan-Khas-YAB-PM-Prihatin-PKS-Tambahan.pdf" TargetMode="External"/><Relationship Id="rId2218" Type="http://schemas.openxmlformats.org/officeDocument/2006/relationships/hyperlink" Target="https://www.esma.europa.eu/sites/default/files/library/esma32-63-951_statement_on_ifrs_9_implications_of_covid-19_related_support_measures.pdf" TargetMode="External"/><Relationship Id="rId2425" Type="http://schemas.openxmlformats.org/officeDocument/2006/relationships/hyperlink" Target="https://www.bot.or.th/English/AboutBOT/Activities/Pages/Joint_22032020.aspx" TargetMode="External"/><Relationship Id="rId2632" Type="http://schemas.openxmlformats.org/officeDocument/2006/relationships/hyperlink" Target="https://www.fdic.gov/news/news/financial/2020/fil20021.html" TargetMode="External"/><Relationship Id="rId80" Type="http://schemas.openxmlformats.org/officeDocument/2006/relationships/hyperlink" Target="https://www.economy.gov.ru/material/news/ekonomika_bez_virusa/reshetnikov_popravki_v_zakonodatelstvo_v_sfere_arendy_pomogut_tysyacham_kompaniy_msp.html" TargetMode="External"/><Relationship Id="rId604" Type="http://schemas.openxmlformats.org/officeDocument/2006/relationships/hyperlink" Target="https://www.rijksoverheid.nl/ministeries/ministerie-van-financien/nieuws/2020/05/08/europese-kapitaaleisen-banken-omgezet-in-nederlandse-wetgeving" TargetMode="External"/><Relationship Id="rId811" Type="http://schemas.openxmlformats.org/officeDocument/2006/relationships/hyperlink" Target="https://www.gov.uk/government/news/new-bounce-back-loans-to-launch-today" TargetMode="External"/><Relationship Id="rId1027" Type="http://schemas.openxmlformats.org/officeDocument/2006/relationships/hyperlink" Target="https://www.mkm.ee/et/uudised/valitsuse-liikmed-kiitsid-heaks-covid-19-lisaeelarvega-seotud-kriisimeetmed" TargetMode="External"/><Relationship Id="rId1234" Type="http://schemas.openxmlformats.org/officeDocument/2006/relationships/hyperlink" Target="https://www.dof.gov.ph/dof-extends-anew-deadlines-for-tax-amnesty-all-tax-returns-following-ecq-extension/" TargetMode="External"/><Relationship Id="rId1441" Type="http://schemas.openxmlformats.org/officeDocument/2006/relationships/hyperlink" Target="https://www.regeringen.se/pressmeddelanden/2020/04/uppvaxling-krisatgard-for-jobb-och-foretag/" TargetMode="External"/><Relationship Id="rId1886" Type="http://schemas.openxmlformats.org/officeDocument/2006/relationships/hyperlink" Target="https://treasury.govt.nz/sites/default/files/2020-05/c19-4261150.pdf" TargetMode="External"/><Relationship Id="rId2937" Type="http://schemas.openxmlformats.org/officeDocument/2006/relationships/hyperlink" Target="https://www.thejakartapost.com/news/2020/03/13/indonesia-to-relax-restrictions-to-speed-up-imports-exports-amid-virus-threat.html" TargetMode="External"/><Relationship Id="rId909" Type="http://schemas.openxmlformats.org/officeDocument/2006/relationships/hyperlink" Target="https://www.regeringen.se/pressmeddelanden/2020/04/foretag-far-stod-baserat-pa-omsattningstapp/" TargetMode="External"/><Relationship Id="rId1301" Type="http://schemas.openxmlformats.org/officeDocument/2006/relationships/hyperlink" Target="https://www.iadb.org/en/news/idb-approves-more-funding-central-america-and-dominican-republic-fight-covid-19" TargetMode="External"/><Relationship Id="rId1539" Type="http://schemas.openxmlformats.org/officeDocument/2006/relationships/hyperlink" Target="https://www.resbank.co.za/Lists/News%20and%20Publications/Attachments/9854/Impact%20of%20Covid-19%20on%20PA%20reporting%20timelines.pdf" TargetMode="External"/><Relationship Id="rId1746" Type="http://schemas.openxmlformats.org/officeDocument/2006/relationships/hyperlink" Target="https://www.minfin.gr/web/guest/grapheio-typou/-/asset_publisher/coBUZhPGE9t9/content/entaxe-ton-neon-kad-sta-metra-enischyses-me-apophaseis-tou-yphypourgou-oikonomikon-k-apostolou-besyropoulou?inheritRedirect=false&amp;redirect=https%3A%2F%2Fwww.minfin.gr%2Fweb%2Fguest%2Fgrapheio-typou%3Fp_p_id%3D101_INSTANCE_coBUZhPGE9t9%26p_p_lifecycle%3D0%26p_p_state%3Dnormal%26p_p_mode%3Dview%26p_p_col_id%3Dcolumn-2%26p_p_col_count%3D1" TargetMode="External"/><Relationship Id="rId1953" Type="http://schemas.openxmlformats.org/officeDocument/2006/relationships/hyperlink" Target="https://www.sbs.gob.pe/Portals/0/jer/COVID19/OM_11233.pdf" TargetMode="External"/><Relationship Id="rId38" Type="http://schemas.openxmlformats.org/officeDocument/2006/relationships/hyperlink" Target="https://www.mintrabajo.gov.co/web/guest/prensa/comunicados/2020/220.000-de-la-prima-de-junio-sera-subsidiada-por-el-gobierno-a-quienes-ganan-1-salario-minimo" TargetMode="External"/><Relationship Id="rId1606" Type="http://schemas.openxmlformats.org/officeDocument/2006/relationships/hyperlink" Target="http://www.fsc.go.kr/downManager?bbsid=BBS0048&amp;no=151301" TargetMode="External"/><Relationship Id="rId1813" Type="http://schemas.openxmlformats.org/officeDocument/2006/relationships/hyperlink" Target="https://www.worldbank.org/en/news/press-release/2020/04/02/the-world-bank-group-provides-47-million-to-support-the-democratic-republic-of-congos-response-to-the-coronavirus-pandemic" TargetMode="External"/><Relationship Id="rId3059" Type="http://schemas.openxmlformats.org/officeDocument/2006/relationships/hyperlink" Target="https://www.nst.com.my/news/nation/2020/02/569732/2020-economic-stimulus-package-full-speech-text-english" TargetMode="External"/><Relationship Id="rId187" Type="http://schemas.openxmlformats.org/officeDocument/2006/relationships/hyperlink" Target="https://www.bankofengland.co.uk/prudential-regulation/publication/2020/statement-on-application-regulatory-capital-ifrs9" TargetMode="External"/><Relationship Id="rId394" Type="http://schemas.openxmlformats.org/officeDocument/2006/relationships/hyperlink" Target="https://www.gov.br/economia/pt-br/assuntos/noticias/2020/maio/sepec-prioriza-producao-de-insumos-e-equipamentos-em-combate-ao-novo-coronavirus" TargetMode="External"/><Relationship Id="rId2075" Type="http://schemas.openxmlformats.org/officeDocument/2006/relationships/hyperlink" Target="https://www.regjeringen.no/en/aktuelt/economic-measures-in-norway-in-response-to-covid-192/id2695355/" TargetMode="External"/><Relationship Id="rId2282" Type="http://schemas.openxmlformats.org/officeDocument/2006/relationships/hyperlink" Target="https://www.apra.gov.au/news-and-publications/apra-announces-temporary-suspension-of-apra-connect-data-collection-solution" TargetMode="External"/><Relationship Id="rId3126" Type="http://schemas.openxmlformats.org/officeDocument/2006/relationships/hyperlink" Target="http://jrs.mof.gov.cn/zhengcefabu/202002/t20200202_3465014.htm" TargetMode="External"/><Relationship Id="rId254" Type="http://schemas.openxmlformats.org/officeDocument/2006/relationships/hyperlink" Target="https://www.regeringen.se/artiklar/2020/05/regeringen-okar-almi-invests-investeringskraft-for-att-overbrygga-krisen-i-sma-innovativa-bolag/" TargetMode="External"/><Relationship Id="rId699" Type="http://schemas.openxmlformats.org/officeDocument/2006/relationships/hyperlink" Target="https://www.eib.org/en/press/all/2020-111-eib-group-to-contribute-eur1-7-billion-to-the-eu-s-covid-19-response-package-for-the-western-balkans" TargetMode="External"/><Relationship Id="rId1091" Type="http://schemas.openxmlformats.org/officeDocument/2006/relationships/hyperlink" Target="https://www.bundesfinanzministerium.de/Content/DE/Pressemitteilungen/Finanzpolitik/2020/04/2020-04-23-PM08-Liquiditaetshilfe.html" TargetMode="External"/><Relationship Id="rId2587" Type="http://schemas.openxmlformats.org/officeDocument/2006/relationships/hyperlink" Target="https://www.rbnz.govt.nz/news/2020/03/the-reserve-bank-is-committed-to-ensuring-smooth-market-functioning" TargetMode="External"/><Relationship Id="rId2794" Type="http://schemas.openxmlformats.org/officeDocument/2006/relationships/hyperlink" Target="https://www.bankofcanada.ca/2020/03/temporary-changes-bank-canada-standing-liquidity-facility/" TargetMode="External"/><Relationship Id="rId114" Type="http://schemas.openxmlformats.org/officeDocument/2006/relationships/hyperlink" Target="https://www.gov.sg/article/a-summary-of-the-fortitude-budget-2020" TargetMode="External"/><Relationship Id="rId461" Type="http://schemas.openxmlformats.org/officeDocument/2006/relationships/hyperlink" Target="https://www.gob.mx/shcp/prensa/comunicado-no-047-shcp-ssa-y-amis-presentan-cobertura-solidaria-de-apoyo-al-sector-salud?idiom=es" TargetMode="External"/><Relationship Id="rId559" Type="http://schemas.openxmlformats.org/officeDocument/2006/relationships/hyperlink" Target="https://www.gov.il/BlobFolder/news/corona-easing-association/he/corona-easing-association.pdf" TargetMode="External"/><Relationship Id="rId766" Type="http://schemas.openxmlformats.org/officeDocument/2006/relationships/hyperlink" Target="https://www.gov.il/he/departments/news/moep_quickly_transfered_nis_2_million_financial_support_to_206_local_authoritie" TargetMode="External"/><Relationship Id="rId1189" Type="http://schemas.openxmlformats.org/officeDocument/2006/relationships/hyperlink" Target="https://www.banxico.org.mx/publications-and-press/other-announcements/%7B6F7FECBA-44CB-6AA5-4E4B-269DDBD9B5A8%7D.pdf" TargetMode="External"/><Relationship Id="rId1396" Type="http://schemas.openxmlformats.org/officeDocument/2006/relationships/hyperlink" Target="https://www.kemenkeu.go.id/publikasi/berita/pemerintah-menanggung-seluruh-biaya-pasien-covid-19/" TargetMode="External"/><Relationship Id="rId2142" Type="http://schemas.openxmlformats.org/officeDocument/2006/relationships/hyperlink" Target="https://www.bcb.gov.br/en/pressdetail/2321/nota" TargetMode="External"/><Relationship Id="rId2447" Type="http://schemas.openxmlformats.org/officeDocument/2006/relationships/hyperlink" Target="https://valtioneuvosto.fi/en/article/-/asset_publisher/10616/hallitus-tukee-finnairia-suunnitteilla-600-miljoonan-euron-valtiontakaus" TargetMode="External"/><Relationship Id="rId321" Type="http://schemas.openxmlformats.org/officeDocument/2006/relationships/hyperlink" Target="https://jobsearch.gov.au/covid-19-information" TargetMode="External"/><Relationship Id="rId419" Type="http://schemas.openxmlformats.org/officeDocument/2006/relationships/hyperlink" Target="https://www.regjeringen.no/no/aktuelt/20-millioner-til-seks-universiteter/id2702873/" TargetMode="External"/><Relationship Id="rId626" Type="http://schemas.openxmlformats.org/officeDocument/2006/relationships/hyperlink" Target="https://www.bot.or.th/English/PressandSpeeches/Press/2020/Pages/n2463.aspx" TargetMode="External"/><Relationship Id="rId973" Type="http://schemas.openxmlformats.org/officeDocument/2006/relationships/hyperlink" Target="https://www.riksbank.se/sv/press-och-publicerat/nyheter-och-pressmeddelanden/pressmeddelanden/2020/riksbanken-erbjuder-ett-femte-lan-i-amerikanska-dollar-torsdagen-den-30-april/" TargetMode="External"/><Relationship Id="rId1049" Type="http://schemas.openxmlformats.org/officeDocument/2006/relationships/hyperlink" Target="https://www.gov.il/he/departments/news/press_24042020" TargetMode="External"/><Relationship Id="rId1256" Type="http://schemas.openxmlformats.org/officeDocument/2006/relationships/hyperlink" Target="https://www.gov.uk/government/news/billion-pound-support-package-for-innovative-firms-hit-by-coronavirus" TargetMode="External"/><Relationship Id="rId2002" Type="http://schemas.openxmlformats.org/officeDocument/2006/relationships/hyperlink" Target="https://www.bmf.gv.at/presse/pressemeldungen/2020/maerz/bluemel-haertefallfonds.html" TargetMode="External"/><Relationship Id="rId2307" Type="http://schemas.openxmlformats.org/officeDocument/2006/relationships/hyperlink" Target="https://www.bi.go.id/id/ruang-media/siaran-pers/Pages/sp_222420.aspx" TargetMode="External"/><Relationship Id="rId2654" Type="http://schemas.openxmlformats.org/officeDocument/2006/relationships/hyperlink" Target="https://www.banrep.gov.co/es/banco-republica-refuerza-medidas-para-asegurar-liquidez-economia-pesos-y-dolares" TargetMode="External"/><Relationship Id="rId2861" Type="http://schemas.openxmlformats.org/officeDocument/2006/relationships/hyperlink" Target="https://www.cbsl.gov.lk/sites/default/files/cbslweb_documents/press/pr/Press%20Release%20-%20Central%20Bank%20Eases%20Monetary%20Policy%20Further.pdf" TargetMode="External"/><Relationship Id="rId2959" Type="http://schemas.openxmlformats.org/officeDocument/2006/relationships/hyperlink" Target="https://www.banrep.gov.co/es/comunicado-junta-directiva" TargetMode="External"/><Relationship Id="rId833" Type="http://schemas.openxmlformats.org/officeDocument/2006/relationships/hyperlink" Target="https://www.minsalud.gov.co/Paginas/Empleadores-e-independientes-podran-aportar-el-3-porciento-a-pension.aspx" TargetMode="External"/><Relationship Id="rId1116" Type="http://schemas.openxmlformats.org/officeDocument/2006/relationships/hyperlink" Target="https://www.cftc.gov/PressRoom/PressReleases/8156-20" TargetMode="External"/><Relationship Id="rId1463" Type="http://schemas.openxmlformats.org/officeDocument/2006/relationships/hyperlink" Target="https://home.treasury.gov/news/press-releases/sm973" TargetMode="External"/><Relationship Id="rId1670" Type="http://schemas.openxmlformats.org/officeDocument/2006/relationships/hyperlink" Target="https://www.minhacienda.gov.co/webcenter/portal/SaladePrensa/pages_DetalleNoticia?documentId=WCC_CLUSTER-127632" TargetMode="External"/><Relationship Id="rId1768" Type="http://schemas.openxmlformats.org/officeDocument/2006/relationships/hyperlink" Target="https://www.worldbank.org/en/news/press-release/2020/04/03/world-bank-supports-armenia-to-combat-the-human-impact-of-the-covid19-pandemic" TargetMode="External"/><Relationship Id="rId2514" Type="http://schemas.openxmlformats.org/officeDocument/2006/relationships/hyperlink" Target="https://www.wbf.admin.ch/wbf/fr/home/dokumentation/nsb-news_list.msg-id-78515.html" TargetMode="External"/><Relationship Id="rId2721" Type="http://schemas.openxmlformats.org/officeDocument/2006/relationships/hyperlink" Target="https://www.bankofcanada.ca/2020/03/operational-details-on-the-bank-of-canadas-bankers-acceptance-purchase-facility/" TargetMode="External"/><Relationship Id="rId2819" Type="http://schemas.openxmlformats.org/officeDocument/2006/relationships/hyperlink" Target="http://rbi.org.in/Scripts/BS_PressReleaseDisplay.aspx?prid=49524" TargetMode="External"/><Relationship Id="rId900" Type="http://schemas.openxmlformats.org/officeDocument/2006/relationships/hyperlink" Target="https://www.fma.govt.nz/news-and-resources/covid-19/insurer-covid-19-expectations/" TargetMode="External"/><Relationship Id="rId1323" Type="http://schemas.openxmlformats.org/officeDocument/2006/relationships/hyperlink" Target="https://www.sbv.gov.vn/webcenter/portal/vi/menu/trangchu/ttsk/ttsk_chitiet?leftWidth=20%25&amp;showFooter=false&amp;showHeader=false&amp;dDocName=SBV408921&amp;rightWidth=0%25&amp;centerWidth=80%25&amp;_afrLoop=3482072645741539" TargetMode="External"/><Relationship Id="rId1530" Type="http://schemas.openxmlformats.org/officeDocument/2006/relationships/hyperlink" Target="https://www.dole.gov.ph/news/department-order-no-212-series-of-2020-prescribing-guidelines-on-the-provision-of-financial-assistance-for-displaced-landbased-and-seabased-filipino-workers-due-to-the-corona-virus-covid-2019-d/" TargetMode="External"/><Relationship Id="rId1628" Type="http://schemas.openxmlformats.org/officeDocument/2006/relationships/hyperlink" Target="https://www.minfin.gr/web/guest/-/d-t-meiose-misthomatos-gia-oles-tis-epicheireseis-pou-plettontai-apo-ten-exaplose-tou-koronoiou-kai-gia-tous-ergazomenous-se-autes?inheritRedirect=true&amp;redirect=%2F" TargetMode="External"/><Relationship Id="rId1975" Type="http://schemas.openxmlformats.org/officeDocument/2006/relationships/hyperlink" Target="https://www.minfin.gr/web/guest/deltia-typou/-/asset_publisher/4kjvD0lBldee/content/dynatoteta-kataboles-phorologikon-opheilon-mechri-tis-10-apriliou-gia-sympolites-mas-ano-ton-70-eton-e-me-pososto-anaperias-80-kai-ano?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1835" Type="http://schemas.openxmlformats.org/officeDocument/2006/relationships/hyperlink" Target="https://www.bcra.gob.ar/Noticias/coronavirus-bcra-segunda-cuarentena.asp" TargetMode="External"/><Relationship Id="rId3050" Type="http://schemas.openxmlformats.org/officeDocument/2006/relationships/hyperlink" Target="http://english.moef.go.kr/pc/selectTbPressCenterDtl.do?boardCd=N0001&amp;seq=4849" TargetMode="External"/><Relationship Id="rId1902" Type="http://schemas.openxmlformats.org/officeDocument/2006/relationships/hyperlink" Target="https://www.cbsl.gov.lk/en/node/7660" TargetMode="External"/><Relationship Id="rId2097" Type="http://schemas.openxmlformats.org/officeDocument/2006/relationships/hyperlink" Target="https://cbr.ru/eng/press/pr/?file=27032020_203415eng2020-03-27T20_33_29.htm" TargetMode="External"/><Relationship Id="rId276"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483" Type="http://schemas.openxmlformats.org/officeDocument/2006/relationships/hyperlink" Target="https://www.cbe.org.eg/en/Pages/HighlightsPages/Circular-dated-13-May-2020-regarding-allowing-the-construction-sector-to-benefit-from-the-industrial-private-sector-initiat.aspx" TargetMode="External"/><Relationship Id="rId690" Type="http://schemas.openxmlformats.org/officeDocument/2006/relationships/hyperlink" Target="http://www.mof.gov.cn/zhengwuxinxi/xinwenlianbo/hubeicaizhengxinxilianbo/202004/t20200422_3502401.htm" TargetMode="External"/><Relationship Id="rId2164" Type="http://schemas.openxmlformats.org/officeDocument/2006/relationships/hyperlink" Target="https://www.imf.org/en/News/Articles/2020/03/25/pr20105-somalia-imf-executive-board-approves-3-year-ecf-and-eff-arrangements" TargetMode="External"/><Relationship Id="rId2371" Type="http://schemas.openxmlformats.org/officeDocument/2006/relationships/hyperlink" Target="https://www.centralbank.go.ke/uploads/mpc_press_release/765216187_MPC%20Press%20Release%20-%20Meeting%20of%20March%2023,%202020.pdf" TargetMode="External"/><Relationship Id="rId3008" Type="http://schemas.openxmlformats.org/officeDocument/2006/relationships/hyperlink" Target="https://cbr.ru/eng/press/event/?id=6493" TargetMode="External"/><Relationship Id="rId136" Type="http://schemas.openxmlformats.org/officeDocument/2006/relationships/hyperlink" Target="https://www.bundesfinanzministerium.de/Content/DE/Pressemitteilungen/Finanzpolitik/2020/05/2020-05-25-Lufthansa.html" TargetMode="External"/><Relationship Id="rId343" Type="http://schemas.openxmlformats.org/officeDocument/2006/relationships/hyperlink" Target="https://www.dole.gov.ph/news/dole-presses-job-preservation-says-cost-of-covid-control-on-employers/" TargetMode="External"/><Relationship Id="rId550" Type="http://schemas.openxmlformats.org/officeDocument/2006/relationships/hyperlink" Target="https://pib.gov.in/PressReleasePage.aspx?PRID=1623862" TargetMode="External"/><Relationship Id="rId788" Type="http://schemas.openxmlformats.org/officeDocument/2006/relationships/hyperlink" Target="https://www.adb.org/news/adb-s-trade-finance-program-supports-medical-supplies-combat-pandemic-sri-lanka" TargetMode="External"/><Relationship Id="rId995" Type="http://schemas.openxmlformats.org/officeDocument/2006/relationships/hyperlink" Target="https://www.gob.mx/cnbv/prensa/33-2020-criterios-contables-especiales-aplicables-a-entidades-de-fomento-y-alcances-para-sector-de-ahorro-y-credito-popular?idiom=es" TargetMode="External"/><Relationship Id="rId1180" Type="http://schemas.openxmlformats.org/officeDocument/2006/relationships/hyperlink" Target="https://www.banxico.org.mx/publications-and-press/announcements-of-monetary-policy-decisions/%7BC86C9AC8-0121-9382-1F3D-0F1E6B8CF318%7D.pdf" TargetMode="External"/><Relationship Id="rId2024" Type="http://schemas.openxmlformats.org/officeDocument/2006/relationships/hyperlink" Target="https://www.banrep.gov.co/es/jdbr-adopto-medidas-adicionales-materia-liquidez-y-manera-unanime-recorto-medio-punto-porcentual-su" TargetMode="External"/><Relationship Id="rId2231" Type="http://schemas.openxmlformats.org/officeDocument/2006/relationships/hyperlink" Target="https://www.boi.org.il/en/NewsAndPublications/PressReleases/Pages/25-3-2020.aspx" TargetMode="External"/><Relationship Id="rId2469" Type="http://schemas.openxmlformats.org/officeDocument/2006/relationships/hyperlink" Target="https://www.regjeringen.no/en/aktuelt/economic-measures-in-norway-in-response-to-covid-19/id2694274/" TargetMode="External"/><Relationship Id="rId2676" Type="http://schemas.openxmlformats.org/officeDocument/2006/relationships/hyperlink" Target="https://www.kormany.hu/en/the-prime-minister/news/we-are-suspending-principal-and-interest-payment-liabilities-on-loans" TargetMode="External"/><Relationship Id="rId2883" Type="http://schemas.openxmlformats.org/officeDocument/2006/relationships/hyperlink" Target="https://www.cbe.org.eg/en/Pages/HighlightsPages/Circular-dated-15-March-2020-regarding-the-precautionary-measures-to-counter-the-effects-of-COVID-19-Virus.aspx" TargetMode="External"/><Relationship Id="rId203" Type="http://schemas.openxmlformats.org/officeDocument/2006/relationships/hyperlink" Target="https://www.gob.pe/institucion/mef/noticias/162356-gobierno-aprueba-medidas-para-garantizar-el-acceso-de-los-ciudadanos-a-medicamentos-para-el-tratamiento-del-coronavirus" TargetMode="External"/><Relationship Id="rId648" Type="http://schemas.openxmlformats.org/officeDocument/2006/relationships/hyperlink" Target="https://www.rahandusministeerium.ee/et/uudised/kaubanduskeskuste-poodide-renditoetuse-meede-avaneb-lahinadalatel" TargetMode="External"/><Relationship Id="rId855" Type="http://schemas.openxmlformats.org/officeDocument/2006/relationships/hyperlink" Target="https://www.worldbank.org/en/news/press-release/2020/05/01/world-bank-provides-its-second-support-to-rwandas-covid19-response" TargetMode="External"/><Relationship Id="rId1040" Type="http://schemas.openxmlformats.org/officeDocument/2006/relationships/hyperlink" Target="https://www.economie.gouv.fr/mesures-soutien-restaurants-cafes-hotels-entreprises-tourisme" TargetMode="External"/><Relationship Id="rId1278" Type="http://schemas.openxmlformats.org/officeDocument/2006/relationships/hyperlink" Target="https://www.minhacienda.gov.co/webcenter/portal/SaladePrensa/pages_DetalleNoticia?documentId=WCC_CLUSTER-128340" TargetMode="External"/><Relationship Id="rId1485" Type="http://schemas.openxmlformats.org/officeDocument/2006/relationships/hyperlink" Target="http://www.bsp.gov.ph/publications/media.asp?id=5352" TargetMode="External"/><Relationship Id="rId1692" Type="http://schemas.openxmlformats.org/officeDocument/2006/relationships/hyperlink" Target="https://www.gov.sg/article/solidarity-budget-2020-further-support-for-businesses-through-the-circuit-breaker-period" TargetMode="External"/><Relationship Id="rId2329" Type="http://schemas.openxmlformats.org/officeDocument/2006/relationships/hyperlink" Target="https://www.riksdagen.se/sv/dokument-lagar/arende/betankande/andringar-i-statens-budget-for-2020---anstand-med_H701FiU53/html" TargetMode="External"/><Relationship Id="rId2536" Type="http://schemas.openxmlformats.org/officeDocument/2006/relationships/hyperlink" Target="https://www.bankofcanada.ca/2020/03/revised-operational-details-for-the-first-bankers-acceptance-purchase-facility-operation/" TargetMode="External"/><Relationship Id="rId2743" Type="http://schemas.openxmlformats.org/officeDocument/2006/relationships/hyperlink" Target="https://www.dole.gov.ph/news/statement-of-secretary-silvestre-h-bello-iii-on-assistance-to-workers-amid-covid-19/" TargetMode="External"/><Relationship Id="rId410" Type="http://schemas.openxmlformats.org/officeDocument/2006/relationships/hyperlink" Target="https://pib.gov.in/PressReleasePage.aspx?PRID=1624153" TargetMode="External"/><Relationship Id="rId508" Type="http://schemas.openxmlformats.org/officeDocument/2006/relationships/hyperlink" Target="https://www.gob.mx/cnbv/prensa/36-2020-criterios-contables-especiales-aplicables-a-los-almacenes-generales-de-deposito?idiom=es" TargetMode="External"/><Relationship Id="rId715" Type="http://schemas.openxmlformats.org/officeDocument/2006/relationships/hyperlink" Target="https://www.bankofengland.co.uk/prudential-regulation/publication/2020/pra-statement-on-prioritisation-covid19" TargetMode="External"/><Relationship Id="rId922" Type="http://schemas.openxmlformats.org/officeDocument/2006/relationships/hyperlink" Target="https://www.argentina.gob.ar/noticias/covid-19-con-apoyo-del-bid-el-ministerio-de-desarrollo-productivo-suma-un-fondo-de-70-0" TargetMode="External"/><Relationship Id="rId1138" Type="http://schemas.openxmlformats.org/officeDocument/2006/relationships/hyperlink" Target="https://www.kemenkeu.go.id/publikasi/berita/djbc-berikan-fasilitas-bea-masuk-dan-kemudahan-tatalaksana-impor-di-masa-pandemi-covid-19/" TargetMode="External"/><Relationship Id="rId1345" Type="http://schemas.openxmlformats.org/officeDocument/2006/relationships/hyperlink" Target="https://www.bundesfinanzministerium.de/Content/DE/Pressemitteilungen/Finanzpolitik/2020/04/2020-04-16-GPM-Warenverkehr.html" TargetMode="External"/><Relationship Id="rId1552" Type="http://schemas.openxmlformats.org/officeDocument/2006/relationships/hyperlink" Target="https://www.argentina.gob.ar/coronavirus/medidas-gobierno" TargetMode="External"/><Relationship Id="rId1997" Type="http://schemas.openxmlformats.org/officeDocument/2006/relationships/hyperlink" Target="https://www.dof.gov.ph/adb-lauds-gives-support-to-phl-efforts-to-combat-covid-19-pandemic/" TargetMode="External"/><Relationship Id="rId2603" Type="http://schemas.openxmlformats.org/officeDocument/2006/relationships/hyperlink" Target="http://english.moef.go.kr/pc/selectTbPressCenterDtl.do?boardCd=N0001&amp;seq=4862" TargetMode="External"/><Relationship Id="rId2950" Type="http://schemas.openxmlformats.org/officeDocument/2006/relationships/hyperlink" Target="https://www.bot.or.th/English/AboutBOT/Activities/Pages/Joint_22032020.aspx" TargetMode="External"/><Relationship Id="rId1205" Type="http://schemas.openxmlformats.org/officeDocument/2006/relationships/hyperlink" Target="https://www.hacienda.gob.es/en-GB/Prensa/En%20Portada/2020/Paginas/20200421_Medidas_Economicas.aspx" TargetMode="External"/><Relationship Id="rId1857" Type="http://schemas.openxmlformats.org/officeDocument/2006/relationships/hyperlink" Target="https://www.kemenkeu.go.id/publikasi/berita/perppu-no1-tahun-2020-tentang-kebijakan-keuangan-negara-dan-stabilitas-sistem-keuangan-respons-luar-biasa-pemerintah-hadapi-situasi-covid-19/" TargetMode="External"/><Relationship Id="rId2810" Type="http://schemas.openxmlformats.org/officeDocument/2006/relationships/hyperlink" Target="https://www.hkma.gov.hk/eng/news-and-media/press-releases/2020/03/20200316-5/" TargetMode="External"/><Relationship Id="rId2908" Type="http://schemas.openxmlformats.org/officeDocument/2006/relationships/hyperlink" Target="https://www.adb.org/news/adb-provides-14-million-strengthen-mongolias-covid-19-preparedness" TargetMode="External"/><Relationship Id="rId51" Type="http://schemas.openxmlformats.org/officeDocument/2006/relationships/hyperlink" Target="https://www.gob.pe/institucion/mef/noticias/166687-el-gobierno-establece-reduccion-temporal-de-sueldos-de-funcionarios-y-servidores-del-poder-ejecutivo-a-favor-de-deudos-del-personal-de-salud" TargetMode="External"/><Relationship Id="rId1412" Type="http://schemas.openxmlformats.org/officeDocument/2006/relationships/hyperlink" Target="https://www.bcra.gob.ar/Noticias/Coronavirus-BCRA-nueva-prorroga-sumarios-financieros.asp" TargetMode="External"/><Relationship Id="rId1717" Type="http://schemas.openxmlformats.org/officeDocument/2006/relationships/hyperlink" Target="https://www.bmf.gv.at/presse/pressemeldungen/2020/april/finanzielle-unterstuetzungen-.html" TargetMode="External"/><Relationship Id="rId1924" Type="http://schemas.openxmlformats.org/officeDocument/2006/relationships/hyperlink" Target="https://news.belgium.be/en/additional-funding-2020" TargetMode="External"/><Relationship Id="rId3072" Type="http://schemas.openxmlformats.org/officeDocument/2006/relationships/hyperlink" Target="https://www.reuters.com/article/indonesia-economy/update-1-indonesia-announces-nearly-750-mln-stimulus-in-response-to-coronavirus-idUSL3N2AP2P1" TargetMode="External"/><Relationship Id="rId298" Type="http://schemas.openxmlformats.org/officeDocument/2006/relationships/hyperlink" Target="https://www.boj.or.jp/en/announcements/release_2020/rel200519a.pdf" TargetMode="External"/><Relationship Id="rId158" Type="http://schemas.openxmlformats.org/officeDocument/2006/relationships/hyperlink" Target="https://www.bmf.gv.at/presse/pressemeldungen/2020/Mai/investitionen-oeffentlicher-verkehr.html" TargetMode="External"/><Relationship Id="rId2186" Type="http://schemas.openxmlformats.org/officeDocument/2006/relationships/hyperlink" Target="https://www.riksbank.se/en-gb/press-and-published/notices-and-press-releases/press-releases/2020/measures-to-further-improve-credit-supply-to-companies/" TargetMode="External"/><Relationship Id="rId2393" Type="http://schemas.openxmlformats.org/officeDocument/2006/relationships/hyperlink" Target="https://www.federalreserve.gov/newsevents/pressreleases/monetary20200323b.htm" TargetMode="External"/><Relationship Id="rId2698" Type="http://schemas.openxmlformats.org/officeDocument/2006/relationships/hyperlink" Target="http://english.moef.go.kr/pc/selectTbPressCenterDtl.do?boardCd=N0001&amp;seq=4859" TargetMode="External"/><Relationship Id="rId365" Type="http://schemas.openxmlformats.org/officeDocument/2006/relationships/hyperlink" Target="https://pib.gov.in/PressReleasePage.aspx?PRID=1624661" TargetMode="External"/><Relationship Id="rId572" Type="http://schemas.openxmlformats.org/officeDocument/2006/relationships/hyperlink" Target="https://www.resbank.co.za/Publications/Detail-Item-View/Pages/Publications.aspx?sarbweb=3b6aa07d-92ab-441f-b7bf-bb7dfb1bedb4&amp;sarblist=21b5222e-7125-4e55-bb65-56fd3333371e&amp;sarbitem=9930" TargetMode="External"/><Relationship Id="rId2046" Type="http://schemas.openxmlformats.org/officeDocument/2006/relationships/hyperlink" Target="https://www.rbi.org.in/Scripts/BS_PressReleaseDisplay.aspx?prid=49582" TargetMode="External"/><Relationship Id="rId2253" Type="http://schemas.openxmlformats.org/officeDocument/2006/relationships/hyperlink" Target="https://www.bnr.ro/page.aspx?prid=17656" TargetMode="External"/><Relationship Id="rId2460" Type="http://schemas.openxmlformats.org/officeDocument/2006/relationships/hyperlink" Target="https://www.banxico.org.mx/publications-and-press/other-announcements/%7BE626A744-436D-2495-0969-3582C9571361%7D.pdf" TargetMode="External"/><Relationship Id="rId225" Type="http://schemas.openxmlformats.org/officeDocument/2006/relationships/hyperlink" Target="https://www.mincit.gov.co/prensa/noticias/industria/innpulsa-fortalece-40-empresas-del-sector-lacteo" TargetMode="External"/><Relationship Id="rId432" Type="http://schemas.openxmlformats.org/officeDocument/2006/relationships/hyperlink" Target="https://www.worldbank.org/en/news/press-release/2020/05/15/world-bank-approves-financing-to-support-indonesias-social-assistance-system-and-covid-19-coronavirus-response" TargetMode="External"/><Relationship Id="rId877" Type="http://schemas.openxmlformats.org/officeDocument/2006/relationships/hyperlink" Target="https://www.banrep.gov.co/es/jdbr-redujo-medio-punto-porcentual-su-tasa-interes-intervencion-325-y-adopto-medidas-adicionales" TargetMode="External"/><Relationship Id="rId1062" Type="http://schemas.openxmlformats.org/officeDocument/2006/relationships/hyperlink" Target="https://www.regjeringen.no/no/aktuelt/innsynslosning-for-kompensasjonsordningen-blir-apen-for-alle--na-er-den-klar/id2699297/" TargetMode="External"/><Relationship Id="rId2113" Type="http://schemas.openxmlformats.org/officeDocument/2006/relationships/hyperlink" Target="https://www.congress.gov/116/bills/hr748/BILLS-116hr748enr.pdf" TargetMode="External"/><Relationship Id="rId2320" Type="http://schemas.openxmlformats.org/officeDocument/2006/relationships/hyperlink" Target="http://www.fsc.go.kr/downManager?bbsid=BBS0048&amp;no=150684" TargetMode="External"/><Relationship Id="rId2558" Type="http://schemas.openxmlformats.org/officeDocument/2006/relationships/hyperlink" Target="https://em.dk/nyhedsarkiv/2020/marts/covid-19-reduktion-af-den-systemiske-buffer-paa-faeroeerne/" TargetMode="External"/><Relationship Id="rId2765" Type="http://schemas.openxmlformats.org/officeDocument/2006/relationships/hyperlink" Target="https://www.dlapiper.com/en/uk/insights/publications/2020/03/ukraine-takes-measures-towards-covid-19/" TargetMode="External"/><Relationship Id="rId2972" Type="http://schemas.openxmlformats.org/officeDocument/2006/relationships/hyperlink" Target="https://www.rbi.org.in/Scripts/BS_PressReleaseDisplay.aspx?prid=49501" TargetMode="External"/><Relationship Id="rId737" Type="http://schemas.openxmlformats.org/officeDocument/2006/relationships/hyperlink" Target="https://www.gov.il/he/departments/news/corona_crisis_easing_regulations" TargetMode="External"/><Relationship Id="rId944" Type="http://schemas.openxmlformats.org/officeDocument/2006/relationships/hyperlink" Target="https://www.me.gov.ua/News/Detail?lang=uk-UA&amp;id=e26bc939-2ce9-4b73-92bc-f74eb7eaa252&amp;title=IgorPetrashko-DerzhavaPlatitimeVidsotkiPoDiiuchimKreditamBiznesuURaziZberezhenniaNimRobochikhMistsTaZarplat" TargetMode="External"/><Relationship Id="rId1367" Type="http://schemas.openxmlformats.org/officeDocument/2006/relationships/hyperlink" Target="https://www.resbank.co.za/Lists/News%20and%20Publications/Attachments/9873/Joint%20Communication%201%20of%202020%20COVID-19%20Regulatory%20response.pdf" TargetMode="External"/><Relationship Id="rId1574" Type="http://schemas.openxmlformats.org/officeDocument/2006/relationships/hyperlink" Target="https://gia.info.gov.hk/general/202004/08/P2020040800810_339425_1_1586360416762.pdf" TargetMode="External"/><Relationship Id="rId1781" Type="http://schemas.openxmlformats.org/officeDocument/2006/relationships/hyperlink" Target="https://www.mnb.hu/sajtoszoba/sajtokozlemenyek/2020-evi-sajtokozlemenyek/az-mnb-a-rendszerszinten-jelentos-bankok-tokepuffereinek-feloldasaval-tamogatja-a-bankrendszer-hitelezesi-aktivitasat" TargetMode="External"/><Relationship Id="rId2418" Type="http://schemas.openxmlformats.org/officeDocument/2006/relationships/hyperlink" Target="https://news.belgium.be/fr/coronavirus-les-mesures-pour-les-employeurs-sont-desormais-en-ligne" TargetMode="External"/><Relationship Id="rId2625" Type="http://schemas.openxmlformats.org/officeDocument/2006/relationships/hyperlink" Target="https://www.mof.gov.tw/Eng/singlehtml/f48d641f159a4866b1d31c0916fbcc71?cntId=57ba9ba9f894464fb9d9e6febd28850b" TargetMode="External"/><Relationship Id="rId2832" Type="http://schemas.openxmlformats.org/officeDocument/2006/relationships/hyperlink" Target="https://www.rbnz.govt.nz/news/2020/03/financial-system-sound-and-reserve-bank-providing-additional-support" TargetMode="External"/><Relationship Id="rId73" Type="http://schemas.openxmlformats.org/officeDocument/2006/relationships/hyperlink" Target="https://www.boi.org.il/en/NewsAndPublications/PressReleases/Pages/27-5-2020.aspx" TargetMode="External"/><Relationship Id="rId804" Type="http://schemas.openxmlformats.org/officeDocument/2006/relationships/hyperlink" Target="https://www.regjeringen.no/no/aktuelt/tildeler-150-millionar-kroner-til-tiltak-for-a-inkludere-barn-i-laginntektsfamiliar/id2700930/" TargetMode="External"/><Relationship Id="rId1227" Type="http://schemas.openxmlformats.org/officeDocument/2006/relationships/hyperlink" Target="https://www.rbi.org.in/Scripts/BS_PressReleaseDisplay.aspx?prid=49701" TargetMode="External"/><Relationship Id="rId1434" Type="http://schemas.openxmlformats.org/officeDocument/2006/relationships/hyperlink" Target="https://www.imf.org/en/News/Articles/2020/04/14/pr20155-el-salvador-imf-executive-board-approves-a-us-389-million-disbursement-to-address-covid-19" TargetMode="External"/><Relationship Id="rId1641" Type="http://schemas.openxmlformats.org/officeDocument/2006/relationships/hyperlink" Target="https://japan.kantei.go.jp/98_abe/statement/202004/_00001.html" TargetMode="External"/><Relationship Id="rId1879" Type="http://schemas.openxmlformats.org/officeDocument/2006/relationships/hyperlink" Target="https://www.bundesfinanzministerium.de/Content/DE/Pressemitteilungen/Finanzpolitik/2020/03/2020-03-30-PM-Exportkreditgarantien.html" TargetMode="External"/><Relationship Id="rId3094" Type="http://schemas.openxmlformats.org/officeDocument/2006/relationships/hyperlink" Target="http://nys.mof.gov.cn/czpjZhengCeFaBu_2_2/202002/t20200214_3469905.htm" TargetMode="External"/><Relationship Id="rId1501" Type="http://schemas.openxmlformats.org/officeDocument/2006/relationships/hyperlink" Target="https://www.bcb.gov.br/detalhenoticia/17039/nota" TargetMode="External"/><Relationship Id="rId1739" Type="http://schemas.openxmlformats.org/officeDocument/2006/relationships/hyperlink" Target="https://www.mkm.ee/et/uudised/laevandusettevotted-saavad-riigilt-mitmekulgset-tuge" TargetMode="External"/><Relationship Id="rId1946" Type="http://schemas.openxmlformats.org/officeDocument/2006/relationships/hyperlink" Target="https://www.banxico.org.mx/publicaciones-y-prensa/anuncios-de-la-comision-de-cambios/%7B13179DA8-2AC4-39B1-2F5B-02C7C7103A1B%7D.pdf" TargetMode="External"/><Relationship Id="rId1806" Type="http://schemas.openxmlformats.org/officeDocument/2006/relationships/hyperlink" Target="https://www.worldbank.org/en/news/press-release/2020/04/02/kenya-receives-50-million-world-bank-group-support-to-address-covid-19-pandemic" TargetMode="External"/><Relationship Id="rId387" Type="http://schemas.openxmlformats.org/officeDocument/2006/relationships/hyperlink" Target="https://pib.gov.in/PressReleasePage.aspx?PRID=1624536" TargetMode="External"/><Relationship Id="rId594" Type="http://schemas.openxmlformats.org/officeDocument/2006/relationships/hyperlink" Target="https://financien.belgium.be/nl/Actueel/update-covid-19-douane-en-belastingvrijstellingen-bij-rampen-gewijzigde-procedure" TargetMode="External"/><Relationship Id="rId2068" Type="http://schemas.openxmlformats.org/officeDocument/2006/relationships/hyperlink" Target="https://www.pmo.gov.my/2020/03/speech-text-prihatin-esp/" TargetMode="External"/><Relationship Id="rId2275" Type="http://schemas.openxmlformats.org/officeDocument/2006/relationships/hyperlink" Target="https://www.sec.gov/news/press-release/2020-73" TargetMode="External"/><Relationship Id="rId3021" Type="http://schemas.openxmlformats.org/officeDocument/2006/relationships/hyperlink" Target="http://www.hkadc.org.hk/?p=29852" TargetMode="External"/><Relationship Id="rId3119" Type="http://schemas.openxmlformats.org/officeDocument/2006/relationships/hyperlink" Target="https://www.bi.go.id/en/ruang-media/siaran-pers/Pages/sp_221520.aspx" TargetMode="External"/><Relationship Id="rId247" Type="http://schemas.openxmlformats.org/officeDocument/2006/relationships/hyperlink" Target="https://www.rijksoverheid.nl/actueel/nieuws/2020/05/20/kabinet-investeert-in-doorbouwen" TargetMode="External"/><Relationship Id="rId899" Type="http://schemas.openxmlformats.org/officeDocument/2006/relationships/hyperlink" Target="https://www.rbnz.govt.nz/news/2020/04/reserve-bank-removes-lvr-restrictions-for-12-months" TargetMode="External"/><Relationship Id="rId1084" Type="http://schemas.openxmlformats.org/officeDocument/2006/relationships/hyperlink" Target="https://www.adb.org/news/adb-provides-6-million-assistance-solomon-islands-covid-19-response" TargetMode="External"/><Relationship Id="rId2482" Type="http://schemas.openxmlformats.org/officeDocument/2006/relationships/hyperlink" Target="https://cbr.ru/eng/press/pr/?file=23032020_170800eng2020-03-23T17_07_10.htm" TargetMode="External"/><Relationship Id="rId2787" Type="http://schemas.openxmlformats.org/officeDocument/2006/relationships/hyperlink" Target="https://www.fsma.be/en/contact" TargetMode="External"/><Relationship Id="rId107" Type="http://schemas.openxmlformats.org/officeDocument/2006/relationships/hyperlink" Target="https://www.gov.sg/article/a-summary-of-the-fortitude-budget-2020" TargetMode="External"/><Relationship Id="rId454" Type="http://schemas.openxmlformats.org/officeDocument/2006/relationships/hyperlink" Target="http://japan.kantei.go.jp/98_abe/actions/202005/_00010.html" TargetMode="External"/><Relationship Id="rId661" Type="http://schemas.openxmlformats.org/officeDocument/2006/relationships/hyperlink" Target="https://www.gov.il/he/departments/news/press_08052020_b" TargetMode="External"/><Relationship Id="rId759" Type="http://schemas.openxmlformats.org/officeDocument/2006/relationships/hyperlink" Target="https://ec.europa.eu/commission/presscorner/detail/en/ip_20_805" TargetMode="External"/><Relationship Id="rId966" Type="http://schemas.openxmlformats.org/officeDocument/2006/relationships/hyperlink" Target="https://www.imf.org/en/News/Articles/2020/04/28/pr20191-nigeria-imf-executive-board-approves-emergency-support-to-address-covid-19" TargetMode="External"/><Relationship Id="rId1291" Type="http://schemas.openxmlformats.org/officeDocument/2006/relationships/hyperlink" Target="https://www.rbi.org.in/Scripts/NotificationUser.aspx?Id=11870&amp;Mode=0" TargetMode="External"/><Relationship Id="rId1389" Type="http://schemas.openxmlformats.org/officeDocument/2006/relationships/hyperlink" Target="https://www.rahandusministeerium.ee/et/uudised/koroonakriisiga-seotud-maksumeetmed-said-riigikogu-heakskiidu" TargetMode="External"/><Relationship Id="rId1596" Type="http://schemas.openxmlformats.org/officeDocument/2006/relationships/hyperlink" Target="https://www.regjeringen.no/no/aktuelt/regjeringen-gir-stotte-til-selvstendig-naringsdrivende-og-frilansere/id2697184/" TargetMode="External"/><Relationship Id="rId2135" Type="http://schemas.openxmlformats.org/officeDocument/2006/relationships/hyperlink" Target="https://www.nbb.be/fr/articles/le-secteur-de-lassurance-sefforce-lui-aussi-de-lutter-contre-lincidence-socio-economique-de" TargetMode="External"/><Relationship Id="rId2342" Type="http://schemas.openxmlformats.org/officeDocument/2006/relationships/hyperlink" Target="https://www.apra.gov.au/news-and-publications/apra-adapts-2020-agenda-to-prioritise-covid-19-response" TargetMode="External"/><Relationship Id="rId2647" Type="http://schemas.openxmlformats.org/officeDocument/2006/relationships/hyperlink" Target="https://www.bankofcanada.ca/2020/03/additional-temporary-changes-bank-canada-standing-liquidity-facility/" TargetMode="External"/><Relationship Id="rId2994" Type="http://schemas.openxmlformats.org/officeDocument/2006/relationships/hyperlink" Target="https://www.i-talicom.it/primo-piano/gruppo-cdp-nuove-misure-a-sostegno-delle-imprese-in-conseguenza-dellemergenza-coronavirus/" TargetMode="External"/><Relationship Id="rId314" Type="http://schemas.openxmlformats.org/officeDocument/2006/relationships/hyperlink" Target="https://www.fhfa.gov/Media/PublicAffairs/Pages/FHFA-Announces-Refinance-and-Home-Purchase-Eligibility-for-Borrowers-in-Forbearance.aspx" TargetMode="External"/><Relationship Id="rId521" Type="http://schemas.openxmlformats.org/officeDocument/2006/relationships/hyperlink" Target="https://www.cbsl.gov.lk/en/node/7846" TargetMode="External"/><Relationship Id="rId619" Type="http://schemas.openxmlformats.org/officeDocument/2006/relationships/hyperlink" Target="https://www.regeringen.se/artiklar/2020/05/lattlast-kommunerna-far-180-miljoner-kronor-for-att-skapa-sommar-jobb-till-ungdomar/" TargetMode="External"/><Relationship Id="rId1151" Type="http://schemas.openxmlformats.org/officeDocument/2006/relationships/hyperlink" Target="http://www.bsp.gov.ph/publications/media.asp?id=5363" TargetMode="External"/><Relationship Id="rId1249" Type="http://schemas.openxmlformats.org/officeDocument/2006/relationships/hyperlink" Target="http://www.fsc.go.kr/downManager?bbsid=BBS0048&amp;no=151611" TargetMode="External"/><Relationship Id="rId2202" Type="http://schemas.openxmlformats.org/officeDocument/2006/relationships/hyperlink" Target="https://www.canada.ca/en/department-finance/economic-response-plan/covid19-individuals.html" TargetMode="External"/><Relationship Id="rId2854" Type="http://schemas.openxmlformats.org/officeDocument/2006/relationships/hyperlink" Target="https://www.dof.gov.ph/govt-economic-team-rolls-out-p27-1-b-package-vs-covid-19-pandemic/" TargetMode="External"/><Relationship Id="rId95" Type="http://schemas.openxmlformats.org/officeDocument/2006/relationships/hyperlink" Target="https://ec.europa.eu/commission/presscorner/detail/en/ip_20_932" TargetMode="External"/><Relationship Id="rId826" Type="http://schemas.openxmlformats.org/officeDocument/2006/relationships/hyperlink" Target="https://www.gov.uk/government/news/top-up-to-local-business-grant-funds-scheme" TargetMode="External"/><Relationship Id="rId1011" Type="http://schemas.openxmlformats.org/officeDocument/2006/relationships/hyperlink" Target="http://szs.mof.gov.cn/zhengcefabu/202004/t20200426_3504305.htm" TargetMode="External"/><Relationship Id="rId1109" Type="http://schemas.openxmlformats.org/officeDocument/2006/relationships/hyperlink" Target="https://www.bankofengland.co.uk/prudential-regulation/publication/2020/follow-up-to-letter-from-sam-woods-covid-19-ifrs-9-capital-requirements-loan-covenants" TargetMode="External"/><Relationship Id="rId1456" Type="http://schemas.openxmlformats.org/officeDocument/2006/relationships/hyperlink" Target="http://www.imss.gob.mx/prensa/archivo/202004/191" TargetMode="External"/><Relationship Id="rId1663" Type="http://schemas.openxmlformats.org/officeDocument/2006/relationships/hyperlink" Target="https://www.bot.or.th/English/PressandSpeeches/Press/2020/Pages/n2063.aspx" TargetMode="External"/><Relationship Id="rId1870" Type="http://schemas.openxmlformats.org/officeDocument/2006/relationships/hyperlink" Target="https://treasury.gov.au/sites/default/files/2020-03/Fact_sheet_Info_for_Employees_2.pdf" TargetMode="External"/><Relationship Id="rId1968"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507" Type="http://schemas.openxmlformats.org/officeDocument/2006/relationships/hyperlink" Target="https://www.snb.ch/en/mmr/reference/pre_20200320/source/pre_20200320.en.pdf" TargetMode="External"/><Relationship Id="rId2714" Type="http://schemas.openxmlformats.org/officeDocument/2006/relationships/hyperlink" Target="https://www.argentina.gob.ar/noticias/los-ministros-de-economia-y-de-desarrollo-productivo-anunciaron-un-paquete-de-medidas-para" TargetMode="External"/><Relationship Id="rId2921" Type="http://schemas.openxmlformats.org/officeDocument/2006/relationships/hyperlink" Target="https://www.canada.ca/en/department-finance/news/2020/03/canada-outlines-measures-to-support-the-economy-and-the-financial-sector.html" TargetMode="External"/><Relationship Id="rId1316" Type="http://schemas.openxmlformats.org/officeDocument/2006/relationships/hyperlink" Target="https://www.cbc.gov.tw/tw/cp-302-109602-d15c2-1.html" TargetMode="External"/><Relationship Id="rId1523" Type="http://schemas.openxmlformats.org/officeDocument/2006/relationships/hyperlink" Target="https://www.banxico.org.mx/publicaciones-y-prensa/miscelaneos/%7B199A62F0-E049-9272-5E1C-60C83E255077%7D.pdf" TargetMode="External"/><Relationship Id="rId1730" Type="http://schemas.openxmlformats.org/officeDocument/2006/relationships/hyperlink" Target="https://www.bis.org/press/p200403.htm" TargetMode="External"/><Relationship Id="rId22" Type="http://schemas.openxmlformats.org/officeDocument/2006/relationships/hyperlink" Target="https://www.resbank.co.za/Lists/News%20and%20Publications/Attachments/9967/Guidance%20Note%206%20of%202020.pdf" TargetMode="External"/><Relationship Id="rId1828" Type="http://schemas.openxmlformats.org/officeDocument/2006/relationships/hyperlink" Target="https://www.worldbank.org/en/news/press-release/2020/04/02/euro-400-million-to-romania-to-combat-the-human-and-economic-impacts-of-the-coronavirus-pandemic" TargetMode="External"/><Relationship Id="rId3043" Type="http://schemas.openxmlformats.org/officeDocument/2006/relationships/hyperlink" Target="https://www.news.gov.hk/eng/2020/02/20200229/20200229_212354_374.html?type=category&amp;name=covid19&amp;tl=t" TargetMode="External"/><Relationship Id="rId171" Type="http://schemas.openxmlformats.org/officeDocument/2006/relationships/hyperlink" Target="https://www.rbi.org.in/Scripts/BS_PressReleaseDisplay.aspx?prid=49844" TargetMode="External"/><Relationship Id="rId2297" Type="http://schemas.openxmlformats.org/officeDocument/2006/relationships/hyperlink" Target="https://www.economie.gouv.fr/coronavirus-startup-mesures-de-soutien-economique" TargetMode="External"/><Relationship Id="rId269" Type="http://schemas.openxmlformats.org/officeDocument/2006/relationships/hyperlink" Target="https://www.frc.org.uk/about-the-frc/covid-19/company-guidance-updated-20may-2020-(covid-19)" TargetMode="External"/><Relationship Id="rId476" Type="http://schemas.openxmlformats.org/officeDocument/2006/relationships/hyperlink" Target="https://www.worldbank.org/en/news/press-release/2020/05/13/world-bank-covid-coronavirus-india-protect-poor" TargetMode="External"/><Relationship Id="rId683" Type="http://schemas.openxmlformats.org/officeDocument/2006/relationships/hyperlink" Target="https://www.bcra.gob.ar/Noticias/reunion-bcra-UIA.asp" TargetMode="External"/><Relationship Id="rId890" Type="http://schemas.openxmlformats.org/officeDocument/2006/relationships/hyperlink" Target="https://www.rbi.org.in/Scripts/BS_PressReleaseDisplay.aspx?prid=49747" TargetMode="External"/><Relationship Id="rId2157" Type="http://schemas.openxmlformats.org/officeDocument/2006/relationships/hyperlink" Target="https://www.bankofgreece.gr/enimerosi/grafeio-typoy/anazhthsh-enhmerwsewn/enhmerwseis?announcement=6e734e3f-f22e-478d-92a6-6111904d7c32" TargetMode="External"/><Relationship Id="rId2364" Type="http://schemas.openxmlformats.org/officeDocument/2006/relationships/hyperlink" Target="https://www.rbi.org.in/Scripts/NotificationUser.aspx?Id=11828&amp;Mode=0" TargetMode="External"/><Relationship Id="rId2571" Type="http://schemas.openxmlformats.org/officeDocument/2006/relationships/hyperlink" Target="https://www.mnb.hu/sajtoszoba/sajtokozlemenyek/2020-evi-sajtokozlemenyek/az-mnb-szamos-intezkedest-hozott-a-bankok-mukodesenek-tamogatasara" TargetMode="External"/><Relationship Id="rId3110" Type="http://schemas.openxmlformats.org/officeDocument/2006/relationships/hyperlink" Target="http://szs.mof.gov.cn/zhengcefabu/202002/t20200207_3466791.htm" TargetMode="External"/><Relationship Id="rId129" Type="http://schemas.openxmlformats.org/officeDocument/2006/relationships/hyperlink" Target="https://www.cnv.gov.ar/SitioWeb/Prensa/Post/1432/1432determinacion-de-plazo-de-permanencia-para-la-liquidacion-de-titulos-publicos" TargetMode="External"/><Relationship Id="rId336" Type="http://schemas.openxmlformats.org/officeDocument/2006/relationships/hyperlink" Target="https://www.imf.org/en/News/Articles/2020/05/18/pr20219-armenia-imf-execboard-concludes-2ndrev-under-sba-augments-access-address-impact-covid19" TargetMode="External"/><Relationship Id="rId543" Type="http://schemas.openxmlformats.org/officeDocument/2006/relationships/hyperlink" Target="https://covid19.gov.gr/systasi-tamiou-me-tin-eponymia-tamio-engyodosias-epichiriseon-covid-19/" TargetMode="External"/><Relationship Id="rId988" Type="http://schemas.openxmlformats.org/officeDocument/2006/relationships/hyperlink" Target="https://www.gov.il/he/departments/news/rejection-of-deadlines-imposing-and-collecting-financial-penalty" TargetMode="External"/><Relationship Id="rId1173" Type="http://schemas.openxmlformats.org/officeDocument/2006/relationships/hyperlink" Target="https://tem.fi/artikkeli/-/asset_publisher/komissio-hyvaksyi-ensimmaisen-suomen-tukiohjelman-yrityksille-koronavirustilanteessa" TargetMode="External"/><Relationship Id="rId1380" Type="http://schemas.openxmlformats.org/officeDocument/2006/relationships/hyperlink" Target="https://www.gov.br/economia/pt-br/assuntos/noticias/2020/abril/governo-federal-agiliza-financiamentos-junto-a-bancos-multilaterais" TargetMode="External"/><Relationship Id="rId2017" Type="http://schemas.openxmlformats.org/officeDocument/2006/relationships/hyperlink" Target="https://www.bankofcanada.ca/2020/03/operational-details-for-the-secondary-market-purchases-of-government-of-canada-securities/" TargetMode="External"/><Relationship Id="rId2224" Type="http://schemas.openxmlformats.org/officeDocument/2006/relationships/hyperlink" Target="https://ec.europa.eu/commission/presscorner/detail/en/ip_20_528" TargetMode="External"/><Relationship Id="rId2669"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76" Type="http://schemas.openxmlformats.org/officeDocument/2006/relationships/hyperlink" Target="https://www.fm.dk/nyheder/pressemeddelelser/2020/03/trepartsaftale-skal-hjaelpe-loenmodtagere" TargetMode="External"/><Relationship Id="rId403" Type="http://schemas.openxmlformats.org/officeDocument/2006/relationships/hyperlink" Target="https://pib.gov.in/PressReleasePage.aspx?PRID=1624153" TargetMode="External"/><Relationship Id="rId750" Type="http://schemas.openxmlformats.org/officeDocument/2006/relationships/hyperlink" Target="https://mof.gov.ua/uk/news/uriad_zmenshiv_rozmir_vidrakhuvan_pributku_derzhavnikh_pidpriiemstv-2131" TargetMode="External"/><Relationship Id="rId848" Type="http://schemas.openxmlformats.org/officeDocument/2006/relationships/hyperlink" Target="https://cbr.ru/press/event/?id=6691" TargetMode="External"/><Relationship Id="rId1033" Type="http://schemas.openxmlformats.org/officeDocument/2006/relationships/hyperlink" Target="https://www.mkm.ee/et/uudised/valitsuse-liikmed-kiitsid-heaks-covid-19-lisaeelarvega-seotud-kriisimeetmed" TargetMode="External"/><Relationship Id="rId1478" Type="http://schemas.openxmlformats.org/officeDocument/2006/relationships/hyperlink" Target="https://www.imf.org/en/News/Articles/2020/04/10/pr20148-albania-imf-executive-board-approves-us-in-emergency-support-to-combat-covid-19-pandemic" TargetMode="External"/><Relationship Id="rId1685" Type="http://schemas.openxmlformats.org/officeDocument/2006/relationships/hyperlink" Target="https://www.treasury.gov.my/pdf/Teks-Perutusan-Khas-YAB-PM-Prihatin-PKS-Tambahan.pdf" TargetMode="External"/><Relationship Id="rId1892" Type="http://schemas.openxmlformats.org/officeDocument/2006/relationships/hyperlink" Target="https://www.minfin.ru/ru/press-center/?id_4=37014-grazhdanam_ip_i_subektam_msp_budut_predostavleny_kreditnye_kanikuly_na_period_do_6_mesyatsev" TargetMode="External"/><Relationship Id="rId2431" Type="http://schemas.openxmlformats.org/officeDocument/2006/relationships/hyperlink" Target="https://www.onem.be/fr/nouveau/chomage-temporaire-la-suite-de-lepidemie-de-coronavirus-covid-19-simplification-de-la-procedure" TargetMode="External"/><Relationship Id="rId2529" Type="http://schemas.openxmlformats.org/officeDocument/2006/relationships/hyperlink" Target="https://www.rba.gov.au/mkt-operations/announcements/term-funding-facility-to-support-lending-to-australian-businesses.html" TargetMode="External"/><Relationship Id="rId2736" Type="http://schemas.openxmlformats.org/officeDocument/2006/relationships/hyperlink" Target="https://www.government.nl/ministries/ministry-of-finance/news/2020/03/19/coronavirus-dutch-government-adopts-package-of-new-measures-designed-to-save-jobs-and-the-economy" TargetMode="External"/><Relationship Id="rId610" Type="http://schemas.openxmlformats.org/officeDocument/2006/relationships/hyperlink" Target="https://www.gob.pe/institucion/produce/noticias/152175-gobierno-amplia-plazo-de-vigencia-del-proceso-de-formalizacion-de-la-actividad-pesquera-artesanal" TargetMode="External"/><Relationship Id="rId708" Type="http://schemas.openxmlformats.org/officeDocument/2006/relationships/hyperlink" Target="https://www.regeringen.se/pressmeddelanden/2020/05/forstarkta-atgarder-for-arbetstagare-och-foretag/" TargetMode="External"/><Relationship Id="rId915" Type="http://schemas.openxmlformats.org/officeDocument/2006/relationships/hyperlink" Target="https://www.federalreserve.gov/newsevents/pressreleases/monetary20200430a.htm" TargetMode="External"/><Relationship Id="rId1240" Type="http://schemas.openxmlformats.org/officeDocument/2006/relationships/hyperlink" Target="http://www.fsc.go.kr/downManager?bbsid=BBS0048&amp;no=151611" TargetMode="External"/><Relationship Id="rId1338" Type="http://schemas.openxmlformats.org/officeDocument/2006/relationships/hyperlink" Target="https://www.minhacienda.gov.co/webcenter/portal/SaladePrensa/pages_DetalleNoticia?documentId=WCC_CLUSTER-128296" TargetMode="External"/><Relationship Id="rId1545" Type="http://schemas.openxmlformats.org/officeDocument/2006/relationships/hyperlink" Target="https://home.treasury.gov/news/press-releases/sm970" TargetMode="External"/><Relationship Id="rId2943" Type="http://schemas.openxmlformats.org/officeDocument/2006/relationships/hyperlink" Target="http://meng.fsc.go.kr/common/pdfjs/web/viewer.html?file=/upload/press1/20200313180836_27b12988.pdf" TargetMode="External"/><Relationship Id="rId1100" Type="http://schemas.openxmlformats.org/officeDocument/2006/relationships/hyperlink" Target="https://www.justice.gov.il/Units/LandRegistration/News/Pages/New_23420.aspx" TargetMode="External"/><Relationship Id="rId1405" Type="http://schemas.openxmlformats.org/officeDocument/2006/relationships/hyperlink" Target="https://mof.gov.ua/uk/news/kmu_priiniav_rishennia_shchodo_upravlinnia_problemnimi_aktivami_bankami_derzhavnogo_sektoru-2096" TargetMode="External"/><Relationship Id="rId1752" Type="http://schemas.openxmlformats.org/officeDocument/2006/relationships/hyperlink" Target="https://www.rbi.org.in/Scripts/BS_PressReleaseDisplay.aspx?prid=49628" TargetMode="External"/><Relationship Id="rId2803" Type="http://schemas.openxmlformats.org/officeDocument/2006/relationships/hyperlink" Target="https://www.eib.org/en/press/all/2020-086-eib-group-will-rapidly-mobilise-eur-40-billion-to-fight-crisis-caused-by-covid-19" TargetMode="External"/><Relationship Id="rId44" Type="http://schemas.openxmlformats.org/officeDocument/2006/relationships/hyperlink" Target="https://www.kormany.hu/hu/foldmuvelesugyi-miniszterium/hirek/ujabb-80-milliard-forint-jut-az-allattenyesztes-es-kerteszet-tamogatasara" TargetMode="External"/><Relationship Id="rId1612" Type="http://schemas.openxmlformats.org/officeDocument/2006/relationships/hyperlink" Target="https://www.mas.gov.sg/news/media-releases/2020/mas-launches-package-for-fis-and-fintech-firms-to-strengthen-long-term-capabilities" TargetMode="External"/><Relationship Id="rId1917" Type="http://schemas.openxmlformats.org/officeDocument/2006/relationships/hyperlink" Target="https://www.federalreserve.gov/newsevents/pressreleases/monetary20200331a.htm" TargetMode="External"/><Relationship Id="rId3065" Type="http://schemas.openxmlformats.org/officeDocument/2006/relationships/hyperlink" Target="https://www.budget.gov.hk/2020/eng/nt.html" TargetMode="External"/><Relationship Id="rId193" Type="http://schemas.openxmlformats.org/officeDocument/2006/relationships/hyperlink" Target="https://www.minhacienda.gov.co/webcenter/portal/SaladePrensa/pages_DetalleNoticia?documentId=WCC_CLUSTER-131629" TargetMode="External"/><Relationship Id="rId498" Type="http://schemas.openxmlformats.org/officeDocument/2006/relationships/hyperlink" Target="https://pib.gov.in/PressReleasePage.aspx?PRID=1623601" TargetMode="External"/><Relationship Id="rId2081" Type="http://schemas.openxmlformats.org/officeDocument/2006/relationships/hyperlink" Target="https://www.regjeringen.no/en/aktuelt/economic-measures-in-norway-in-response-to-covid-192/id2695355/" TargetMode="External"/><Relationship Id="rId2179" Type="http://schemas.openxmlformats.org/officeDocument/2006/relationships/hyperlink" Target="http://www.fsc.go.kr/downManager?bbsid=BBS0048&amp;no=150788" TargetMode="External"/><Relationship Id="rId3132" Type="http://schemas.openxmlformats.org/officeDocument/2006/relationships/vmlDrawing" Target="../drawings/vmlDrawing1.vml"/><Relationship Id="rId260" Type="http://schemas.openxmlformats.org/officeDocument/2006/relationships/hyperlink" Target="https://www.mof.gov.tw/singlehtml/384fb3077bb349ea973e7fc6f13b6974?cntId=6ff94c2319e1436f8ef531772268633b" TargetMode="External"/><Relationship Id="rId2386" Type="http://schemas.openxmlformats.org/officeDocument/2006/relationships/hyperlink" Target="https://www.bankofengland.co.uk/prudential-regulation/publication/2020/covid19-regulatory-reporting-amendments" TargetMode="External"/><Relationship Id="rId2593" Type="http://schemas.openxmlformats.org/officeDocument/2006/relationships/hyperlink" Target="https://www.bcrp.gob.pe/eng-docs/Monetary-Policy/Informative-Notes/2020/informative-note-19-march-2020.pdf" TargetMode="External"/><Relationship Id="rId120" Type="http://schemas.openxmlformats.org/officeDocument/2006/relationships/hyperlink" Target="https://www.gov.sg/article/a-summary-of-the-fortitude-budget-2020" TargetMode="External"/><Relationship Id="rId358" Type="http://schemas.openxmlformats.org/officeDocument/2006/relationships/hyperlink" Target="https://www.economy.gov.ru/material/news/ekonomika_bez_virusa/prodlen_priem_zayavok_ot_bankov_na_uchastie_v_kreditnyh_programmah_podderzhki_biznesa.html" TargetMode="External"/><Relationship Id="rId565" Type="http://schemas.openxmlformats.org/officeDocument/2006/relationships/hyperlink" Target="https://www.sbs.gob.pe/noticia/detallenoticia/idnoticia/2485" TargetMode="External"/><Relationship Id="rId772" Type="http://schemas.openxmlformats.org/officeDocument/2006/relationships/hyperlink" Target="http://prensa.mitramiss.gob.es/WebPrensa/noticias/ministro/detalle/3799" TargetMode="External"/><Relationship Id="rId1195" Type="http://schemas.openxmlformats.org/officeDocument/2006/relationships/hyperlink" Target="https://www.sanews.gov.za/south-africa/three-phased-economic-response-covid-19-pandemic" TargetMode="External"/><Relationship Id="rId2039" Type="http://schemas.openxmlformats.org/officeDocument/2006/relationships/hyperlink" Target="https://www.rbi.org.in/Scripts/BS_PressReleaseDisplay.aspx?prid=49581" TargetMode="External"/><Relationship Id="rId2246" Type="http://schemas.openxmlformats.org/officeDocument/2006/relationships/hyperlink" Target="http://english.moef.go.kr/pc/selectTbPressCenterDtl.do?boardCd=N0001&amp;seq=4865" TargetMode="External"/><Relationship Id="rId2453" Type="http://schemas.openxmlformats.org/officeDocument/2006/relationships/hyperlink" Target="https://www.mnb.hu/sajtoszoba/sajtokozlemenyek/2020-evi-sajtokozlemenyek/a-bankkartyas-fizetes-ertekhataranak-emelesere-szolitja-fel-az-mnb-a-penzugyi-rendszer-szereploit" TargetMode="External"/><Relationship Id="rId2660" Type="http://schemas.openxmlformats.org/officeDocument/2006/relationships/hyperlink" Target="https://vm.fi/artikkeli/-/asset_publisher/yritykset-saavat-helpotuksia-verojen-maksujarjestelyihin" TargetMode="External"/><Relationship Id="rId2898" Type="http://schemas.openxmlformats.org/officeDocument/2006/relationships/hyperlink" Target="https://www.federalreserve.gov/newsevents/pressreleases/monetary20200315c.htm" TargetMode="External"/><Relationship Id="rId218" Type="http://schemas.openxmlformats.org/officeDocument/2006/relationships/hyperlink" Target="https://www.gov.uk/guidance/competition-law-exclusion-orders-relating-to-coronavirus-covid-19" TargetMode="External"/><Relationship Id="rId425" Type="http://schemas.openxmlformats.org/officeDocument/2006/relationships/hyperlink" Target="https://www.resbank.co.za/Lists/News%20and%20Publications/Attachments/9940/Guidance%20Note%205%20of%202020.pdf" TargetMode="External"/><Relationship Id="rId632" Type="http://schemas.openxmlformats.org/officeDocument/2006/relationships/hyperlink" Target="https://www.gov.il/he/departments/news/press_09052020" TargetMode="External"/><Relationship Id="rId1055" Type="http://schemas.openxmlformats.org/officeDocument/2006/relationships/hyperlink" Target="https://www.rijksoverheid.nl/ministeries/ministerie-van-financien/nieuws/2020/04/24/nieuwe-belastingmaatregelen-vanwege-de-coronacrisis" TargetMode="External"/><Relationship Id="rId1262" Type="http://schemas.openxmlformats.org/officeDocument/2006/relationships/hyperlink" Target="https://www.worldbank.org/en/news/press-release/2020/04/20/myanmar-50-million-in-fast-track-financing-for-national-covid-19-coronavirus-emergency-response" TargetMode="External"/><Relationship Id="rId2106" Type="http://schemas.openxmlformats.org/officeDocument/2006/relationships/hyperlink" Target="https://www.federalreserve.gov/newsevents/pressreleases/bcreg20200327a.htm" TargetMode="External"/><Relationship Id="rId2313" Type="http://schemas.openxmlformats.org/officeDocument/2006/relationships/hyperlink" Target="https://www.rbnz.govt.nz/news/2020/03/mortgage-holiday-and-business-finance-support-schemes-to-cushion-covid-impacts" TargetMode="External"/><Relationship Id="rId2520" Type="http://schemas.openxmlformats.org/officeDocument/2006/relationships/hyperlink" Target="https://www.federalreserve.gov/newsevents/pressreleases/monetary20200320b.htm" TargetMode="External"/><Relationship Id="rId2758" Type="http://schemas.openxmlformats.org/officeDocument/2006/relationships/hyperlink" Target="https://www.dlapiper.com/en/uk/insights/publications/2020/03/ukraine-takes-measures-towards-covid-19/" TargetMode="External"/><Relationship Id="rId2965" Type="http://schemas.openxmlformats.org/officeDocument/2006/relationships/hyperlink" Target="https://em.dk/media/13431/faktaark_garantiordninger.pdf" TargetMode="External"/><Relationship Id="rId937" Type="http://schemas.openxmlformats.org/officeDocument/2006/relationships/hyperlink" Target="https://www.gob.pe/institucion/mincetur/noticias/142104-asi-se-apoyara-a-los-pequenos-productores-que-abastecen-al-peru-y-el-mundo" TargetMode="External"/><Relationship Id="rId1122" Type="http://schemas.openxmlformats.org/officeDocument/2006/relationships/hyperlink" Target="https://www.adb.org/news/adb-announces-6-million-grant-help-marshall-islands-combat-covid-19" TargetMode="External"/><Relationship Id="rId1567" Type="http://schemas.openxmlformats.org/officeDocument/2006/relationships/hyperlink" Target="https://gia.info.gov.hk/general/202004/08/P2020040800810_339425_1_1586360416762.pdf" TargetMode="External"/><Relationship Id="rId1774" Type="http://schemas.openxmlformats.org/officeDocument/2006/relationships/hyperlink" Target="https://ec.europa.eu/commission/presscorner/detail/en/ip_20_582" TargetMode="External"/><Relationship Id="rId1981" Type="http://schemas.openxmlformats.org/officeDocument/2006/relationships/hyperlink" Target="https://www.gov.il/he/departments/news/press_29032020" TargetMode="External"/><Relationship Id="rId2618" Type="http://schemas.openxmlformats.org/officeDocument/2006/relationships/hyperlink" Target="https://www.riksbank.se/en-gb/press-and-published/notices-and-press-releases/press-releases/2020/additional-measures-to-mitigate-the-effects-of-the-corona-pandemic-on-the-swedish-economy/" TargetMode="External"/><Relationship Id="rId2825" Type="http://schemas.openxmlformats.org/officeDocument/2006/relationships/hyperlink" Target="http://www.mef.gov.it/en/inevidenza/Protect-health-support-the-economy-preserve-employment-levels-and-incomes-00001/" TargetMode="External"/><Relationship Id="rId66" Type="http://schemas.openxmlformats.org/officeDocument/2006/relationships/hyperlink" Target="https://ec.europa.eu/commission/presscorner/detail/en/ip_20_940" TargetMode="External"/><Relationship Id="rId1427" Type="http://schemas.openxmlformats.org/officeDocument/2006/relationships/hyperlink" Target="https://www.bi.go.id/en/ruang-media/siaran-pers/Pages/sp_223020.aspx" TargetMode="External"/><Relationship Id="rId1634" Type="http://schemas.openxmlformats.org/officeDocument/2006/relationships/hyperlink" Target="https://www.boi.org.il/en/NewsAndPublications/PressReleases/Pages/6-4-2020.aspx" TargetMode="External"/><Relationship Id="rId1841" Type="http://schemas.openxmlformats.org/officeDocument/2006/relationships/hyperlink" Target="https://www.apra.gov.au/changes-to-reporting-obligations-response-to-covid-19" TargetMode="External"/><Relationship Id="rId3087" Type="http://schemas.openxmlformats.org/officeDocument/2006/relationships/hyperlink" Target="http://english.moef.go.kr/pc/selectTbPressCenterDtl.do?boardCd=N0001&amp;seq=4839" TargetMode="External"/><Relationship Id="rId1939" Type="http://schemas.openxmlformats.org/officeDocument/2006/relationships/hyperlink" Target="https://www.rbi.org.in/Scripts/NotificationUser.aspx?Id=11848&amp;Mode=0" TargetMode="External"/><Relationship Id="rId1701" Type="http://schemas.openxmlformats.org/officeDocument/2006/relationships/hyperlink" Target="https://www.federalreserve.gov/newsevents/pressreleases/bcreg20200406a.htm" TargetMode="External"/><Relationship Id="rId282" Type="http://schemas.openxmlformats.org/officeDocument/2006/relationships/hyperlink" Target="https://www.bmf.gv.at/presse/pressemeldungen/2020/Mai/kurzarbeit-mittel-erhoeht.html" TargetMode="External"/><Relationship Id="rId587" Type="http://schemas.openxmlformats.org/officeDocument/2006/relationships/hyperlink" Target="https://www.argentina.gob.ar/noticias/la-republica-argentina-extiende-el-plazo-de-vencimiento-de-la-oferta" TargetMode="External"/><Relationship Id="rId2170" Type="http://schemas.openxmlformats.org/officeDocument/2006/relationships/hyperlink" Target="https://www.norges-bank.no/en/news-events/news-publications/News-items/2020/2020-03-26-nowa/" TargetMode="External"/><Relationship Id="rId2268" Type="http://schemas.openxmlformats.org/officeDocument/2006/relationships/hyperlink" Target="https://www.snb.ch/en/mmr/reference/pre_20200325/source/pre_20200325.en.pdf" TargetMode="External"/><Relationship Id="rId3014" Type="http://schemas.openxmlformats.org/officeDocument/2006/relationships/hyperlink" Target="https://www.reuters.com/article/us-health-coronavirus-ireland-fiscal/ireland-announces-3-billion-euro-package-to-fight-coronavirus-idUSKBN20W2MH" TargetMode="External"/><Relationship Id="rId8" Type="http://schemas.openxmlformats.org/officeDocument/2006/relationships/hyperlink" Target="https://www.bcb.gov.br/detalhenoticia/17085/nota" TargetMode="External"/><Relationship Id="rId142" Type="http://schemas.openxmlformats.org/officeDocument/2006/relationships/hyperlink" Target="https://www.gov.il/he/departments/news/press_24052020" TargetMode="External"/><Relationship Id="rId447" Type="http://schemas.openxmlformats.org/officeDocument/2006/relationships/hyperlink" Target="https://www.ypes.gr/theodorikakos-ektakti-epichorigisi-5-ekat-stoys-dimoys-anat-makedonias-kai-thrakis-kai-erga-28-ekat-se-evro-kai-rodopi/" TargetMode="External"/><Relationship Id="rId794" Type="http://schemas.openxmlformats.org/officeDocument/2006/relationships/hyperlink" Target="https://ec.europa.eu/commission/presscorner/detail/en/ip_20_796" TargetMode="External"/><Relationship Id="rId1077" Type="http://schemas.openxmlformats.org/officeDocument/2006/relationships/hyperlink" Target="https://www.sbv.gov.vn/webcenter/portal/vi/menu/trangchu/ttsk/ttsk_chitiet?leftWidth=20%25&amp;showFooter=false&amp;showHeader=false&amp;dDocName=SBV409668&amp;rightWidth=0%25&amp;centerWidth=80%25&amp;_afrLoop=4432324201272852" TargetMode="External"/><Relationship Id="rId2030" Type="http://schemas.openxmlformats.org/officeDocument/2006/relationships/hyperlink" Target="https://ec.europa.eu/commission/presscorner/detail/en/statement_20_551" TargetMode="External"/><Relationship Id="rId2128" Type="http://schemas.openxmlformats.org/officeDocument/2006/relationships/hyperlink" Target="https://www.bcra.gob.ar/Noticias/Coronavirus-BCRA-creditos-mipymes.asp" TargetMode="External"/><Relationship Id="rId2475" Type="http://schemas.openxmlformats.org/officeDocument/2006/relationships/hyperlink" Target="https://www.bnr.ro/page.aspx?prid=17617" TargetMode="External"/><Relationship Id="rId2682" Type="http://schemas.openxmlformats.org/officeDocument/2006/relationships/hyperlink" Target="https://www.rbi.org.in/Scripts/BS_PressReleaseDisplay.aspx?prid=49534" TargetMode="External"/><Relationship Id="rId2987" Type="http://schemas.openxmlformats.org/officeDocument/2006/relationships/hyperlink" Target="https://www.bankofengland.co.uk/news/2020/march/boe-measures-to-respond-to-the-economic-shock-from-covid-19" TargetMode="External"/><Relationship Id="rId654" Type="http://schemas.openxmlformats.org/officeDocument/2006/relationships/hyperlink" Target="https://www.kemenkeu.go.id/publikasi/berita/menkeu-laporkan-refocusing-tkdd-penanganan-covid-19-ke-dpd/" TargetMode="External"/><Relationship Id="rId861" Type="http://schemas.openxmlformats.org/officeDocument/2006/relationships/hyperlink" Target="https://www.adb.org/news/japan-support-adb-developing-member-countries-response-covid-19-challenges" TargetMode="External"/><Relationship Id="rId959" Type="http://schemas.openxmlformats.org/officeDocument/2006/relationships/hyperlink" Target="https://www.news.gov.hk/eng/2020/04/20200428/20200428_180607_837.html?type=category&amp;name=covid19" TargetMode="External"/><Relationship Id="rId1284" Type="http://schemas.openxmlformats.org/officeDocument/2006/relationships/hyperlink" Target="https://www.sedlabanki.is/utgefid-efni/frettir-og-tilkynningar/frettasafn/frett/2020/04/17/Samningur-um-framkvaemd-a-veitingu-abyrgda-gagnvart-lanastofnunum-vegna-vidbotarlana-theirra-til-fyrirtaekja/" TargetMode="External"/><Relationship Id="rId1491"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1589" Type="http://schemas.openxmlformats.org/officeDocument/2006/relationships/hyperlink" Target="https://www.kemenkeu.go.id/publikasi/berita/dirjen-perbendaharaan-sampaikan-informasi-terkini-bantuan-sosial-terkait-covid-19/" TargetMode="External"/><Relationship Id="rId2335" Type="http://schemas.openxmlformats.org/officeDocument/2006/relationships/hyperlink" Target="https://www.bangkokpost.com/business/1885515/cabinet-approves-b117bn-stimulus" TargetMode="External"/><Relationship Id="rId2542" Type="http://schemas.openxmlformats.org/officeDocument/2006/relationships/hyperlink" Target="https://www.economia.gob.cl/2020/03/19/presidente-presenta-plan-economico-de-emergencia-por-us11-750-millones-para-proteger-el-empleo-y-a-las-pymes-necesitamos-unidad.htm" TargetMode="External"/><Relationship Id="rId307" Type="http://schemas.openxmlformats.org/officeDocument/2006/relationships/hyperlink" Target="https://www.mineco.gob.es/portal/site/mineco/menuitem.ac30f9268750bd56a0b0240e026041a0/?vgnextoid=437911a7b4d22710VgnVCM1000001d04140aRCRD&amp;vgnextchannel=864e154527515310VgnVCM1000001d04140aRCRD" TargetMode="External"/><Relationship Id="rId514" Type="http://schemas.openxmlformats.org/officeDocument/2006/relationships/hyperlink" Target="https://www.bok.or.kr/eng/bbs/E0000634/view.do?nttId=10058184&amp;menuNo=400069&amp;pageIndex=1" TargetMode="External"/><Relationship Id="rId721" Type="http://schemas.openxmlformats.org/officeDocument/2006/relationships/hyperlink" Target="https://www.bcb.gov.br/detalhenoticia/17067/nota" TargetMode="External"/><Relationship Id="rId1144" Type="http://schemas.openxmlformats.org/officeDocument/2006/relationships/hyperlink" Target="https://www.boi.org.il/en/NewsAndPublications/PressReleases/Pages/21-4-20.aspx" TargetMode="External"/><Relationship Id="rId1351" Type="http://schemas.openxmlformats.org/officeDocument/2006/relationships/hyperlink" Target="https://www.imf.org/en/News/Articles/2020/04/16/pr20167-pakistan-imf-executive-board-approves-disbursement-to-address-covid-19" TargetMode="External"/><Relationship Id="rId1449" Type="http://schemas.openxmlformats.org/officeDocument/2006/relationships/hyperlink" Target="http://www.mof.gov.cn/zhengwuxinxi/caijingshidian/zgcjb/202004/t20200413_3497356.htm" TargetMode="External"/><Relationship Id="rId1796" Type="http://schemas.openxmlformats.org/officeDocument/2006/relationships/hyperlink" Target="https://www.fi.se/sv/publicerat/pressmeddelanden/2020/banker-far-ge-alla-bolanetagare-undantag-fran-amortering/" TargetMode="External"/><Relationship Id="rId2402" Type="http://schemas.openxmlformats.org/officeDocument/2006/relationships/hyperlink" Target="https://treasury.gov.au/sites/default/files/2020-03/Fact_sheet-Payments_to_support_households.pdf" TargetMode="External"/><Relationship Id="rId2847" Type="http://schemas.openxmlformats.org/officeDocument/2006/relationships/hyperlink" Target="https://www.pse.com.ph/resource/memos/2020/CN_2020-0021.pdf" TargetMode="External"/><Relationship Id="rId88" Type="http://schemas.openxmlformats.org/officeDocument/2006/relationships/hyperlink" Target="https://bm.dk/nyheder-presse/nyheder/2020/05/to-borgerforslag-og-tre-beslutningsforslag-faerdigbehandles-i-folketinget/" TargetMode="External"/><Relationship Id="rId819" Type="http://schemas.openxmlformats.org/officeDocument/2006/relationships/hyperlink" Target="https://www.cbn.gov.ng/Out/2020/CCD/CBN%20Bankers%20Comm%20Suspend%20Layoffs.pdf" TargetMode="External"/><Relationship Id="rId1004" Type="http://schemas.openxmlformats.org/officeDocument/2006/relationships/hyperlink" Target="https://www.me.gov.ua/News/Detail?lang=uk-UA&amp;id=46a2cacc-5ad6-436f-81c9-909b65de3104&amp;title=UriadVidiliv6-MlrdGrnDliaFinansuvanniaDopomogiPoBezrobittiu" TargetMode="External"/><Relationship Id="rId1211" Type="http://schemas.openxmlformats.org/officeDocument/2006/relationships/hyperlink" Target="https://www.mof.gov.tw/singlehtml/384fb3077bb349ea973e7fc6f13b6974?cntId=1eb6c482b4c64bb6ba8d8cec4b199099" TargetMode="External"/><Relationship Id="rId1656" Type="http://schemas.openxmlformats.org/officeDocument/2006/relationships/hyperlink" Target="https://www.mas.gov.sg/news/media-releases/2020/mas-takes-regulatory-and-supervisory-measures-to-help-fis-focus-on-supporting-customers" TargetMode="External"/><Relationship Id="rId1863" Type="http://schemas.openxmlformats.org/officeDocument/2006/relationships/hyperlink" Target="https://www.mlaw.gov.sg/news/press-releases/temporary-relief-for-inability-to-perform-contractual-obligations-due-to-coronavirus-disease-2019-covid-19-situation" TargetMode="External"/><Relationship Id="rId2707" Type="http://schemas.openxmlformats.org/officeDocument/2006/relationships/hyperlink" Target="https://www.federalreserve.gov/newsevents/pressreleases/monetary20200318a.htm" TargetMode="External"/><Relationship Id="rId2914" Type="http://schemas.openxmlformats.org/officeDocument/2006/relationships/hyperlink" Target="http://www.sama.gov.sa/en-US/News/Pages/news-514.aspx" TargetMode="External"/><Relationship Id="rId1309" Type="http://schemas.openxmlformats.org/officeDocument/2006/relationships/hyperlink" Target="https://www.gob.pe/institucion/mef/noticias/126100-gobierno-impulsa-el-factoring-para-las-mipyme-a-traves-del-fondo-crecer" TargetMode="External"/><Relationship Id="rId1516" Type="http://schemas.openxmlformats.org/officeDocument/2006/relationships/hyperlink" Target="https://www.news.gov.hk/eng/2020/04/20200409/20200409_151000_775.html?type=category&amp;name=covid19" TargetMode="External"/><Relationship Id="rId1723"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1930" Type="http://schemas.openxmlformats.org/officeDocument/2006/relationships/hyperlink" Target="https://www.esma.europa.eu/press-news/esma-news/esma-extends-deadline-stakeholder-group-applications" TargetMode="External"/><Relationship Id="rId15" Type="http://schemas.openxmlformats.org/officeDocument/2006/relationships/hyperlink" Target="https://www.iadb.org/en/news/idb-launches-three-tranche-uridashi-sustainable-development-bonds-sdb" TargetMode="External"/><Relationship Id="rId2192" Type="http://schemas.openxmlformats.org/officeDocument/2006/relationships/hyperlink" Target="https://www.bot.or.th/Thai/FinancialInstitutions/COVID19/Pages/PRNews26March2020.aspx" TargetMode="External"/><Relationship Id="rId3036" Type="http://schemas.openxmlformats.org/officeDocument/2006/relationships/hyperlink" Target="https://www.worldbank.org/en/news/press-release/2020/03/03/world-bank-group-announces-up-to-12-billion-immediate-support-for-covid-19-country-response" TargetMode="External"/><Relationship Id="rId164" Type="http://schemas.openxmlformats.org/officeDocument/2006/relationships/hyperlink" Target="https://www.rbi.org.in/Scripts/BS_PressReleaseDisplay.aspx?prid=49844" TargetMode="External"/><Relationship Id="rId371" Type="http://schemas.openxmlformats.org/officeDocument/2006/relationships/hyperlink" Target="https://www.gov.uk/government/news/funding-and-manufacturing-boost-for-uk-vaccine-programme" TargetMode="External"/><Relationship Id="rId2052" Type="http://schemas.openxmlformats.org/officeDocument/2006/relationships/hyperlink" Target="https://www.rbi.org.in/Scripts/NotificationUser.aspx?Id=11835&amp;Mode=0" TargetMode="External"/><Relationship Id="rId2497" Type="http://schemas.openxmlformats.org/officeDocument/2006/relationships/hyperlink" Target="https://www.resbank.co.za/Lists/News%20and%20Publications/Attachments/9791/Changes%20to%20the%20money%20market%20liquidity%20management%20strategy%20of%20the%20SARB.pdf" TargetMode="External"/><Relationship Id="rId469" Type="http://schemas.openxmlformats.org/officeDocument/2006/relationships/hyperlink" Target="https://cbr.ru/press/pr/?file=14052020_173000pr_1.htm" TargetMode="External"/><Relationship Id="rId676" Type="http://schemas.openxmlformats.org/officeDocument/2006/relationships/hyperlink" Target="https://www.riksbank.se/sv/press-och-publicerat/nyheter-och-pressmeddelanden/pressmeddelanden/2020/fortsatta-kop-av-foretagscertifikat/" TargetMode="External"/><Relationship Id="rId883" Type="http://schemas.openxmlformats.org/officeDocument/2006/relationships/hyperlink" Target="https://kredex.ee/et/uudised/kredex-avalikustas-turismi-ja-toitlustussektorile-ning-mikro-ja-vaikeettevotjatele-moeldud" TargetMode="External"/><Relationship Id="rId1099" Type="http://schemas.openxmlformats.org/officeDocument/2006/relationships/hyperlink" Target="https://www.gov.il/he/departments/news/molsa-news-corona-23-04-2020" TargetMode="External"/><Relationship Id="rId2357" Type="http://schemas.openxmlformats.org/officeDocument/2006/relationships/hyperlink" Target="https://www.news.gov.hk/eng/2020/03/20200323/20200323_192341_078.html?type=category&amp;name=covid19&amp;tl=t" TargetMode="External"/><Relationship Id="rId2564" Type="http://schemas.openxmlformats.org/officeDocument/2006/relationships/hyperlink" Target="https://www.esma.europa.eu/press-news/esma-news/esma-sets-out-approach-sftr-implementation" TargetMode="External"/><Relationship Id="rId3103" Type="http://schemas.openxmlformats.org/officeDocument/2006/relationships/hyperlink" Target="http://meng.fsc.go.kr/common/pdfjs/web/viewer.html?file=/upload/press1/20200207111037_a182daf6.pdf" TargetMode="External"/><Relationship Id="rId231" Type="http://schemas.openxmlformats.org/officeDocument/2006/relationships/hyperlink" Target="https://ec.europa.eu/commission/presscorner/detail/en/ip_20_905" TargetMode="External"/><Relationship Id="rId329" Type="http://schemas.openxmlformats.org/officeDocument/2006/relationships/hyperlink" Target="https://www.banque-france.fr/sites/default/files/medias/documents/decision_2020-03_modification_decision_2020-02.pdf" TargetMode="External"/><Relationship Id="rId536" Type="http://schemas.openxmlformats.org/officeDocument/2006/relationships/hyperlink" Target="https://www.adb.org/news/adb-provides-100-million-support-mongolias-covid-19-response" TargetMode="External"/><Relationship Id="rId1166" Type="http://schemas.openxmlformats.org/officeDocument/2006/relationships/hyperlink" Target="https://www.bankofengland.co.uk/news/2020/april/statement-on-increase-to-apf-gilt-lending-limits" TargetMode="External"/><Relationship Id="rId1373" Type="http://schemas.openxmlformats.org/officeDocument/2006/relationships/hyperlink" Target="https://www.worldbank.org/en/news/press-release/2020/04/16/world-bank-prices-sek-11-5-billion-sustainable-development-bonds-to-support-programs-in-member-countries" TargetMode="External"/><Relationship Id="rId2217" Type="http://schemas.openxmlformats.org/officeDocument/2006/relationships/hyperlink" Target="https://www.esma.europa.eu/sites/default/files/library/esma32-63-951_statement_on_ifrs_9_implications_of_covid-19_related_support_measures.pdf" TargetMode="External"/><Relationship Id="rId2771" Type="http://schemas.openxmlformats.org/officeDocument/2006/relationships/hyperlink" Target="https://www.fca.org.uk/publications/newsletters/primary-market-bulletin-issue-no-27-coronavirus-update" TargetMode="External"/><Relationship Id="rId2869" Type="http://schemas.openxmlformats.org/officeDocument/2006/relationships/hyperlink" Target="http://www.consob.it/web/consob-and-its-activities/contacts" TargetMode="External"/><Relationship Id="rId743" Type="http://schemas.openxmlformats.org/officeDocument/2006/relationships/hyperlink" Target="https://asfromania.ro/informatii-publice/media/arhiva/7095-deciziile-adoptate-de-consiliul-autoritatii-de-supraveghere-financiara-06-05-2020" TargetMode="External"/><Relationship Id="rId950" Type="http://schemas.openxmlformats.org/officeDocument/2006/relationships/hyperlink" Target="https://www.bcra.gob.ar/Noticias/Coronavirus-BCRA-prorroga-sumarios-financieros-mayo.asp" TargetMode="External"/><Relationship Id="rId1026" Type="http://schemas.openxmlformats.org/officeDocument/2006/relationships/hyperlink" Target="https://www.mkm.ee/et/uudised/valitsuse-liikmed-kiitsid-heaks-covid-19-lisaeelarvega-seotud-kriisimeetmed" TargetMode="External"/><Relationship Id="rId1580" Type="http://schemas.openxmlformats.org/officeDocument/2006/relationships/hyperlink" Target="https://gia.info.gov.hk/general/202004/08/P2020040800810_339425_1_1586360416762.pdf" TargetMode="External"/><Relationship Id="rId1678" Type="http://schemas.openxmlformats.org/officeDocument/2006/relationships/hyperlink" Target="https://www.bancaditalia.it/media/comunicati/documenti/2020-01/Cs_Nuovi_interventi_straordinari_COVID_19.pdf" TargetMode="External"/><Relationship Id="rId1885" Type="http://schemas.openxmlformats.org/officeDocument/2006/relationships/hyperlink" Target="https://www.boj.or.jp/en/announcements/release_2020/rel200331i.pdf" TargetMode="External"/><Relationship Id="rId2424" Type="http://schemas.openxmlformats.org/officeDocument/2006/relationships/hyperlink" Target="https://www.mof.gov.sa/en/MediaCenter/news/Pages/News_20032020.aspx" TargetMode="External"/><Relationship Id="rId2631" Type="http://schemas.openxmlformats.org/officeDocument/2006/relationships/hyperlink" Target="https://www.davispolk.com/files/2020-03-19_fdic_proposes_supervision_of_ilc_holding_companies.pdf" TargetMode="External"/><Relationship Id="rId2729" Type="http://schemas.openxmlformats.org/officeDocument/2006/relationships/hyperlink" Target="https://www.bloomberg.com/news/articles/2020-03-16/france-to-put-all-reforms-on-hold-to-focus-on-virus-macron-says" TargetMode="External"/><Relationship Id="rId2936" Type="http://schemas.openxmlformats.org/officeDocument/2006/relationships/hyperlink" Target="https://www.thejakartapost.com/news/2020/03/13/indonesia-to-relax-restrictions-to-speed-up-imports-exports-amid-virus-threat.html" TargetMode="External"/><Relationship Id="rId603" Type="http://schemas.openxmlformats.org/officeDocument/2006/relationships/hyperlink" Target="https://www.rijksoverheid.nl/ministeries/ministerie-van-economische-zaken-en-klimaat/nieuws/2020/04/28/coronavirus-verdere-uitbreiding-en-versoepeling-regelingen-voor-ondernemers" TargetMode="External"/><Relationship Id="rId810" Type="http://schemas.openxmlformats.org/officeDocument/2006/relationships/hyperlink" Target="https://www.fca.org.uk/news/statements/uk-coronavirus-business-interruption-loan-scheme-cbils-and-new-bounce-back-loan-scheme-bbl" TargetMode="External"/><Relationship Id="rId908" Type="http://schemas.openxmlformats.org/officeDocument/2006/relationships/hyperlink" Target="https://www.resbank.co.za/Lists/News%20and%20Publications/Attachments/9892/Joint%20Communication%203%20of%202020%20Implementation%20Dates%20for%20Joint%20Frameworks.pdf" TargetMode="External"/><Relationship Id="rId1233" Type="http://schemas.openxmlformats.org/officeDocument/2006/relationships/hyperlink" Target="https://www.finanstilsynet.no/nyhetsarkiv/nyheter/2020/kapitalkrav-for-engasjementer-omfattet-av-statlig-garantiordning/" TargetMode="External"/><Relationship Id="rId1440" Type="http://schemas.openxmlformats.org/officeDocument/2006/relationships/hyperlink" Target="https://www.hacienda.gob.es/en-GB/Prensa/En%20Portada/2020/Paginas/20200421_APLAZAMIENTO_DECLARACION_IMPUESTOS.aspx" TargetMode="External"/><Relationship Id="rId1538" Type="http://schemas.openxmlformats.org/officeDocument/2006/relationships/hyperlink" Target="https://www.mas.gov.sg/news/media-releases/2020/mas-extends-digital-bank-assessment-period-in-view-of-covid-19-pandemic" TargetMode="External"/><Relationship Id="rId1300" Type="http://schemas.openxmlformats.org/officeDocument/2006/relationships/hyperlink" Target="https://www.iadb.org/en/news/idb-approves-more-funding-central-america-and-dominican-republic-fight-covid-19" TargetMode="External"/><Relationship Id="rId1745" Type="http://schemas.openxmlformats.org/officeDocument/2006/relationships/hyperlink" Target="https://www.bundesfinanzministerium.de/Content/DE/Pressemitteilungen/Finanzpolitik/2020/04/2020-04-03-GPM-Bonuszahlungen.html" TargetMode="External"/><Relationship Id="rId1952" Type="http://schemas.openxmlformats.org/officeDocument/2006/relationships/hyperlink" Target="https://www.sbs.gob.pe/Portals/0/jer/COVID19/OM_11233.pdf" TargetMode="External"/><Relationship Id="rId37" Type="http://schemas.openxmlformats.org/officeDocument/2006/relationships/hyperlink" Target="https://www.mincit.gov.co/prensa/noticias/comercio/suspenden-terminos-reparacion-reposicion-productos" TargetMode="External"/><Relationship Id="rId1605" Type="http://schemas.openxmlformats.org/officeDocument/2006/relationships/hyperlink" Target="http://english.moef.go.kr/pc/selectTbPressCenterDtl.do?boardCd=N0001&amp;seq=4876" TargetMode="External"/><Relationship Id="rId1812" Type="http://schemas.openxmlformats.org/officeDocument/2006/relationships/hyperlink" Target="https://www.worldbank.org/en/news/press-release/2020/04/02/world-bank-deploys-us40-million-in-emergency-response-to-help-lebanon-face-the-coronavirus-covid-19-outbreak" TargetMode="External"/><Relationship Id="rId3058" Type="http://schemas.openxmlformats.org/officeDocument/2006/relationships/hyperlink" Target="https://www.bnm.gov.my/index.php?ch=en_press&amp;pg=en_press&amp;ac=5000&amp;lang=en" TargetMode="External"/><Relationship Id="rId186" Type="http://schemas.openxmlformats.org/officeDocument/2006/relationships/hyperlink" Target="https://www.bankofengland.co.uk/markets/market-notices/2020/update-on-the-contingent-term-repo-facility-22-may-2020" TargetMode="External"/><Relationship Id="rId393" Type="http://schemas.openxmlformats.org/officeDocument/2006/relationships/hyperlink" Target="https://www.pm.gov.au/media/update-coronavirus-measures-15may20" TargetMode="External"/><Relationship Id="rId2074" Type="http://schemas.openxmlformats.org/officeDocument/2006/relationships/hyperlink" Target="https://www.regjeringen.no/en/aktuelt/economic-measures-in-norway-in-response-to-covid-192/id2695355/" TargetMode="External"/><Relationship Id="rId2281" Type="http://schemas.openxmlformats.org/officeDocument/2006/relationships/hyperlink" Target="https://www.argentina.gob.ar/noticias/coronavirus-el-gobierno-nacional-implementara-un-ingreso-familiar-de-emergencia" TargetMode="External"/><Relationship Id="rId3125" Type="http://schemas.openxmlformats.org/officeDocument/2006/relationships/hyperlink" Target="http://jrs.mof.gov.cn/zhengcefabu/202002/t20200202_3465014.htm" TargetMode="External"/><Relationship Id="rId253" Type="http://schemas.openxmlformats.org/officeDocument/2006/relationships/hyperlink" Target="https://www.economy.gov.ru/material/news/ekonomika_bez_virusa/maksim_reshetnikov_gosudarstvennye_mikrozaymy_pomogut_sohranit_150_tys_rabochih_mest_v_regionah.html" TargetMode="External"/><Relationship Id="rId460" Type="http://schemas.openxmlformats.org/officeDocument/2006/relationships/hyperlink" Target="https://www.banxico.org.mx/publications-and-press/announcements-of-monetary-policy-decisions/%7B015FF564-9DC2-EF18-FEC1-A1C363DBA8A9%7D.pdf" TargetMode="External"/><Relationship Id="rId698" Type="http://schemas.openxmlformats.org/officeDocument/2006/relationships/hyperlink" Target="https://www.rahandusministeerium.ee/et/uudised/diisli-aktsiisimaar-vaheneb-1-maist-veerandi-vorra" TargetMode="External"/><Relationship Id="rId1090" Type="http://schemas.openxmlformats.org/officeDocument/2006/relationships/hyperlink" Target="http://www.bmz.de/de/presse/aktuelleMeldungen/2020/april/200423-Entwicklungsministerium-legt-Corona-Sofortprogramm-vor-Die-Pandemie-besiegen-wir-nur-weltweit-oder-gar-nicht/index.html" TargetMode="External"/><Relationship Id="rId2141" Type="http://schemas.openxmlformats.org/officeDocument/2006/relationships/hyperlink" Target="https://www.bcb.gov.br/en/pressdetail/2321/nota" TargetMode="External"/><Relationship Id="rId2379" Type="http://schemas.openxmlformats.org/officeDocument/2006/relationships/hyperlink" Target="http://www.fsc.go.kr/downManager?bbsid=BBS0048&amp;no=150616" TargetMode="External"/><Relationship Id="rId2586" Type="http://schemas.openxmlformats.org/officeDocument/2006/relationships/hyperlink" Target="https://www.banxico.org.mx/publications-and-press/other-announcements/%7BE626A744-436D-2495-0969-3582C9571361%7D.pdf" TargetMode="External"/><Relationship Id="rId2793" Type="http://schemas.openxmlformats.org/officeDocument/2006/relationships/hyperlink" Target="https://www.bankofcanada.ca/2020/03/operational-details-bank-canada-purchase-canada-mortgage/" TargetMode="External"/><Relationship Id="rId113" Type="http://schemas.openxmlformats.org/officeDocument/2006/relationships/hyperlink" Target="https://www.gov.sg/article/a-summary-of-the-fortitude-budget-2020" TargetMode="External"/><Relationship Id="rId320" Type="http://schemas.openxmlformats.org/officeDocument/2006/relationships/hyperlink" Target="https://www.adb.org/news/adb-allocates-1-36-million-grant-uzbekistans-fight-against-covid-19" TargetMode="External"/><Relationship Id="rId558" Type="http://schemas.openxmlformats.org/officeDocument/2006/relationships/hyperlink" Target="https://www.boi.org.il/en/NewsAndPublications/PressReleases/Pages/11-5-2020.aspx" TargetMode="External"/><Relationship Id="rId765" Type="http://schemas.openxmlformats.org/officeDocument/2006/relationships/hyperlink" Target="https://www.gov.il/he/departments/news/05052020_2" TargetMode="External"/><Relationship Id="rId972" Type="http://schemas.openxmlformats.org/officeDocument/2006/relationships/hyperlink" Target="https://www.fi.se/sv/publicerat/nyheter/2020/fi-aterupptar-arbetet-med-tillsynsundersokningar/" TargetMode="External"/><Relationship Id="rId1188" Type="http://schemas.openxmlformats.org/officeDocument/2006/relationships/hyperlink" Target="https://www.banxico.org.mx/publications-and-press/other-announcements/%7B6F7FECBA-44CB-6AA5-4E4B-269DDBD9B5A8%7D.pdf" TargetMode="External"/><Relationship Id="rId1395" Type="http://schemas.openxmlformats.org/officeDocument/2006/relationships/hyperlink" Target="https://www.rbi.org.in/Scripts/BS_PressReleaseDisplay.aspx?prid=49671" TargetMode="External"/><Relationship Id="rId2001" Type="http://schemas.openxmlformats.org/officeDocument/2006/relationships/hyperlink" Target="https://www.bmf.gv.at/presse/pressemeldungen/2020/maerz/bluemel-haertefallfonds.html" TargetMode="External"/><Relationship Id="rId2239" Type="http://schemas.openxmlformats.org/officeDocument/2006/relationships/hyperlink" Target="https://www.bnm.gov.my/index.php?ch=en_press&amp;pg=en_press&amp;ac=5018&amp;lang=en" TargetMode="External"/><Relationship Id="rId2446" Type="http://schemas.openxmlformats.org/officeDocument/2006/relationships/hyperlink" Target="https://tem.fi/artikkeli/-/asset_publisher/hallituksen-paattamat-toimet-tuovat-joustoa-ja-turvaa-tyomarkkinoille" TargetMode="External"/><Relationship Id="rId2653" Type="http://schemas.openxmlformats.org/officeDocument/2006/relationships/hyperlink" Target="https://www.banrep.gov.co/es/banco-republica-refuerza-medidas-para-asegurar-liquidez-economia-pesos-y-dolares" TargetMode="External"/><Relationship Id="rId2860" Type="http://schemas.openxmlformats.org/officeDocument/2006/relationships/hyperlink" Target="https://www.cnmv.es/portal/verDoc.axd?t=%7B5baf609e-ed4e-4dad-a697-80c55548e181%7D" TargetMode="External"/><Relationship Id="rId418" Type="http://schemas.openxmlformats.org/officeDocument/2006/relationships/hyperlink" Target="https://www.eib.org/en/press/all/2020-117-sg-finans-to-start-a-new-round-of-climate-action-lending-with-eib-support" TargetMode="External"/><Relationship Id="rId625" Type="http://schemas.openxmlformats.org/officeDocument/2006/relationships/hyperlink" Target="https://www.bot.or.th/English/PressandSpeeches/Press/2020/Pages/n2463.aspx" TargetMode="External"/><Relationship Id="rId832" Type="http://schemas.openxmlformats.org/officeDocument/2006/relationships/hyperlink" Target="https://www.osfi-bsif.gc.ca/Eng/fi-if/in-ai/Pages/20200501-smsb-let.aspx" TargetMode="External"/><Relationship Id="rId1048" Type="http://schemas.openxmlformats.org/officeDocument/2006/relationships/hyperlink" Target="https://www.imf.org/en/News/Articles/2020/04/24/pr20190-mozambique-imf-executive-board-approves-emergency-assistance-to-address-covid-19" TargetMode="External"/><Relationship Id="rId1255" Type="http://schemas.openxmlformats.org/officeDocument/2006/relationships/hyperlink" Target="https://www.gov.uk/government/news/billion-pound-support-package-for-innovative-firms-hit-by-coronavirus" TargetMode="External"/><Relationship Id="rId1462" Type="http://schemas.openxmlformats.org/officeDocument/2006/relationships/hyperlink" Target="https://www.gov.uk/government/news/chancellor-provides-over-14-billion-for-our-nhs-and-vital-public-services" TargetMode="External"/><Relationship Id="rId2306" Type="http://schemas.openxmlformats.org/officeDocument/2006/relationships/hyperlink" Target="https://www.rbi.org.in/Scripts/BS_PressReleaseDisplay.aspx?prid=49562" TargetMode="External"/><Relationship Id="rId2513" Type="http://schemas.openxmlformats.org/officeDocument/2006/relationships/hyperlink" Target="https://www.wbf.admin.ch/wbf/fr/home/dokumentation/nsb-news_list.msg-id-78515.html" TargetMode="External"/><Relationship Id="rId2958" Type="http://schemas.openxmlformats.org/officeDocument/2006/relationships/hyperlink" Target="https://www.bcentral.cl/en/content/-/details/el-banco-central-de-chile-informa-la-ampliacion-del-programa-de-gestion-de-liquidez-en-dolares-y-pesos-vigente" TargetMode="External"/><Relationship Id="rId1115" Type="http://schemas.openxmlformats.org/officeDocument/2006/relationships/hyperlink" Target="https://www.fhfa.gov/Media/PublicAffairs/Pages/FHFA-Supports-Small-Business-by-Allowing-FHLBanks-to-Accept-PPP-Loans-as-Collateral.aspx" TargetMode="External"/><Relationship Id="rId1322" Type="http://schemas.openxmlformats.org/officeDocument/2006/relationships/hyperlink" Target="https://www.federalreserve.gov/newsevents/pressreleases/bcreg20200417a.htm" TargetMode="External"/><Relationship Id="rId1767" Type="http://schemas.openxmlformats.org/officeDocument/2006/relationships/hyperlink" Target="https://www.worldbank.org/en/news/press-release/2020/04/03/world-bank-fast-tracks-100-million-covid-19-coronavirus-support-for-bangladesh" TargetMode="External"/><Relationship Id="rId1974" Type="http://schemas.openxmlformats.org/officeDocument/2006/relationships/hyperlink" Target="https://www.cbe.org.eg/en/Pages/HighlightsPages/Circular%20dated%2029%20March%202020%20regarding%20setting%20maximum%20limits%20for%20cash%20deposits%20&amp;%20withdrawals%20within%20the%20precautionary%20measures%20to%20counter%20the%20effects%20of%20COVID-19%20virus.aspx" TargetMode="External"/><Relationship Id="rId2720" Type="http://schemas.openxmlformats.org/officeDocument/2006/relationships/hyperlink" Target="https://www.gov.br/economia/pt-br/assuntos/noticias/2020/marco/taxa-de-juros-do-consignado-e-reduzida-a-1-80-para-facilitar-acesso-ao-credito" TargetMode="External"/><Relationship Id="rId2818" Type="http://schemas.openxmlformats.org/officeDocument/2006/relationships/hyperlink" Target="https://www.rbi.org.in/Scripts/BS_PressReleaseDisplay.aspx?prid=49525" TargetMode="External"/><Relationship Id="rId59" Type="http://schemas.openxmlformats.org/officeDocument/2006/relationships/hyperlink" Target="https://www.afdb.org/en/news-and-events/press-releases/la-banque-africaine-de-developpement-mobilise-264-millions-deuros-pour-soutenir-le-maroc-dans-sa-reponse-la-pandemie-de-covid-19-35831" TargetMode="External"/><Relationship Id="rId1627" Type="http://schemas.openxmlformats.org/officeDocument/2006/relationships/hyperlink" Target="https://tem.fi/en/article/-/asset_publisher/laki-yrittajien-oikeudesta-tyottomyysturvaan-tulee-voimaan-8-4-2020" TargetMode="External"/><Relationship Id="rId1834" Type="http://schemas.openxmlformats.org/officeDocument/2006/relationships/hyperlink" Target="https://www.argentina.gob.ar/noticias/el-gobierno-nacional-pone-en-marcha-el-programa-de-asistencia-de-emergencia-al-trabajo-y-la" TargetMode="External"/><Relationship Id="rId2096" Type="http://schemas.openxmlformats.org/officeDocument/2006/relationships/hyperlink" Target="https://cbr.ru/eng/press/pr/?file=27032020_203415eng2020-03-27T20_33_29.htm" TargetMode="External"/><Relationship Id="rId1901" Type="http://schemas.openxmlformats.org/officeDocument/2006/relationships/hyperlink" Target="https://www.lamoncloa.gob.es/consejodeministros/referencias/Paginas/2020/refc20200331.aspx" TargetMode="External"/><Relationship Id="rId275"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482" Type="http://schemas.openxmlformats.org/officeDocument/2006/relationships/hyperlink" Target="https://www.banrep.gov.co/es/junta-del-banco-tambien-evaluara-las-condiciones-politica-monetaria-meses-mayo-agosto-y-noviembre" TargetMode="External"/><Relationship Id="rId2163" Type="http://schemas.openxmlformats.org/officeDocument/2006/relationships/hyperlink" Target="https://www.imf.org/en/News/Articles/2020/03/25/pr20107-jordan-imf-executive-board-approves-us-1-3-bn-extended-arrangement-under-the-eff" TargetMode="External"/><Relationship Id="rId2370" Type="http://schemas.openxmlformats.org/officeDocument/2006/relationships/hyperlink" Target="https://www.boi.org.il/en/NewsAndPublications/PressReleases/Pages/22-3-20a.aspx" TargetMode="External"/><Relationship Id="rId3007" Type="http://schemas.openxmlformats.org/officeDocument/2006/relationships/hyperlink" Target="https://cbr.ru/eng/press/event/?id=6490" TargetMode="External"/><Relationship Id="rId135" Type="http://schemas.openxmlformats.org/officeDocument/2006/relationships/hyperlink" Target="https://www.eib.org/en/press/all/2020-124-eib-lends-eur-31-million-to-slovenian-elektro-maribor-to-increase-reliability-of-electricity-distribution-in-north-east-slovenia" TargetMode="External"/><Relationship Id="rId342" Type="http://schemas.openxmlformats.org/officeDocument/2006/relationships/hyperlink" Target="http://www.clubdeparis.org/en/communications/press-release/grenada-benefits-from-the-debt-service-suspension-initiative-18-05-2020" TargetMode="External"/><Relationship Id="rId787" Type="http://schemas.openxmlformats.org/officeDocument/2006/relationships/hyperlink" Target="https://www.argentina.gob.ar/noticias/aumento-para-beneficiarios-y-beneficiarias-del-programa-intercosecha" TargetMode="External"/><Relationship Id="rId994" Type="http://schemas.openxmlformats.org/officeDocument/2006/relationships/hyperlink" Target="https://www.boj.or.jp/en/announcements/release_2020/k200427a.pdf" TargetMode="External"/><Relationship Id="rId2023" Type="http://schemas.openxmlformats.org/officeDocument/2006/relationships/hyperlink" Target="https://www.banrep.gov.co/es/jdbr-adopto-medidas-adicionales-materia-liquidez-y-manera-unanime-recorto-medio-punto-porcentual-su" TargetMode="External"/><Relationship Id="rId2230" Type="http://schemas.openxmlformats.org/officeDocument/2006/relationships/hyperlink" Target="https://www.government.is/news/article/2020/03/21/Icelandic-Government-announces-1.6bn-USD-response-package-to-the-COVID-19-crisis/" TargetMode="External"/><Relationship Id="rId2468" Type="http://schemas.openxmlformats.org/officeDocument/2006/relationships/hyperlink" Target="https://www.regjeringen.no/en/aktuelt/economic-measures-in-norway-in-response-to-covid-19/id2694274/" TargetMode="External"/><Relationship Id="rId2675" Type="http://schemas.openxmlformats.org/officeDocument/2006/relationships/hyperlink" Target="https://www.kormany.hu/en/the-prime-minister/news/we-are-suspending-principal-and-interest-payment-liabilities-on-loans" TargetMode="External"/><Relationship Id="rId2882" Type="http://schemas.openxmlformats.org/officeDocument/2006/relationships/hyperlink" Target="https://www.cbe.org.eg/en/Pages/HighlightsPages/Circular-dated-15-March-2020-regarding-the-precautionary-measures-to-counter-the-effects-of-COVID-19-Virus.aspx" TargetMode="External"/><Relationship Id="rId202" Type="http://schemas.openxmlformats.org/officeDocument/2006/relationships/hyperlink" Target="https://www.gob.pe/institucion/mef/noticias/162356-gobierno-aprueba-medidas-para-garantizar-el-acceso-de-los-ciudadanos-a-medicamentos-para-el-tratamiento-del-coronavirus" TargetMode="External"/><Relationship Id="rId647" Type="http://schemas.openxmlformats.org/officeDocument/2006/relationships/hyperlink" Target="https://em.dk/nyhedsarkiv/2020/maj/milliarder-paa-vej-til-ivaerksaettere-og-vaekstvirksomheder/" TargetMode="External"/><Relationship Id="rId854" Type="http://schemas.openxmlformats.org/officeDocument/2006/relationships/hyperlink" Target="https://www.federalreserve.gov/newsevents/pressreleases/bcreg20200501a.htm" TargetMode="External"/><Relationship Id="rId1277" Type="http://schemas.openxmlformats.org/officeDocument/2006/relationships/hyperlink" Target="https://www.canada.ca/en/department-finance/news/2020/04/government-of-canada-clarifies-support-for-canadian-journalism.html" TargetMode="External"/><Relationship Id="rId1484" Type="http://schemas.openxmlformats.org/officeDocument/2006/relationships/hyperlink" Target="http://www.bsp.gov.ph/publications/media.asp?id=5352" TargetMode="External"/><Relationship Id="rId1691" Type="http://schemas.openxmlformats.org/officeDocument/2006/relationships/hyperlink" Target="https://www.gov.sg/article/temporary-relief-for-businesses-and-individuals-unable-to-fulfil-contractual-obligations" TargetMode="External"/><Relationship Id="rId2328" Type="http://schemas.openxmlformats.org/officeDocument/2006/relationships/hyperlink" Target="https://www.cnmv.es/portal/Utilidades/Contacto.aspx" TargetMode="External"/><Relationship Id="rId2535" Type="http://schemas.openxmlformats.org/officeDocument/2006/relationships/hyperlink" Target="https://www.gov.br/economia/pt-br/assuntos/noticias/2020/marco/inss-vai-acelerar-concessao-de-beneficios-com-fortalecimento-do-atendimento-virtual" TargetMode="External"/><Relationship Id="rId2742" Type="http://schemas.openxmlformats.org/officeDocument/2006/relationships/hyperlink" Target="https://www.bcrp.gob.pe/docs/Transparencia/Notas-Informativas/2020/nota-informativa-2020-03-17.pdf" TargetMode="External"/><Relationship Id="rId507" Type="http://schemas.openxmlformats.org/officeDocument/2006/relationships/hyperlink" Target="https://www.meti.go.jp/press/2020/05/20200513003/20200513003.html" TargetMode="External"/><Relationship Id="rId714" Type="http://schemas.openxmlformats.org/officeDocument/2006/relationships/hyperlink" Target="https://www.bankofengland.co.uk/prudential-regulation/publication/2020/conversion-of-pillar-2a-capital-requirements-from-rwa-percentage-to-a-nominal-amount" TargetMode="External"/><Relationship Id="rId921" Type="http://schemas.openxmlformats.org/officeDocument/2006/relationships/hyperlink" Target="https://www.cnv.gov.ar/SitioWeb/Prensa/Post/1423/1423extension-de-la-ampliacion-del-plazo-de-presentacion-de-eecc-al-regimen-pyme-cnv-garantizada" TargetMode="External"/><Relationship Id="rId1137" Type="http://schemas.openxmlformats.org/officeDocument/2006/relationships/hyperlink" Target="https://www.kormany.hu/hu/nemzetgazdasagi-miniszterium/adougyekert-felelos-allamtitkarsag/hirek/megjelent-az-ujabb-adokonnyitesekrol-szolo-kormanyrendelet" TargetMode="External"/><Relationship Id="rId1344" Type="http://schemas.openxmlformats.org/officeDocument/2006/relationships/hyperlink" Target="https://www.eib.org/en/press/all/2020-100-eib-group-establishes-eur-25-billion-guarantee-fund-to-deploy-new-investments-in-response-to-covid-19-crisis" TargetMode="External"/><Relationship Id="rId1551" Type="http://schemas.openxmlformats.org/officeDocument/2006/relationships/hyperlink" Target="https://www.worldbank.org/en/news/press-release/2020/04/09/philippines-new-support-to-strengthen-national-disaster-risk-management-capacity-and-respond-to-covid-19" TargetMode="External"/><Relationship Id="rId1789" Type="http://schemas.openxmlformats.org/officeDocument/2006/relationships/hyperlink" Target="https://www.regjeringen.no/no/aktuelt/foretak-med-minst-30--omsetningsfall-kan-fa-kompensasjon/id2696396/" TargetMode="External"/><Relationship Id="rId1996" Type="http://schemas.openxmlformats.org/officeDocument/2006/relationships/hyperlink" Target="https://www.dof.gov.ph/adb-lauds-gives-support-to-phl-efforts-to-combat-covid-19-pandemic/" TargetMode="External"/><Relationship Id="rId2602" Type="http://schemas.openxmlformats.org/officeDocument/2006/relationships/hyperlink" Target="http://english.moef.go.kr/pc/selectTbPressCenterDtl.do?boardCd=N0001&amp;seq=4862" TargetMode="External"/><Relationship Id="rId50" Type="http://schemas.openxmlformats.org/officeDocument/2006/relationships/hyperlink" Target="https://www.gob.pe/institucion/midis/noticias/166065-comunicado" TargetMode="External"/><Relationship Id="rId1204" Type="http://schemas.openxmlformats.org/officeDocument/2006/relationships/hyperlink" Target="http://prensa.mitramiss.gob.es/WebPrensa/noticias/seguridadsocial/detalle/3783" TargetMode="External"/><Relationship Id="rId1411" Type="http://schemas.openxmlformats.org/officeDocument/2006/relationships/hyperlink" Target="https://www.worldbank.org/en/news/press-release/2020/04/15/niger-to-receive-13-95-million-for-covid-19-response" TargetMode="External"/><Relationship Id="rId1649" Type="http://schemas.openxmlformats.org/officeDocument/2006/relationships/hyperlink" Target="https://www.mss.go.kr/site/smba/ex/bbs/View.do?cbIdx=86&amp;bcIdx=1018069&amp;parentSeq=1018069" TargetMode="External"/><Relationship Id="rId1856" Type="http://schemas.openxmlformats.org/officeDocument/2006/relationships/hyperlink" Target="https://www.kemenkeu.go.id/publikasi/berita/perppu-no1-tahun-2020-tentang-kebijakan-keuangan-negara-dan-stabilitas-sistem-keuangan-respons-luar-biasa-pemerintah-hadapi-situasi-covid-19/" TargetMode="External"/><Relationship Id="rId2907" Type="http://schemas.openxmlformats.org/officeDocument/2006/relationships/hyperlink" Target="https://www.adb.org/ka/news/adb-announces-6-5-billion-initial-response-covid-19-pandemic" TargetMode="External"/><Relationship Id="rId3071" Type="http://schemas.openxmlformats.org/officeDocument/2006/relationships/hyperlink" Target="https://www.reuters.com/article/indonesia-economy/update-1-indonesia-announces-nearly-750-mln-stimulus-in-response-to-coronavirus-idUSL3N2AP2P1" TargetMode="External"/><Relationship Id="rId1509" Type="http://schemas.openxmlformats.org/officeDocument/2006/relationships/hyperlink" Target="http://www.mof.gov.cn/zhengwuxinxi/caizhengxinwen/202004/t20200409_3495221.htm" TargetMode="External"/><Relationship Id="rId1716"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923" Type="http://schemas.openxmlformats.org/officeDocument/2006/relationships/hyperlink" Target="https://news.belgium.be/en/additional-funding-2020" TargetMode="External"/><Relationship Id="rId297" Type="http://schemas.openxmlformats.org/officeDocument/2006/relationships/hyperlink" Target="https://www.gov.il/he/departments/legalInfo/17052020" TargetMode="External"/><Relationship Id="rId2185" Type="http://schemas.openxmlformats.org/officeDocument/2006/relationships/hyperlink" Target="https://www.fi.se/en/published/press-releases/2020/fi-expects-banks-and-credit-market-companies-to-stop-dividend-payments/" TargetMode="External"/><Relationship Id="rId2392" Type="http://schemas.openxmlformats.org/officeDocument/2006/relationships/hyperlink" Target="https://www.federalreserve.gov/newsevents/pressreleases/monetary20200323b.htm" TargetMode="External"/><Relationship Id="rId3029" Type="http://schemas.openxmlformats.org/officeDocument/2006/relationships/hyperlink" Target="https://www.vietnam-briefing.com/news/vietnam-issue-incentives-counter-covid-19-impact.html/" TargetMode="External"/><Relationship Id="rId157" Type="http://schemas.openxmlformats.org/officeDocument/2006/relationships/hyperlink" Target="https://www.aiib.org/en/news-events/news/2020/AIIB-Approves-EUR91.34-Million-COVID-19-Emergency-Assistance-to-Georgia.html" TargetMode="External"/><Relationship Id="rId364" Type="http://schemas.openxmlformats.org/officeDocument/2006/relationships/hyperlink" Target="https://pib.gov.in/PressReleasePage.aspx?PRID=1624661" TargetMode="External"/><Relationship Id="rId2045" Type="http://schemas.openxmlformats.org/officeDocument/2006/relationships/hyperlink" Target="https://www.rbi.org.in/Scripts/BS_PressReleaseDisplay.aspx?prid=49582" TargetMode="External"/><Relationship Id="rId2697"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571" Type="http://schemas.openxmlformats.org/officeDocument/2006/relationships/hyperlink" Target="https://www.economy.gov.ru/material/news/minekonomrazvitiya_rossii_razrabotalo_pravila_otbora_sistemoobrazuyushchih_predpriyatiy_na_okazanie_adresnyh_mer_podderzhki.html" TargetMode="External"/><Relationship Id="rId669" Type="http://schemas.openxmlformats.org/officeDocument/2006/relationships/hyperlink" Target="https://www.gob.pe/institucion/mef/noticias/151081-mef-amplia-hasta-5-anos-el-plazo-para-que-empresas-con-renta-de-tercera-categoria-compensen-perdidas-del-2020" TargetMode="External"/><Relationship Id="rId876" Type="http://schemas.openxmlformats.org/officeDocument/2006/relationships/hyperlink" Target="https://www.minhacienda.gov.co/webcenter/portal/SaladePrensa/pages_DetalleNoticia?documentId=WCC_CLUSTER-129696" TargetMode="External"/><Relationship Id="rId1299" Type="http://schemas.openxmlformats.org/officeDocument/2006/relationships/hyperlink" Target="https://www.iadb.org/en/news/idb-approves-more-funding-central-america-and-dominican-republic-fight-covid-19" TargetMode="External"/><Relationship Id="rId2252" Type="http://schemas.openxmlformats.org/officeDocument/2006/relationships/hyperlink" Target="https://www.bnr.ro/page.aspx?prid=17656" TargetMode="External"/><Relationship Id="rId2557" Type="http://schemas.openxmlformats.org/officeDocument/2006/relationships/hyperlink" Target="https://em.dk/nyhedsarkiv/2020/marts/regeringen-og-alle-folketingets-partier-er-enige-om-omfattende-hjaelpepakke-til-dansk-oekonomi/" TargetMode="External"/><Relationship Id="rId224" Type="http://schemas.openxmlformats.org/officeDocument/2006/relationships/hyperlink" Target="https://www.hacienda.cl/sala-de-prensa/noticias/historico/ministro-de-hacienda-por-inyeccion-de.html" TargetMode="External"/><Relationship Id="rId431" Type="http://schemas.openxmlformats.org/officeDocument/2006/relationships/hyperlink" Target="https://www.worldbank.org/en/news/press-release/2020/05/15/world-bank-approves-137-5-million-for-somalias-response-to-covid-19-floods-and-drought" TargetMode="External"/><Relationship Id="rId529" Type="http://schemas.openxmlformats.org/officeDocument/2006/relationships/hyperlink" Target="https://www.me.gov.ua/News/Detail?lang=uk-UA&amp;id=868faf96-7c81-41bc-8e2b-8c7471a0e8d5&amp;title=UriadNadavDostupDoDerzhavnoiPidtrimkiBilshiiKilkostiAgrariiv" TargetMode="External"/><Relationship Id="rId736" Type="http://schemas.openxmlformats.org/officeDocument/2006/relationships/hyperlink" Target="https://www.gov.ie/en/publication/b1a7b9-covid-19-community-voluntary-charity-and-social-enterprise/" TargetMode="External"/><Relationship Id="rId1061" Type="http://schemas.openxmlformats.org/officeDocument/2006/relationships/hyperlink" Target="https://www.fma.govt.nz/news-and-resources/covid-19/conduct-expectations-in-response-to-covid-19/" TargetMode="External"/><Relationship Id="rId1159" Type="http://schemas.openxmlformats.org/officeDocument/2006/relationships/hyperlink" Target="https://www.efd.admin.ch/efd/de/home/dokumentation/nsb-news_list.msg-id-78872.html" TargetMode="External"/><Relationship Id="rId1366" Type="http://schemas.openxmlformats.org/officeDocument/2006/relationships/hyperlink" Target="https://www.resbank.co.za/Lists/News%20and%20Publications/Attachments/9873/Joint%20Communication%201%20of%202020%20COVID-19%20Regulatory%20response.pdf" TargetMode="External"/><Relationship Id="rId2112" Type="http://schemas.openxmlformats.org/officeDocument/2006/relationships/hyperlink" Target="https://www.congress.gov/116/bills/hr748/BILLS-116hr748enr.pdf" TargetMode="External"/><Relationship Id="rId2417" Type="http://schemas.openxmlformats.org/officeDocument/2006/relationships/hyperlink" Target="https://www.nbb.be/en/articles/guarantee-scheme-individuals-and-companies-affected-corona-crisis" TargetMode="External"/><Relationship Id="rId2764" Type="http://schemas.openxmlformats.org/officeDocument/2006/relationships/hyperlink" Target="https://www.dlapiper.com/en/uk/insights/publications/2020/03/ukraine-takes-measures-towards-covid-19/" TargetMode="External"/><Relationship Id="rId2971" Type="http://schemas.openxmlformats.org/officeDocument/2006/relationships/hyperlink" Target="https://www.bpifrance.fr/A-la-une/Actualites/Coronavirus-Bpifrance-active-des-mesures-exceptionnelles-de-soutien-aux-entreprises-49113" TargetMode="External"/><Relationship Id="rId943" Type="http://schemas.openxmlformats.org/officeDocument/2006/relationships/hyperlink" Target="https://www.msp.gov.ua/news/18583.html" TargetMode="External"/><Relationship Id="rId1019" Type="http://schemas.openxmlformats.org/officeDocument/2006/relationships/hyperlink" Target="https://www.mof.gov.tw/singlehtml/384fb3077bb349ea973e7fc6f13b6974?cntId=784a35cfdea24d5aab642971d227430a" TargetMode="External"/><Relationship Id="rId1573" Type="http://schemas.openxmlformats.org/officeDocument/2006/relationships/hyperlink" Target="https://gia.info.gov.hk/general/202004/08/P2020040800810_339425_1_1586360416762.pdf" TargetMode="External"/><Relationship Id="rId1780" Type="http://schemas.openxmlformats.org/officeDocument/2006/relationships/hyperlink" Target="https://www.bafin.de/SharedDocs/Veroeffentlichungen/EN/Meldung/2020_Corona/meldung_2020_03_31_corona_virus_6_Allgemeinverfuegung_Antizyklischer_Kapitalpuffer_en.html" TargetMode="External"/><Relationship Id="rId1878" Type="http://schemas.openxmlformats.org/officeDocument/2006/relationships/hyperlink" Target="https://www.economie.gouv.fr/coronavirus-soutien-entreprises" TargetMode="External"/><Relationship Id="rId2624" Type="http://schemas.openxmlformats.org/officeDocument/2006/relationships/hyperlink" Target="https://www.cbc.gov.tw/en/cp-448-106421-c1b88-2.html" TargetMode="External"/><Relationship Id="rId2831" Type="http://schemas.openxmlformats.org/officeDocument/2006/relationships/hyperlink" Target="https://www.rbnz.govt.nz/news/2020/03/financial-system-sound-and-reserve-bank-providing-additional-support" TargetMode="External"/><Relationship Id="rId2929" Type="http://schemas.openxmlformats.org/officeDocument/2006/relationships/hyperlink" Target="https://ec.europa.eu/commission/presscorner/detail/en/ip_20_459" TargetMode="External"/><Relationship Id="rId72" Type="http://schemas.openxmlformats.org/officeDocument/2006/relationships/hyperlink" Target="https://www.gov.il/he/departments/news/press_27052020_b" TargetMode="External"/><Relationship Id="rId803" Type="http://schemas.openxmlformats.org/officeDocument/2006/relationships/hyperlink" Target="https://www.gob.mx/cnsf/es/articulos/acuerdo-suspension-de-plazos-cnsf-241531?idiom=es" TargetMode="External"/><Relationship Id="rId1226" Type="http://schemas.openxmlformats.org/officeDocument/2006/relationships/hyperlink" Target="https://www.mnb.hu/sajtoszoba/sajtokozlemenyek/2020-evi-sajtokozlemenyek/a-termektajekoztato-megjelenesevel-ma-indul-az-nhp-hajra" TargetMode="External"/><Relationship Id="rId1433" Type="http://schemas.openxmlformats.org/officeDocument/2006/relationships/hyperlink" Target="https://www.imf.org/en/News/Articles/2020/04/15/pr20159-chad-imf-executive-board-approves-disbursement-to-address-covid-19" TargetMode="External"/><Relationship Id="rId1640" Type="http://schemas.openxmlformats.org/officeDocument/2006/relationships/hyperlink" Target="https://japan.kantei.go.jp/98_abe/statement/202004/_00001.html" TargetMode="External"/><Relationship Id="rId1738" Type="http://schemas.openxmlformats.org/officeDocument/2006/relationships/hyperlink" Target="https://www.minhacienda.gov.co/webcenter/portal/SaladePrensa/pages_DetalleNoticia?documentId=WCC_CLUSTER-127593" TargetMode="External"/><Relationship Id="rId3093" Type="http://schemas.openxmlformats.org/officeDocument/2006/relationships/hyperlink" Target="http://english.moef.go.kr/pc/selectTbPressCenterDtl.do?boardCd=N0001&amp;seq=4839" TargetMode="External"/><Relationship Id="rId1500" Type="http://schemas.openxmlformats.org/officeDocument/2006/relationships/hyperlink" Target="https://www.bcb.gov.br/detalhenoticia/17040/nota" TargetMode="External"/><Relationship Id="rId1945" Type="http://schemas.openxmlformats.org/officeDocument/2006/relationships/hyperlink" Target="https://www.nytimes.com/reuters/2020/03/30/world/middleeast/30reuters-health-coronavirus-israel-economy.html" TargetMode="External"/><Relationship Id="rId1805" Type="http://schemas.openxmlformats.org/officeDocument/2006/relationships/hyperlink" Target="https://www.worldbank.org/en/news/press-release/2020/04/02/world-bank-group-provides-emergency-support-to-ethiopia-to-manage-health-economic-impacts-of-covid-19" TargetMode="External"/><Relationship Id="rId3020" Type="http://schemas.openxmlformats.org/officeDocument/2006/relationships/hyperlink" Target="https://ec.europa.eu/commission/presscorner/detail/en/ip_20_386" TargetMode="External"/><Relationship Id="rId179" Type="http://schemas.openxmlformats.org/officeDocument/2006/relationships/hyperlink" Target="http://mfe.gov.ro/pentru-prima-oara-in-istorie-romania-poate-absorbi-bani-europeni-chiar-de-la-inceputul-urmatorului-exercitiu-financiar-care-incepe-in-2021/" TargetMode="External"/><Relationship Id="rId386" Type="http://schemas.openxmlformats.org/officeDocument/2006/relationships/hyperlink" Target="https://pib.gov.in/PressReleasePage.aspx?PRID=1624536" TargetMode="External"/><Relationship Id="rId593" Type="http://schemas.openxmlformats.org/officeDocument/2006/relationships/hyperlink" Target="https://financien.belgium.be/nl/Actueel/update-covid-19-douane-en-belastingvrijstellingen-bij-rampen-gewijzigde-procedure" TargetMode="External"/><Relationship Id="rId2067" Type="http://schemas.openxmlformats.org/officeDocument/2006/relationships/hyperlink" Target="https://www.bnm.gov.my/index.php?ch=en_press&amp;pg=en_press&amp;ac=5022&amp;lang=en" TargetMode="External"/><Relationship Id="rId2274" Type="http://schemas.openxmlformats.org/officeDocument/2006/relationships/hyperlink" Target="https://www.federalreserve.gov/newsevents/pressreleases/bcreg20200324a.htm" TargetMode="External"/><Relationship Id="rId2481" Type="http://schemas.openxmlformats.org/officeDocument/2006/relationships/hyperlink" Target="https://cbr.ru/eng/press/pr/?file=23032020_170800eng2020-03-23T17_07_10.htm" TargetMode="External"/><Relationship Id="rId3118" Type="http://schemas.openxmlformats.org/officeDocument/2006/relationships/hyperlink" Target="http://www.pbc.gov.cn/en/3688110/3688172/3966152/index.html" TargetMode="External"/><Relationship Id="rId246" Type="http://schemas.openxmlformats.org/officeDocument/2006/relationships/hyperlink" Target="https://www.bancaditalia.it/media/notizia/prestiti-bancari-a-garanzia-delle-operazioni-di-finanziamento-con-l-eurosistema/" TargetMode="External"/><Relationship Id="rId453" Type="http://schemas.openxmlformats.org/officeDocument/2006/relationships/hyperlink" Target="http://www.mef.gov.it/focus/Decreto-rilancio-le-misure-per-rimettere-in-moto-il-Paese/" TargetMode="External"/><Relationship Id="rId660" Type="http://schemas.openxmlformats.org/officeDocument/2006/relationships/hyperlink" Target="https://www.gov.il/he/departments/news/press_08052020_b" TargetMode="External"/><Relationship Id="rId898" Type="http://schemas.openxmlformats.org/officeDocument/2006/relationships/hyperlink" Target="https://www.bnm.gov.my/index.php?ch=en_press&amp;pg=en_press&amp;ac=5042&amp;lang=en" TargetMode="External"/><Relationship Id="rId1083" Type="http://schemas.openxmlformats.org/officeDocument/2006/relationships/hyperlink" Target="https://www.adb.org/news/adb-provides-6-million-assistance-solomon-islands-covid-19-response" TargetMode="External"/><Relationship Id="rId1290" Type="http://schemas.openxmlformats.org/officeDocument/2006/relationships/hyperlink" Target="https://www.rbi.org.in/Scripts/NotificationUser.aspx?Id=11869&amp;Mode=0" TargetMode="External"/><Relationship Id="rId2134" Type="http://schemas.openxmlformats.org/officeDocument/2006/relationships/hyperlink" Target="https://www.nbb.be/fr/articles/le-secteur-de-lassurance-sefforce-lui-aussi-de-lutter-contre-lincidence-socio-economique-de" TargetMode="External"/><Relationship Id="rId2341" Type="http://schemas.openxmlformats.org/officeDocument/2006/relationships/hyperlink" Target="https://www.apra.gov.au/news-and-publications/apra-advises-regulatory-approach-to-covid-19-support" TargetMode="External"/><Relationship Id="rId2579" Type="http://schemas.openxmlformats.org/officeDocument/2006/relationships/hyperlink" Target="https://www.bi.go.id/en/ruang-media/siaran-pers/Pages/SP_222220.aspx" TargetMode="External"/><Relationship Id="rId2786" Type="http://schemas.openxmlformats.org/officeDocument/2006/relationships/hyperlink" Target="https://www.fsma.be/en/news/short-selling" TargetMode="External"/><Relationship Id="rId2993" Type="http://schemas.openxmlformats.org/officeDocument/2006/relationships/hyperlink" Target="https://www.government.is/news/article/?newsid=a17058af-62d6-11ea-9455-005056bc530c" TargetMode="External"/><Relationship Id="rId106" Type="http://schemas.openxmlformats.org/officeDocument/2006/relationships/hyperlink" Target="https://www.gov.sg/article/a-summary-of-the-fortitude-budget-2020" TargetMode="External"/><Relationship Id="rId313" Type="http://schemas.openxmlformats.org/officeDocument/2006/relationships/hyperlink" Target="https://www.bankofengland.co.uk/news/2020/may/update-to-the-covid-corporate-financing-facility" TargetMode="External"/><Relationship Id="rId758" Type="http://schemas.openxmlformats.org/officeDocument/2006/relationships/hyperlink" Target="https://www.cbe.org.eg/en/Pages/HighlightsPages/Circular-dated-5-May-2020-regarding-the-application-of-IFRS9-during-Covid-19-crisis.aspx" TargetMode="External"/><Relationship Id="rId965" Type="http://schemas.openxmlformats.org/officeDocument/2006/relationships/hyperlink" Target="https://www.imf.org/en/News/Articles/2020/04/28/pr20192-dma-grd-lca-imf-executive-board-approves-us-million-disbursements-address-covid-19-pandemic" TargetMode="External"/><Relationship Id="rId1150" Type="http://schemas.openxmlformats.org/officeDocument/2006/relationships/hyperlink" Target="https://www.gob.pe/institucion/mef/noticias/127522-mef-oficializa-el-otorgamiento-de-la-garantia-del-tesoro-publico-para-la-implementacion-del-programa-reactiva-peru" TargetMode="External"/><Relationship Id="rId1388" Type="http://schemas.openxmlformats.org/officeDocument/2006/relationships/hyperlink" Target="http://gss.mof.gov.cn/gzdt/zhengcefabu/202004/t20200415_3498382.htm" TargetMode="External"/><Relationship Id="rId1595" Type="http://schemas.openxmlformats.org/officeDocument/2006/relationships/hyperlink" Target="https://www.boj.or.jp/en/announcements/release_2020/rel200408b.pdf" TargetMode="External"/><Relationship Id="rId2439" Type="http://schemas.openxmlformats.org/officeDocument/2006/relationships/hyperlink" Target="http://www.nationalbanken.dk/en/pressroom/Pages/2020/03/DNN202005416.aspx" TargetMode="External"/><Relationship Id="rId2646" Type="http://schemas.openxmlformats.org/officeDocument/2006/relationships/hyperlink" Target="https://www.bankofcanada.ca/2020/03/additional-temporary-changes-bank-canada-standing-liquidity-facility/" TargetMode="External"/><Relationship Id="rId2853" Type="http://schemas.openxmlformats.org/officeDocument/2006/relationships/hyperlink" Target="https://www.dof.gov.ph/govt-economic-team-rolls-out-p27-1-b-package-vs-covid-19-pandemic/" TargetMode="External"/><Relationship Id="rId94" Type="http://schemas.openxmlformats.org/officeDocument/2006/relationships/hyperlink" Target="https://ec.europa.eu/commission/presscorner/detail/en/ip_20_943" TargetMode="External"/><Relationship Id="rId520" Type="http://schemas.openxmlformats.org/officeDocument/2006/relationships/hyperlink" Target="https://www.cbsl.gov.lk/en/node/7846" TargetMode="External"/><Relationship Id="rId618" Type="http://schemas.openxmlformats.org/officeDocument/2006/relationships/hyperlink" Target="https://www.regeringen.se/pressmeddelanden/2020/05/regeringen-presenterar-stod-till-kollektivtrafiken/" TargetMode="External"/><Relationship Id="rId825" Type="http://schemas.openxmlformats.org/officeDocument/2006/relationships/hyperlink" Target="https://www.bankofengland.co.uk/news/2020/may/updating-the-tfsme-to-reflect-hmt-new-bounce-back-loans-scheme" TargetMode="External"/><Relationship Id="rId1248" Type="http://schemas.openxmlformats.org/officeDocument/2006/relationships/hyperlink" Target="http://www.fsc.go.kr/downManager?bbsid=BBS0048&amp;no=151611" TargetMode="External"/><Relationship Id="rId1455" Type="http://schemas.openxmlformats.org/officeDocument/2006/relationships/hyperlink" Target="https://www.gov.il/he/departments/news/press_13042020" TargetMode="External"/><Relationship Id="rId1662" Type="http://schemas.openxmlformats.org/officeDocument/2006/relationships/hyperlink" Target="https://www.bot.or.th/English/PressandSpeeches/Press/2020/Pages/n2063.aspx" TargetMode="External"/><Relationship Id="rId2201" Type="http://schemas.openxmlformats.org/officeDocument/2006/relationships/hyperlink" Target="https://www.bmf.gv.at/presse/pressemeldungen/2020/maerz/bonus-steuerfrei-stellen.html" TargetMode="External"/><Relationship Id="rId2506" Type="http://schemas.openxmlformats.org/officeDocument/2006/relationships/hyperlink" Target="https://www.government.se/press-releases/2020/03/sek-1-billion-to-culture-and-sport-as-a-result-of-the-impact-of-the-covid-19-virus/" TargetMode="External"/><Relationship Id="rId1010" Type="http://schemas.openxmlformats.org/officeDocument/2006/relationships/hyperlink" Target="https://www.worldbank.org/en/news/press-release/2020/04/27/pef-allocates-us195-million-to-more-than-60-low-income-countries-to-fight-covid-19" TargetMode="External"/><Relationship Id="rId1108" Type="http://schemas.openxmlformats.org/officeDocument/2006/relationships/hyperlink" Target="https://bank.gov.ua/news/all/rishennya-oblikova-stavka-2020-04-23" TargetMode="External"/><Relationship Id="rId1315" Type="http://schemas.openxmlformats.org/officeDocument/2006/relationships/hyperlink" Target="https://www.regeringen.se/pressmeddelanden/2020/04/sankt-ranta-for-uppskjutna-skatteinbetalningar/" TargetMode="External"/><Relationship Id="rId1967"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2713" Type="http://schemas.openxmlformats.org/officeDocument/2006/relationships/hyperlink" Target="https://www.argentina.gob.ar/noticias/los-ministros-de-economia-y-de-desarrollo-productivo-anunciaron-un-paquete-de-medidas-para" TargetMode="External"/><Relationship Id="rId2920" Type="http://schemas.openxmlformats.org/officeDocument/2006/relationships/hyperlink" Target="https://www.bankofcanada.ca/2020/03/bank-of-canada-lowers-overnight-rate-target-to-%c2%be-percent/" TargetMode="External"/><Relationship Id="rId1522" Type="http://schemas.openxmlformats.org/officeDocument/2006/relationships/hyperlink" Target="https://www.banxico.org.mx/publicaciones-y-prensa/miscelaneos/%7B199A62F0-E049-9272-5E1C-60C83E255077%7D.pdf" TargetMode="External"/><Relationship Id="rId21" Type="http://schemas.openxmlformats.org/officeDocument/2006/relationships/hyperlink" Target="https://www.dole.gov.ph/news/19k-ofws-in-quarantine-facilities-sent-home/" TargetMode="External"/><Relationship Id="rId2089" Type="http://schemas.openxmlformats.org/officeDocument/2006/relationships/hyperlink" Target="https://cbr.ru/eng/press/pr/?file=27032020_203415eng2020-03-27T20_33_29.htm" TargetMode="External"/><Relationship Id="rId2296" Type="http://schemas.openxmlformats.org/officeDocument/2006/relationships/hyperlink" Target="https://www.economie.gouv.fr/covid-mesures-independants" TargetMode="External"/><Relationship Id="rId268" Type="http://schemas.openxmlformats.org/officeDocument/2006/relationships/hyperlink" Target="https://www.gov.uk/government/news/future-fund-launches-today" TargetMode="External"/><Relationship Id="rId475" Type="http://schemas.openxmlformats.org/officeDocument/2006/relationships/hyperlink" Target="https://www.fhfa.gov/Media/PublicAffairs/Pages/FHFA-Extends-Foreclosure-and-Eviction-Moratorium.aspx" TargetMode="External"/><Relationship Id="rId682" Type="http://schemas.openxmlformats.org/officeDocument/2006/relationships/hyperlink" Target="https://www.bcra.gob.ar/Noticias/reunion-bcra-UIA.asp" TargetMode="External"/><Relationship Id="rId2156" Type="http://schemas.openxmlformats.org/officeDocument/2006/relationships/hyperlink" Target="https://tem.fi/en/article/-/asset_publisher/valtion-rahoitusta-yrityksille-koronavirustilanteessa-vahvistetaan-yritystukiin-miljardi-euroa" TargetMode="External"/><Relationship Id="rId2363" Type="http://schemas.openxmlformats.org/officeDocument/2006/relationships/hyperlink" Target="https://www.rbi.org.in/Scripts/BS_PressReleaseDisplay.aspx?prid=49554" TargetMode="External"/><Relationship Id="rId2570" Type="http://schemas.openxmlformats.org/officeDocument/2006/relationships/hyperlink" Target="https://www.mnb.hu/sajtoszoba/sajtokozlemenyek/2020-evi-sajtokozlemenyek/az-mnb-szamos-intezkedest-hozott-a-bankok-mukodesenek-tamogatasara" TargetMode="External"/><Relationship Id="rId128" Type="http://schemas.openxmlformats.org/officeDocument/2006/relationships/hyperlink" Target="https://www.argentina.gob.ar/noticias/el-ministerio-de-trabajo-empleo-y-seguridad-social-autoriza-anses-y-renatre-establecer-una" TargetMode="External"/><Relationship Id="rId335" Type="http://schemas.openxmlformats.org/officeDocument/2006/relationships/hyperlink" Target="https://www.iadb.org/en/news/paraguay-will-strengthen-public-policy-and-fiscal-management-tackle-covid-19" TargetMode="External"/><Relationship Id="rId542" Type="http://schemas.openxmlformats.org/officeDocument/2006/relationships/hyperlink" Target="https://ec.europa.eu/commission/presscorner/detail/en/ip_20_837" TargetMode="External"/><Relationship Id="rId1172" Type="http://schemas.openxmlformats.org/officeDocument/2006/relationships/hyperlink" Target="https://tem.fi/artikkeli/-/asset_publisher/tyo-ja-elinkeinoministerio-kaynnistaa-tarkastuksen-business-finlandin-myontamasta-koronahairiotilanteen-rahoituksesta" TargetMode="External"/><Relationship Id="rId2016" Type="http://schemas.openxmlformats.org/officeDocument/2006/relationships/hyperlink" Target="https://www.bankofcanada.ca/2020/03/bank-of-canada-to-introduce-a-commercial-paper-purchase-program/" TargetMode="External"/><Relationship Id="rId2223" Type="http://schemas.openxmlformats.org/officeDocument/2006/relationships/hyperlink" Target="https://eba.europa.eu/eba-provides-clarity-banks-consumers-application-prudential-framework-light-covid-19-measures" TargetMode="External"/><Relationship Id="rId2430" Type="http://schemas.openxmlformats.org/officeDocument/2006/relationships/hyperlink" Target="https://asic.gov.au/about-asic/news-centre/find-a-media-release/2020-releases/20-068mr-guidelines-for-meeting-upcoming-agm-and-financial-reporting-requirements/" TargetMode="External"/><Relationship Id="rId402" Type="http://schemas.openxmlformats.org/officeDocument/2006/relationships/hyperlink" Target="https://www.kormany.hu/hu/innovacios-es-technologiai-miniszterium/gazdasagstrategiaert-es-szabalyozasert-felelos-allamtitkar/hirek/itm-matol-igenyelhetoek-a-szechenyi-kartya-program-uj-hiteltermekei" TargetMode="External"/><Relationship Id="rId1032" Type="http://schemas.openxmlformats.org/officeDocument/2006/relationships/hyperlink" Target="https://www.mkm.ee/et/uudised/valitsuse-liikmed-kiitsid-heaks-covid-19-lisaeelarvega-seotud-kriisimeetmed" TargetMode="External"/><Relationship Id="rId1989" Type="http://schemas.openxmlformats.org/officeDocument/2006/relationships/hyperlink" Target="http://www.sama.gov.sa/ar-sa/News/Pages/news-536.aspx" TargetMode="External"/><Relationship Id="rId1849" Type="http://schemas.openxmlformats.org/officeDocument/2006/relationships/hyperlink" Target="https://www.rbi.org.in/Scripts/BS_PressReleaseDisplay.aspx?prid=49619" TargetMode="External"/><Relationship Id="rId3064" Type="http://schemas.openxmlformats.org/officeDocument/2006/relationships/hyperlink" Target="https://www.budget.gov.hk/2020/eng/nt.html" TargetMode="External"/><Relationship Id="rId192" Type="http://schemas.openxmlformats.org/officeDocument/2006/relationships/hyperlink" Target="https://www.aiib.org/en/news-events/news/2020/AIIB-Approves-USD250-Million-Loan-to-Bangladesh-for-COVID-19-Response.html" TargetMode="External"/><Relationship Id="rId1709" Type="http://schemas.openxmlformats.org/officeDocument/2006/relationships/hyperlink" Target="https://www.bloomberg.com/news/articles/2020-04-05/mexico-s-amlo-pledges-public-works-loans-to-aid-in-recovery?srnd=premium" TargetMode="External"/><Relationship Id="rId1916" Type="http://schemas.openxmlformats.org/officeDocument/2006/relationships/hyperlink" Target="https://www.federalreserve.gov/newsevents/pressreleases/bcreg20200331a.htm" TargetMode="External"/><Relationship Id="rId2080" Type="http://schemas.openxmlformats.org/officeDocument/2006/relationships/hyperlink" Target="https://www.regjeringen.no/en/aktuelt/economic-measures-in-norway-in-response-to-covid-192/id2695355/" TargetMode="External"/><Relationship Id="rId3131" Type="http://schemas.openxmlformats.org/officeDocument/2006/relationships/hyperlink" Target="http://www.gov.cn/xinwen/2020-01/23/content_5471917.htm" TargetMode="External"/><Relationship Id="rId2897" Type="http://schemas.openxmlformats.org/officeDocument/2006/relationships/hyperlink" Target="https://www.bankofengland.co.uk/news/2020/march/coordinated-central-bank-action-to-enhance-the-provision-of-global-us-dollar-liquidit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ba.gov.au/" TargetMode="External"/><Relationship Id="rId3" Type="http://schemas.openxmlformats.org/officeDocument/2006/relationships/hyperlink" Target="https://pib.gov.in/" TargetMode="External"/><Relationship Id="rId7" Type="http://schemas.openxmlformats.org/officeDocument/2006/relationships/hyperlink" Target="http://www.banxico.org.mx/indexEn.html" TargetMode="External"/><Relationship Id="rId2" Type="http://schemas.openxmlformats.org/officeDocument/2006/relationships/hyperlink" Target="https://www.rbi.org.in/" TargetMode="External"/><Relationship Id="rId1" Type="http://schemas.openxmlformats.org/officeDocument/2006/relationships/hyperlink" Target="https://www.nbb.be/nl/archief-nieuwsberichten" TargetMode="External"/><Relationship Id="rId6" Type="http://schemas.openxmlformats.org/officeDocument/2006/relationships/hyperlink" Target="https://www.minsalud.gov.co/CC/Noticias/2020/05/Paginas/Historico-Noticias.aspx" TargetMode="External"/><Relationship Id="rId5" Type="http://schemas.openxmlformats.org/officeDocument/2006/relationships/hyperlink" Target="https://www.bankofcanada.ca/press/" TargetMode="External"/><Relationship Id="rId4" Type="http://schemas.openxmlformats.org/officeDocument/2006/relationships/hyperlink" Target="https://www.treasury.gov.my/" TargetMode="External"/><Relationship Id="rId9" Type="http://schemas.openxmlformats.org/officeDocument/2006/relationships/hyperlink" Target="http://www.clubdepar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DD05-E022-4695-B93C-AB60A6382AF7}">
  <dimension ref="A2:Q75"/>
  <sheetViews>
    <sheetView tabSelected="1" topLeftCell="A3" workbookViewId="0">
      <selection activeCell="B11" sqref="B11"/>
    </sheetView>
  </sheetViews>
  <sheetFormatPr defaultRowHeight="12.3" x14ac:dyDescent="0.4"/>
  <cols>
    <col min="1" max="1" width="53.109375" bestFit="1" customWidth="1"/>
    <col min="2" max="2" width="18.94140625" bestFit="1" customWidth="1"/>
    <col min="3" max="3" width="15.27734375" bestFit="1" customWidth="1"/>
    <col min="4" max="4" width="14.77734375" bestFit="1" customWidth="1"/>
    <col min="5" max="5" width="15.33203125" bestFit="1" customWidth="1"/>
    <col min="6" max="6" width="17.1640625" bestFit="1" customWidth="1"/>
    <col min="7" max="7" width="19.21875" bestFit="1" customWidth="1"/>
    <col min="8" max="8" width="12" bestFit="1" customWidth="1"/>
    <col min="9" max="9" width="12.71875" bestFit="1" customWidth="1"/>
    <col min="10" max="10" width="14.38671875" bestFit="1" customWidth="1"/>
    <col min="11" max="11" width="19.6640625" bestFit="1" customWidth="1"/>
    <col min="12" max="12" width="16.1640625" bestFit="1" customWidth="1"/>
    <col min="13" max="13" width="21.71875" bestFit="1" customWidth="1"/>
    <col min="14" max="15" width="15.21875" bestFit="1" customWidth="1"/>
    <col min="16" max="16" width="11.1640625" bestFit="1" customWidth="1"/>
    <col min="17" max="17" width="11.33203125" bestFit="1" customWidth="1"/>
    <col min="18" max="18" width="24.38671875" bestFit="1" customWidth="1"/>
    <col min="19" max="19" width="13.33203125" bestFit="1" customWidth="1"/>
    <col min="20" max="20" width="8.6640625" bestFit="1" customWidth="1"/>
    <col min="21" max="21" width="17.27734375" bestFit="1" customWidth="1"/>
    <col min="22" max="22" width="14.0546875" bestFit="1" customWidth="1"/>
    <col min="23" max="23" width="17.83203125" bestFit="1" customWidth="1"/>
    <col min="24" max="24" width="15.71875" bestFit="1" customWidth="1"/>
    <col min="25" max="25" width="8.6640625" bestFit="1" customWidth="1"/>
    <col min="26" max="26" width="19.5" bestFit="1" customWidth="1"/>
    <col min="27" max="27" width="21" bestFit="1" customWidth="1"/>
    <col min="28" max="28" width="24.94140625" bestFit="1" customWidth="1"/>
    <col min="29" max="29" width="17.5" bestFit="1" customWidth="1"/>
    <col min="30" max="30" width="8.6640625" bestFit="1" customWidth="1"/>
    <col min="31" max="31" width="21.44140625" bestFit="1" customWidth="1"/>
    <col min="32" max="32" width="23.0546875" bestFit="1" customWidth="1"/>
    <col min="33" max="33" width="8.6640625" bestFit="1" customWidth="1"/>
    <col min="34" max="34" width="26.88671875" bestFit="1" customWidth="1"/>
    <col min="35" max="35" width="16.5546875" bestFit="1" customWidth="1"/>
    <col min="36" max="36" width="8.6640625" bestFit="1" customWidth="1"/>
    <col min="37" max="37" width="20.33203125" bestFit="1" customWidth="1"/>
    <col min="38" max="38" width="16.5546875" bestFit="1" customWidth="1"/>
    <col min="39" max="39" width="8.6640625" bestFit="1" customWidth="1"/>
    <col min="40" max="40" width="20.33203125" bestFit="1" customWidth="1"/>
    <col min="41" max="41" width="12.5" bestFit="1" customWidth="1"/>
    <col min="42" max="42" width="16.33203125" bestFit="1" customWidth="1"/>
    <col min="43" max="43" width="11.33203125" bestFit="1" customWidth="1"/>
    <col min="44" max="44" width="12.44140625" bestFit="1" customWidth="1"/>
    <col min="45" max="45" width="7.27734375" bestFit="1" customWidth="1"/>
    <col min="46" max="46" width="22.1640625" bestFit="1" customWidth="1"/>
    <col min="47" max="47" width="7.5546875" bestFit="1" customWidth="1"/>
    <col min="48" max="48" width="6.1640625" bestFit="1" customWidth="1"/>
    <col min="49" max="49" width="9.94140625" bestFit="1" customWidth="1"/>
    <col min="50" max="50" width="5.0546875" bestFit="1" customWidth="1"/>
    <col min="51" max="51" width="10.77734375" bestFit="1" customWidth="1"/>
    <col min="52" max="52" width="17" bestFit="1" customWidth="1"/>
    <col min="53" max="53" width="8.83203125" bestFit="1" customWidth="1"/>
    <col min="54" max="54" width="6.6640625" bestFit="1" customWidth="1"/>
    <col min="55" max="55" width="12.44140625" bestFit="1" customWidth="1"/>
    <col min="56" max="56" width="10.0546875" bestFit="1" customWidth="1"/>
    <col min="57" max="57" width="11.71875" bestFit="1" customWidth="1"/>
    <col min="58" max="58" width="6.0546875" bestFit="1" customWidth="1"/>
    <col min="59" max="59" width="9.38671875" bestFit="1" customWidth="1"/>
    <col min="60" max="60" width="8.109375" bestFit="1" customWidth="1"/>
    <col min="61" max="61" width="11.44140625" bestFit="1" customWidth="1"/>
    <col min="62" max="62" width="7.44140625" bestFit="1" customWidth="1"/>
    <col min="63" max="63" width="8.6640625" bestFit="1" customWidth="1"/>
    <col min="64" max="64" width="6.88671875" bestFit="1" customWidth="1"/>
    <col min="65" max="65" width="7.71875" bestFit="1" customWidth="1"/>
    <col min="66" max="66" width="19.77734375" bestFit="1" customWidth="1"/>
    <col min="67" max="67" width="15.21875" bestFit="1" customWidth="1"/>
    <col min="68" max="68" width="23.109375" bestFit="1" customWidth="1"/>
    <col min="69" max="69" width="8.27734375" bestFit="1" customWidth="1"/>
    <col min="70" max="70" width="17.44140625" bestFit="1" customWidth="1"/>
    <col min="71" max="71" width="11.33203125" bestFit="1" customWidth="1"/>
  </cols>
  <sheetData>
    <row r="2" spans="1:17" x14ac:dyDescent="0.4">
      <c r="A2" s="284" t="s">
        <v>8</v>
      </c>
      <c r="B2" t="s">
        <v>16</v>
      </c>
    </row>
    <row r="4" spans="1:17" x14ac:dyDescent="0.4">
      <c r="A4" s="284" t="s">
        <v>6101</v>
      </c>
      <c r="B4" s="284" t="s">
        <v>6100</v>
      </c>
    </row>
    <row r="5" spans="1:17" x14ac:dyDescent="0.4">
      <c r="A5" s="284" t="s">
        <v>6098</v>
      </c>
      <c r="B5" t="s">
        <v>426</v>
      </c>
      <c r="C5" t="s">
        <v>725</v>
      </c>
      <c r="D5" t="s">
        <v>28</v>
      </c>
      <c r="E5" t="s">
        <v>4809</v>
      </c>
      <c r="F5" t="s">
        <v>298</v>
      </c>
      <c r="G5" t="s">
        <v>274</v>
      </c>
      <c r="H5" t="s">
        <v>62</v>
      </c>
      <c r="I5" t="s">
        <v>3270</v>
      </c>
      <c r="J5" t="s">
        <v>23</v>
      </c>
      <c r="K5" t="s">
        <v>52</v>
      </c>
      <c r="L5" t="s">
        <v>57</v>
      </c>
      <c r="M5" t="s">
        <v>18</v>
      </c>
      <c r="N5" t="s">
        <v>790</v>
      </c>
      <c r="O5" t="s">
        <v>756</v>
      </c>
      <c r="P5" t="s">
        <v>676</v>
      </c>
      <c r="Q5" t="s">
        <v>6099</v>
      </c>
    </row>
    <row r="6" spans="1:17" x14ac:dyDescent="0.4">
      <c r="A6" s="285" t="s">
        <v>106</v>
      </c>
      <c r="B6" s="286"/>
      <c r="C6" s="286"/>
      <c r="D6" s="286">
        <v>6</v>
      </c>
      <c r="E6" s="286"/>
      <c r="F6" s="286"/>
      <c r="G6" s="286"/>
      <c r="H6" s="286"/>
      <c r="I6" s="286"/>
      <c r="J6" s="286">
        <v>3</v>
      </c>
      <c r="K6" s="286"/>
      <c r="L6" s="286"/>
      <c r="M6" s="286"/>
      <c r="N6" s="286"/>
      <c r="O6" s="286"/>
      <c r="P6" s="286"/>
      <c r="Q6" s="286">
        <v>9</v>
      </c>
    </row>
    <row r="7" spans="1:17" x14ac:dyDescent="0.4">
      <c r="A7" s="285" t="s">
        <v>15</v>
      </c>
      <c r="B7" s="286">
        <v>1</v>
      </c>
      <c r="C7" s="286"/>
      <c r="D7" s="286">
        <v>7</v>
      </c>
      <c r="E7" s="286"/>
      <c r="F7" s="286"/>
      <c r="G7" s="286"/>
      <c r="H7" s="286">
        <v>6</v>
      </c>
      <c r="I7" s="286"/>
      <c r="J7" s="286">
        <v>33</v>
      </c>
      <c r="K7" s="286"/>
      <c r="L7" s="286"/>
      <c r="M7" s="286">
        <v>31</v>
      </c>
      <c r="N7" s="286"/>
      <c r="O7" s="286"/>
      <c r="P7" s="286"/>
      <c r="Q7" s="286">
        <v>78</v>
      </c>
    </row>
    <row r="8" spans="1:17" x14ac:dyDescent="0.4">
      <c r="A8" s="285" t="s">
        <v>116</v>
      </c>
      <c r="B8" s="286"/>
      <c r="C8" s="286"/>
      <c r="D8" s="286">
        <v>25</v>
      </c>
      <c r="E8" s="286"/>
      <c r="F8" s="286">
        <v>1</v>
      </c>
      <c r="G8" s="286"/>
      <c r="H8" s="286"/>
      <c r="I8" s="286"/>
      <c r="J8" s="286">
        <v>25</v>
      </c>
      <c r="K8" s="286"/>
      <c r="L8" s="286">
        <v>1</v>
      </c>
      <c r="M8" s="286"/>
      <c r="N8" s="286"/>
      <c r="O8" s="286"/>
      <c r="P8" s="286"/>
      <c r="Q8" s="286">
        <v>52</v>
      </c>
    </row>
    <row r="9" spans="1:17" x14ac:dyDescent="0.4">
      <c r="A9" s="285" t="s">
        <v>1458</v>
      </c>
      <c r="B9" s="286"/>
      <c r="C9" s="286"/>
      <c r="D9" s="286">
        <v>1</v>
      </c>
      <c r="E9" s="286"/>
      <c r="F9" s="286"/>
      <c r="G9" s="286"/>
      <c r="H9" s="286"/>
      <c r="I9" s="286"/>
      <c r="J9" s="286"/>
      <c r="K9" s="286"/>
      <c r="L9" s="286"/>
      <c r="M9" s="286"/>
      <c r="N9" s="286"/>
      <c r="O9" s="286"/>
      <c r="P9" s="286"/>
      <c r="Q9" s="286">
        <v>1</v>
      </c>
    </row>
    <row r="10" spans="1:17" x14ac:dyDescent="0.4">
      <c r="A10" s="285" t="s">
        <v>26</v>
      </c>
      <c r="B10" s="286"/>
      <c r="C10" s="286"/>
      <c r="D10" s="286">
        <v>2</v>
      </c>
      <c r="E10" s="286"/>
      <c r="F10" s="286"/>
      <c r="G10" s="286"/>
      <c r="H10" s="286"/>
      <c r="I10" s="286"/>
      <c r="J10" s="286"/>
      <c r="K10" s="286"/>
      <c r="L10" s="286"/>
      <c r="M10" s="286"/>
      <c r="N10" s="286"/>
      <c r="O10" s="286"/>
      <c r="P10" s="286"/>
      <c r="Q10" s="286">
        <v>2</v>
      </c>
    </row>
    <row r="11" spans="1:17" x14ac:dyDescent="0.4">
      <c r="A11" s="285" t="s">
        <v>415</v>
      </c>
      <c r="B11" s="286"/>
      <c r="C11" s="286"/>
      <c r="D11" s="286">
        <v>1</v>
      </c>
      <c r="E11" s="286"/>
      <c r="F11" s="286"/>
      <c r="G11" s="286"/>
      <c r="H11" s="286"/>
      <c r="I11" s="286"/>
      <c r="J11" s="286"/>
      <c r="K11" s="286"/>
      <c r="L11" s="286"/>
      <c r="M11" s="286"/>
      <c r="N11" s="286"/>
      <c r="O11" s="286"/>
      <c r="P11" s="286"/>
      <c r="Q11" s="286">
        <v>1</v>
      </c>
    </row>
    <row r="12" spans="1:17" x14ac:dyDescent="0.4">
      <c r="A12" s="285" t="s">
        <v>31</v>
      </c>
      <c r="B12" s="286"/>
      <c r="C12" s="286">
        <v>1</v>
      </c>
      <c r="D12" s="286">
        <v>2</v>
      </c>
      <c r="E12" s="286"/>
      <c r="F12" s="286"/>
      <c r="G12" s="286">
        <v>2</v>
      </c>
      <c r="H12" s="286"/>
      <c r="I12" s="286"/>
      <c r="J12" s="286">
        <v>16</v>
      </c>
      <c r="K12" s="286">
        <v>3</v>
      </c>
      <c r="L12" s="286">
        <v>2</v>
      </c>
      <c r="M12" s="286">
        <v>23</v>
      </c>
      <c r="N12" s="286"/>
      <c r="O12" s="286"/>
      <c r="P12" s="286">
        <v>1</v>
      </c>
      <c r="Q12" s="286">
        <v>50</v>
      </c>
    </row>
    <row r="13" spans="1:17" x14ac:dyDescent="0.4">
      <c r="A13" s="285" t="s">
        <v>119</v>
      </c>
      <c r="B13" s="286"/>
      <c r="C13" s="286"/>
      <c r="D13" s="286">
        <v>1</v>
      </c>
      <c r="E13" s="286"/>
      <c r="F13" s="286"/>
      <c r="G13" s="286"/>
      <c r="H13" s="286">
        <v>3</v>
      </c>
      <c r="I13" s="286"/>
      <c r="J13" s="286">
        <v>21</v>
      </c>
      <c r="K13" s="286"/>
      <c r="L13" s="286">
        <v>2</v>
      </c>
      <c r="M13" s="286">
        <v>7</v>
      </c>
      <c r="N13" s="286"/>
      <c r="O13" s="286"/>
      <c r="P13" s="286"/>
      <c r="Q13" s="286">
        <v>34</v>
      </c>
    </row>
    <row r="14" spans="1:17" x14ac:dyDescent="0.4">
      <c r="A14" s="285" t="s">
        <v>3593</v>
      </c>
      <c r="B14" s="286"/>
      <c r="C14" s="286"/>
      <c r="D14" s="286"/>
      <c r="E14" s="286"/>
      <c r="F14" s="286"/>
      <c r="G14" s="286"/>
      <c r="H14" s="286"/>
      <c r="I14" s="286"/>
      <c r="J14" s="286"/>
      <c r="K14" s="286"/>
      <c r="L14" s="286"/>
      <c r="M14" s="286">
        <v>7</v>
      </c>
      <c r="N14" s="286"/>
      <c r="O14" s="286"/>
      <c r="P14" s="286"/>
      <c r="Q14" s="286">
        <v>7</v>
      </c>
    </row>
    <row r="15" spans="1:17" x14ac:dyDescent="0.4">
      <c r="A15" s="285" t="s">
        <v>720</v>
      </c>
      <c r="B15" s="286"/>
      <c r="C15" s="286">
        <v>1</v>
      </c>
      <c r="D15" s="286"/>
      <c r="E15" s="286"/>
      <c r="F15" s="286"/>
      <c r="G15" s="286"/>
      <c r="H15" s="286">
        <v>5</v>
      </c>
      <c r="I15" s="286"/>
      <c r="J15" s="286">
        <v>5</v>
      </c>
      <c r="K15" s="286"/>
      <c r="L15" s="286">
        <v>1</v>
      </c>
      <c r="M15" s="286">
        <v>18</v>
      </c>
      <c r="N15" s="286"/>
      <c r="O15" s="286"/>
      <c r="P15" s="286"/>
      <c r="Q15" s="286">
        <v>30</v>
      </c>
    </row>
    <row r="16" spans="1:17" x14ac:dyDescent="0.4">
      <c r="A16" s="285" t="s">
        <v>35</v>
      </c>
      <c r="B16" s="286">
        <v>1</v>
      </c>
      <c r="C16" s="286"/>
      <c r="D16" s="286">
        <v>6</v>
      </c>
      <c r="E16" s="286"/>
      <c r="F16" s="286">
        <v>1</v>
      </c>
      <c r="G16" s="286">
        <v>5</v>
      </c>
      <c r="H16" s="286">
        <v>9</v>
      </c>
      <c r="I16" s="286"/>
      <c r="J16" s="286">
        <v>26</v>
      </c>
      <c r="K16" s="286">
        <v>6</v>
      </c>
      <c r="L16" s="286">
        <v>2</v>
      </c>
      <c r="M16" s="286">
        <v>52</v>
      </c>
      <c r="N16" s="286"/>
      <c r="O16" s="286"/>
      <c r="P16" s="286">
        <v>1</v>
      </c>
      <c r="Q16" s="286">
        <v>109</v>
      </c>
    </row>
    <row r="17" spans="1:17" x14ac:dyDescent="0.4">
      <c r="A17" s="285" t="s">
        <v>42</v>
      </c>
      <c r="B17" s="286">
        <v>2</v>
      </c>
      <c r="C17" s="286">
        <v>13</v>
      </c>
      <c r="D17" s="286">
        <v>3</v>
      </c>
      <c r="E17" s="286"/>
      <c r="F17" s="286"/>
      <c r="G17" s="286">
        <v>13</v>
      </c>
      <c r="H17" s="286">
        <v>2</v>
      </c>
      <c r="I17" s="286"/>
      <c r="J17" s="286">
        <v>12</v>
      </c>
      <c r="K17" s="286">
        <v>4</v>
      </c>
      <c r="L17" s="286"/>
      <c r="M17" s="286">
        <v>17</v>
      </c>
      <c r="N17" s="286">
        <v>1</v>
      </c>
      <c r="O17" s="286"/>
      <c r="P17" s="286">
        <v>2</v>
      </c>
      <c r="Q17" s="286">
        <v>69</v>
      </c>
    </row>
    <row r="18" spans="1:17" x14ac:dyDescent="0.4">
      <c r="A18" s="285" t="s">
        <v>576</v>
      </c>
      <c r="B18" s="286"/>
      <c r="C18" s="286">
        <v>1</v>
      </c>
      <c r="D18" s="286">
        <v>6</v>
      </c>
      <c r="E18" s="286"/>
      <c r="F18" s="286"/>
      <c r="G18" s="286">
        <v>4</v>
      </c>
      <c r="H18" s="286"/>
      <c r="I18" s="286"/>
      <c r="J18" s="286">
        <v>12</v>
      </c>
      <c r="K18" s="286"/>
      <c r="L18" s="286">
        <v>3</v>
      </c>
      <c r="M18" s="286">
        <v>9</v>
      </c>
      <c r="N18" s="286"/>
      <c r="O18" s="286"/>
      <c r="P18" s="286"/>
      <c r="Q18" s="286">
        <v>35</v>
      </c>
    </row>
    <row r="19" spans="1:17" x14ac:dyDescent="0.4">
      <c r="A19" s="285" t="s">
        <v>46</v>
      </c>
      <c r="B19" s="286"/>
      <c r="C19" s="286"/>
      <c r="D19" s="286">
        <v>5</v>
      </c>
      <c r="E19" s="286"/>
      <c r="F19" s="286">
        <v>6</v>
      </c>
      <c r="G19" s="286">
        <v>2</v>
      </c>
      <c r="H19" s="286">
        <v>3</v>
      </c>
      <c r="I19" s="286"/>
      <c r="J19" s="286">
        <v>32</v>
      </c>
      <c r="K19" s="286">
        <v>6</v>
      </c>
      <c r="L19" s="286">
        <v>4</v>
      </c>
      <c r="M19" s="286">
        <v>11</v>
      </c>
      <c r="N19" s="286"/>
      <c r="O19" s="286"/>
      <c r="P19" s="286"/>
      <c r="Q19" s="286">
        <v>69</v>
      </c>
    </row>
    <row r="20" spans="1:17" x14ac:dyDescent="0.4">
      <c r="A20" s="285" t="s">
        <v>50</v>
      </c>
      <c r="B20" s="286"/>
      <c r="C20" s="286">
        <v>4</v>
      </c>
      <c r="D20" s="286">
        <v>8</v>
      </c>
      <c r="E20" s="286"/>
      <c r="F20" s="286"/>
      <c r="G20" s="286">
        <v>23</v>
      </c>
      <c r="H20" s="286">
        <v>4</v>
      </c>
      <c r="I20" s="286"/>
      <c r="J20" s="286">
        <v>26</v>
      </c>
      <c r="K20" s="286">
        <v>3</v>
      </c>
      <c r="L20" s="286">
        <v>4</v>
      </c>
      <c r="M20" s="286">
        <v>12</v>
      </c>
      <c r="N20" s="286"/>
      <c r="O20" s="286">
        <v>1</v>
      </c>
      <c r="P20" s="286">
        <v>1</v>
      </c>
      <c r="Q20" s="286">
        <v>86</v>
      </c>
    </row>
    <row r="21" spans="1:17" x14ac:dyDescent="0.4">
      <c r="A21" s="285" t="s">
        <v>137</v>
      </c>
      <c r="B21" s="286"/>
      <c r="C21" s="286"/>
      <c r="D21" s="286"/>
      <c r="E21" s="286"/>
      <c r="F21" s="286"/>
      <c r="G21" s="286">
        <v>3</v>
      </c>
      <c r="H21" s="286">
        <v>2</v>
      </c>
      <c r="I21" s="286"/>
      <c r="J21" s="286">
        <v>14</v>
      </c>
      <c r="K21" s="286">
        <v>1</v>
      </c>
      <c r="L21" s="286">
        <v>5</v>
      </c>
      <c r="M21" s="286">
        <v>11</v>
      </c>
      <c r="N21" s="286">
        <v>1</v>
      </c>
      <c r="O21" s="286"/>
      <c r="P21" s="286">
        <v>2</v>
      </c>
      <c r="Q21" s="286">
        <v>39</v>
      </c>
    </row>
    <row r="22" spans="1:17" x14ac:dyDescent="0.4">
      <c r="A22" s="285" t="s">
        <v>1147</v>
      </c>
      <c r="B22" s="286"/>
      <c r="C22" s="286"/>
      <c r="D22" s="286">
        <v>4</v>
      </c>
      <c r="E22" s="286"/>
      <c r="F22" s="286"/>
      <c r="G22" s="286"/>
      <c r="H22" s="286"/>
      <c r="I22" s="286"/>
      <c r="J22" s="286"/>
      <c r="K22" s="286">
        <v>1</v>
      </c>
      <c r="L22" s="286"/>
      <c r="M22" s="286">
        <v>20</v>
      </c>
      <c r="N22" s="286"/>
      <c r="O22" s="286"/>
      <c r="P22" s="286"/>
      <c r="Q22" s="286">
        <v>25</v>
      </c>
    </row>
    <row r="23" spans="1:17" x14ac:dyDescent="0.4">
      <c r="A23" s="285" t="s">
        <v>272</v>
      </c>
      <c r="B23" s="286"/>
      <c r="C23" s="286"/>
      <c r="D23" s="286">
        <v>2</v>
      </c>
      <c r="E23" s="286"/>
      <c r="F23" s="286">
        <v>1</v>
      </c>
      <c r="G23" s="286">
        <v>1</v>
      </c>
      <c r="H23" s="286">
        <v>20</v>
      </c>
      <c r="I23" s="286"/>
      <c r="J23" s="286">
        <v>12</v>
      </c>
      <c r="K23" s="286"/>
      <c r="L23" s="286">
        <v>3</v>
      </c>
      <c r="M23" s="286">
        <v>2</v>
      </c>
      <c r="N23" s="286"/>
      <c r="O23" s="286"/>
      <c r="P23" s="286"/>
      <c r="Q23" s="286">
        <v>41</v>
      </c>
    </row>
    <row r="24" spans="1:17" x14ac:dyDescent="0.4">
      <c r="A24" s="285" t="s">
        <v>141</v>
      </c>
      <c r="B24" s="286"/>
      <c r="C24" s="286">
        <v>4</v>
      </c>
      <c r="D24" s="286">
        <v>5</v>
      </c>
      <c r="E24" s="286"/>
      <c r="F24" s="286">
        <v>1</v>
      </c>
      <c r="G24" s="286">
        <v>5</v>
      </c>
      <c r="H24" s="286">
        <v>1</v>
      </c>
      <c r="I24" s="286"/>
      <c r="J24" s="286">
        <v>32</v>
      </c>
      <c r="K24" s="286"/>
      <c r="L24" s="286">
        <v>4</v>
      </c>
      <c r="M24" s="286">
        <v>37</v>
      </c>
      <c r="N24" s="286">
        <v>1</v>
      </c>
      <c r="O24" s="286"/>
      <c r="P24" s="286">
        <v>3</v>
      </c>
      <c r="Q24" s="286">
        <v>93</v>
      </c>
    </row>
    <row r="25" spans="1:17" x14ac:dyDescent="0.4">
      <c r="A25" s="285" t="s">
        <v>599</v>
      </c>
      <c r="B25" s="286"/>
      <c r="C25" s="286">
        <v>1</v>
      </c>
      <c r="D25" s="286">
        <v>1</v>
      </c>
      <c r="E25" s="286"/>
      <c r="F25" s="286"/>
      <c r="G25" s="286"/>
      <c r="H25" s="286">
        <v>3</v>
      </c>
      <c r="I25" s="286"/>
      <c r="J25" s="286">
        <v>18</v>
      </c>
      <c r="K25" s="286"/>
      <c r="L25" s="286">
        <v>5</v>
      </c>
      <c r="M25" s="286">
        <v>1</v>
      </c>
      <c r="N25" s="286"/>
      <c r="O25" s="286"/>
      <c r="P25" s="286"/>
      <c r="Q25" s="286">
        <v>29</v>
      </c>
    </row>
    <row r="26" spans="1:17" x14ac:dyDescent="0.4">
      <c r="A26" s="285" t="s">
        <v>607</v>
      </c>
      <c r="B26" s="286"/>
      <c r="C26" s="286">
        <v>1</v>
      </c>
      <c r="D26" s="286">
        <v>1</v>
      </c>
      <c r="E26" s="286"/>
      <c r="F26" s="286">
        <v>2</v>
      </c>
      <c r="G26" s="286"/>
      <c r="H26" s="286">
        <v>4</v>
      </c>
      <c r="I26" s="286"/>
      <c r="J26" s="286">
        <v>10</v>
      </c>
      <c r="K26" s="286"/>
      <c r="L26" s="286">
        <v>4</v>
      </c>
      <c r="M26" s="286">
        <v>15</v>
      </c>
      <c r="N26" s="286"/>
      <c r="O26" s="286"/>
      <c r="P26" s="286"/>
      <c r="Q26" s="286">
        <v>37</v>
      </c>
    </row>
    <row r="27" spans="1:17" x14ac:dyDescent="0.4">
      <c r="A27" s="285" t="s">
        <v>611</v>
      </c>
      <c r="B27" s="286"/>
      <c r="C27" s="286"/>
      <c r="D27" s="286"/>
      <c r="E27" s="286"/>
      <c r="F27" s="286"/>
      <c r="G27" s="286"/>
      <c r="H27" s="286"/>
      <c r="I27" s="286"/>
      <c r="J27" s="286">
        <v>1</v>
      </c>
      <c r="K27" s="286"/>
      <c r="L27" s="286"/>
      <c r="M27" s="286"/>
      <c r="N27" s="286"/>
      <c r="O27" s="286"/>
      <c r="P27" s="286"/>
      <c r="Q27" s="286">
        <v>1</v>
      </c>
    </row>
    <row r="28" spans="1:17" x14ac:dyDescent="0.4">
      <c r="A28" s="285" t="s">
        <v>2978</v>
      </c>
      <c r="B28" s="286"/>
      <c r="C28" s="286"/>
      <c r="D28" s="286"/>
      <c r="E28" s="286"/>
      <c r="F28" s="286"/>
      <c r="G28" s="286"/>
      <c r="H28" s="286"/>
      <c r="I28" s="286"/>
      <c r="J28" s="286"/>
      <c r="K28" s="286"/>
      <c r="L28" s="286"/>
      <c r="M28" s="286">
        <v>1</v>
      </c>
      <c r="N28" s="286"/>
      <c r="O28" s="286"/>
      <c r="P28" s="286"/>
      <c r="Q28" s="286">
        <v>1</v>
      </c>
    </row>
    <row r="29" spans="1:17" x14ac:dyDescent="0.4">
      <c r="A29" s="285" t="s">
        <v>362</v>
      </c>
      <c r="B29" s="286"/>
      <c r="C29" s="286"/>
      <c r="D29" s="286">
        <v>3</v>
      </c>
      <c r="E29" s="286"/>
      <c r="F29" s="286">
        <v>2</v>
      </c>
      <c r="G29" s="286"/>
      <c r="H29" s="286">
        <v>3</v>
      </c>
      <c r="I29" s="286"/>
      <c r="J29" s="286">
        <v>9</v>
      </c>
      <c r="K29" s="286"/>
      <c r="L29" s="286">
        <v>3</v>
      </c>
      <c r="M29" s="286">
        <v>6</v>
      </c>
      <c r="N29" s="286"/>
      <c r="O29" s="286"/>
      <c r="P29" s="286"/>
      <c r="Q29" s="286">
        <v>26</v>
      </c>
    </row>
    <row r="30" spans="1:17" x14ac:dyDescent="0.4">
      <c r="A30" s="285" t="s">
        <v>619</v>
      </c>
      <c r="B30" s="286"/>
      <c r="C30" s="286"/>
      <c r="D30" s="286">
        <v>4</v>
      </c>
      <c r="E30" s="286"/>
      <c r="F30" s="286"/>
      <c r="G30" s="286"/>
      <c r="H30" s="286">
        <v>3</v>
      </c>
      <c r="I30" s="286"/>
      <c r="J30" s="286">
        <v>20</v>
      </c>
      <c r="K30" s="286"/>
      <c r="L30" s="286">
        <v>2</v>
      </c>
      <c r="M30" s="286">
        <v>14</v>
      </c>
      <c r="N30" s="286"/>
      <c r="O30" s="286"/>
      <c r="P30" s="286"/>
      <c r="Q30" s="286">
        <v>43</v>
      </c>
    </row>
    <row r="31" spans="1:17" x14ac:dyDescent="0.4">
      <c r="A31" s="285" t="s">
        <v>55</v>
      </c>
      <c r="B31" s="286"/>
      <c r="C31" s="286"/>
      <c r="D31" s="286">
        <v>2</v>
      </c>
      <c r="E31" s="286"/>
      <c r="F31" s="286"/>
      <c r="G31" s="286">
        <v>2</v>
      </c>
      <c r="H31" s="286">
        <v>2</v>
      </c>
      <c r="I31" s="286"/>
      <c r="J31" s="286">
        <v>44</v>
      </c>
      <c r="K31" s="286">
        <v>2</v>
      </c>
      <c r="L31" s="286">
        <v>5</v>
      </c>
      <c r="M31" s="286">
        <v>8</v>
      </c>
      <c r="N31" s="286"/>
      <c r="O31" s="286"/>
      <c r="P31" s="286"/>
      <c r="Q31" s="286">
        <v>65</v>
      </c>
    </row>
    <row r="32" spans="1:17" x14ac:dyDescent="0.4">
      <c r="A32" s="285" t="s">
        <v>148</v>
      </c>
      <c r="B32" s="286"/>
      <c r="C32" s="286">
        <v>1</v>
      </c>
      <c r="D32" s="286">
        <v>3</v>
      </c>
      <c r="E32" s="286"/>
      <c r="F32" s="286"/>
      <c r="G32" s="286">
        <v>3</v>
      </c>
      <c r="H32" s="286">
        <v>7</v>
      </c>
      <c r="I32" s="286"/>
      <c r="J32" s="286">
        <v>13</v>
      </c>
      <c r="K32" s="286"/>
      <c r="L32" s="286">
        <v>1</v>
      </c>
      <c r="M32" s="286">
        <v>23</v>
      </c>
      <c r="N32" s="286">
        <v>1</v>
      </c>
      <c r="O32" s="286">
        <v>1</v>
      </c>
      <c r="P32" s="286"/>
      <c r="Q32" s="286">
        <v>53</v>
      </c>
    </row>
    <row r="33" spans="1:17" x14ac:dyDescent="0.4">
      <c r="A33" s="285" t="s">
        <v>395</v>
      </c>
      <c r="B33" s="286"/>
      <c r="C33" s="286"/>
      <c r="D33" s="286">
        <v>1</v>
      </c>
      <c r="E33" s="286"/>
      <c r="F33" s="286"/>
      <c r="G33" s="286"/>
      <c r="H33" s="286"/>
      <c r="I33" s="286"/>
      <c r="J33" s="286">
        <v>1</v>
      </c>
      <c r="K33" s="286"/>
      <c r="L33" s="286"/>
      <c r="M33" s="286"/>
      <c r="N33" s="286"/>
      <c r="O33" s="286"/>
      <c r="P33" s="286"/>
      <c r="Q33" s="286">
        <v>2</v>
      </c>
    </row>
    <row r="34" spans="1:17" x14ac:dyDescent="0.4">
      <c r="A34" s="285" t="s">
        <v>624</v>
      </c>
      <c r="B34" s="286"/>
      <c r="C34" s="286">
        <v>1</v>
      </c>
      <c r="D34" s="286">
        <v>1</v>
      </c>
      <c r="E34" s="286"/>
      <c r="F34" s="286"/>
      <c r="G34" s="286">
        <v>2</v>
      </c>
      <c r="H34" s="286"/>
      <c r="I34" s="286"/>
      <c r="J34" s="286">
        <v>7</v>
      </c>
      <c r="K34" s="286">
        <v>3</v>
      </c>
      <c r="L34" s="286">
        <v>3</v>
      </c>
      <c r="M34" s="286">
        <v>3</v>
      </c>
      <c r="N34" s="286"/>
      <c r="O34" s="286"/>
      <c r="P34" s="286"/>
      <c r="Q34" s="286">
        <v>20</v>
      </c>
    </row>
    <row r="35" spans="1:17" x14ac:dyDescent="0.4">
      <c r="A35" s="285" t="s">
        <v>431</v>
      </c>
      <c r="B35" s="286"/>
      <c r="C35" s="286">
        <v>4</v>
      </c>
      <c r="D35" s="286">
        <v>9</v>
      </c>
      <c r="E35" s="286"/>
      <c r="F35" s="286"/>
      <c r="G35" s="286">
        <v>17</v>
      </c>
      <c r="H35" s="286">
        <v>4</v>
      </c>
      <c r="I35" s="286"/>
      <c r="J35" s="286">
        <v>26</v>
      </c>
      <c r="K35" s="286">
        <v>4</v>
      </c>
      <c r="L35" s="286">
        <v>3</v>
      </c>
      <c r="M35" s="286">
        <v>67</v>
      </c>
      <c r="N35" s="286">
        <v>3</v>
      </c>
      <c r="O35" s="286"/>
      <c r="P35" s="286"/>
      <c r="Q35" s="286">
        <v>137</v>
      </c>
    </row>
    <row r="36" spans="1:17" x14ac:dyDescent="0.4">
      <c r="A36" s="285" t="s">
        <v>60</v>
      </c>
      <c r="B36" s="286"/>
      <c r="C36" s="286"/>
      <c r="D36" s="286"/>
      <c r="E36" s="286"/>
      <c r="F36" s="286">
        <v>1</v>
      </c>
      <c r="G36" s="286"/>
      <c r="H36" s="286">
        <v>5</v>
      </c>
      <c r="I36" s="286"/>
      <c r="J36" s="286">
        <v>43</v>
      </c>
      <c r="K36" s="286">
        <v>2</v>
      </c>
      <c r="L36" s="286">
        <v>1</v>
      </c>
      <c r="M36" s="286">
        <v>18</v>
      </c>
      <c r="N36" s="286">
        <v>3</v>
      </c>
      <c r="O36" s="286">
        <v>2</v>
      </c>
      <c r="P36" s="286"/>
      <c r="Q36" s="286">
        <v>75</v>
      </c>
    </row>
    <row r="37" spans="1:17" x14ac:dyDescent="0.4">
      <c r="A37" s="285" t="s">
        <v>67</v>
      </c>
      <c r="B37" s="286"/>
      <c r="C37" s="286"/>
      <c r="D37" s="286">
        <v>16</v>
      </c>
      <c r="E37" s="286"/>
      <c r="F37" s="286"/>
      <c r="G37" s="286"/>
      <c r="H37" s="286">
        <v>1</v>
      </c>
      <c r="I37" s="286"/>
      <c r="J37" s="286">
        <v>3</v>
      </c>
      <c r="K37" s="286"/>
      <c r="L37" s="286">
        <v>2</v>
      </c>
      <c r="M37" s="286">
        <v>1</v>
      </c>
      <c r="N37" s="286"/>
      <c r="O37" s="286"/>
      <c r="P37" s="286"/>
      <c r="Q37" s="286">
        <v>23</v>
      </c>
    </row>
    <row r="38" spans="1:17" x14ac:dyDescent="0.4">
      <c r="A38" s="285" t="s">
        <v>155</v>
      </c>
      <c r="B38" s="286"/>
      <c r="C38" s="286"/>
      <c r="D38" s="286"/>
      <c r="E38" s="286"/>
      <c r="F38" s="286"/>
      <c r="G38" s="286"/>
      <c r="H38" s="286"/>
      <c r="I38" s="286"/>
      <c r="J38" s="286"/>
      <c r="K38" s="286"/>
      <c r="L38" s="286"/>
      <c r="M38" s="286">
        <v>1</v>
      </c>
      <c r="N38" s="286"/>
      <c r="O38" s="286"/>
      <c r="P38" s="286"/>
      <c r="Q38" s="286">
        <v>1</v>
      </c>
    </row>
    <row r="39" spans="1:17" x14ac:dyDescent="0.4">
      <c r="A39" s="285" t="s">
        <v>70</v>
      </c>
      <c r="B39" s="286"/>
      <c r="C39" s="286"/>
      <c r="D39" s="286">
        <v>73</v>
      </c>
      <c r="E39" s="286"/>
      <c r="F39" s="286"/>
      <c r="G39" s="286"/>
      <c r="H39" s="286"/>
      <c r="I39" s="286"/>
      <c r="J39" s="286">
        <v>5</v>
      </c>
      <c r="K39" s="286"/>
      <c r="L39" s="286">
        <v>1</v>
      </c>
      <c r="M39" s="286"/>
      <c r="N39" s="286"/>
      <c r="O39" s="286"/>
      <c r="P39" s="286"/>
      <c r="Q39" s="286">
        <v>79</v>
      </c>
    </row>
    <row r="40" spans="1:17" x14ac:dyDescent="0.4">
      <c r="A40" s="285" t="s">
        <v>987</v>
      </c>
      <c r="B40" s="286"/>
      <c r="C40" s="286"/>
      <c r="D40" s="286">
        <v>2</v>
      </c>
      <c r="E40" s="286"/>
      <c r="F40" s="286"/>
      <c r="G40" s="286"/>
      <c r="H40" s="286">
        <v>2</v>
      </c>
      <c r="I40" s="286"/>
      <c r="J40" s="286">
        <v>13</v>
      </c>
      <c r="K40" s="286"/>
      <c r="L40" s="286"/>
      <c r="M40" s="286">
        <v>7</v>
      </c>
      <c r="N40" s="286"/>
      <c r="O40" s="286"/>
      <c r="P40" s="286"/>
      <c r="Q40" s="286">
        <v>24</v>
      </c>
    </row>
    <row r="41" spans="1:17" x14ac:dyDescent="0.4">
      <c r="A41" s="285" t="s">
        <v>225</v>
      </c>
      <c r="B41" s="286"/>
      <c r="C41" s="286">
        <v>2</v>
      </c>
      <c r="D41" s="286">
        <v>4</v>
      </c>
      <c r="E41" s="286"/>
      <c r="F41" s="286"/>
      <c r="G41" s="286">
        <v>3</v>
      </c>
      <c r="H41" s="286">
        <v>4</v>
      </c>
      <c r="I41" s="286"/>
      <c r="J41" s="286">
        <v>31</v>
      </c>
      <c r="K41" s="286">
        <v>1</v>
      </c>
      <c r="L41" s="286">
        <v>7</v>
      </c>
      <c r="M41" s="286">
        <v>22</v>
      </c>
      <c r="N41" s="286"/>
      <c r="O41" s="286"/>
      <c r="P41" s="286"/>
      <c r="Q41" s="286">
        <v>74</v>
      </c>
    </row>
    <row r="42" spans="1:17" x14ac:dyDescent="0.4">
      <c r="A42" s="285" t="s">
        <v>634</v>
      </c>
      <c r="B42" s="286"/>
      <c r="C42" s="286"/>
      <c r="D42" s="286">
        <v>1</v>
      </c>
      <c r="E42" s="286"/>
      <c r="F42" s="286"/>
      <c r="G42" s="286">
        <v>1</v>
      </c>
      <c r="H42" s="286">
        <v>1</v>
      </c>
      <c r="I42" s="286"/>
      <c r="J42" s="286">
        <v>12</v>
      </c>
      <c r="K42" s="286"/>
      <c r="L42" s="286">
        <v>2</v>
      </c>
      <c r="M42" s="286">
        <v>11</v>
      </c>
      <c r="N42" s="286"/>
      <c r="O42" s="286"/>
      <c r="P42" s="286"/>
      <c r="Q42" s="286">
        <v>28</v>
      </c>
    </row>
    <row r="43" spans="1:17" x14ac:dyDescent="0.4">
      <c r="A43" s="285" t="s">
        <v>231</v>
      </c>
      <c r="B43" s="286"/>
      <c r="C43" s="286">
        <v>2</v>
      </c>
      <c r="D43" s="286">
        <v>6</v>
      </c>
      <c r="E43" s="286"/>
      <c r="F43" s="286"/>
      <c r="G43" s="286">
        <v>9</v>
      </c>
      <c r="H43" s="286"/>
      <c r="I43" s="286"/>
      <c r="J43" s="286">
        <v>12</v>
      </c>
      <c r="K43" s="286">
        <v>1</v>
      </c>
      <c r="L43" s="286">
        <v>1</v>
      </c>
      <c r="M43" s="286">
        <v>9</v>
      </c>
      <c r="N43" s="286">
        <v>1</v>
      </c>
      <c r="O43" s="286">
        <v>1</v>
      </c>
      <c r="P43" s="286">
        <v>3</v>
      </c>
      <c r="Q43" s="286">
        <v>45</v>
      </c>
    </row>
    <row r="44" spans="1:17" x14ac:dyDescent="0.4">
      <c r="A44" s="285" t="s">
        <v>2094</v>
      </c>
      <c r="B44" s="286"/>
      <c r="C44" s="286"/>
      <c r="D44" s="286"/>
      <c r="E44" s="286"/>
      <c r="F44" s="286"/>
      <c r="G44" s="286"/>
      <c r="H44" s="286"/>
      <c r="I44" s="286"/>
      <c r="J44" s="286">
        <v>3</v>
      </c>
      <c r="K44" s="286">
        <v>2</v>
      </c>
      <c r="L44" s="286"/>
      <c r="M44" s="286">
        <v>3</v>
      </c>
      <c r="N44" s="286"/>
      <c r="O44" s="286"/>
      <c r="P44" s="286"/>
      <c r="Q44" s="286">
        <v>8</v>
      </c>
    </row>
    <row r="45" spans="1:17" x14ac:dyDescent="0.4">
      <c r="A45" s="285" t="s">
        <v>1744</v>
      </c>
      <c r="B45" s="286"/>
      <c r="C45" s="286"/>
      <c r="D45" s="286">
        <v>7</v>
      </c>
      <c r="E45" s="286"/>
      <c r="F45" s="286"/>
      <c r="G45" s="286"/>
      <c r="H45" s="286"/>
      <c r="I45" s="286"/>
      <c r="J45" s="286">
        <v>7</v>
      </c>
      <c r="K45" s="286">
        <v>2</v>
      </c>
      <c r="L45" s="286"/>
      <c r="M45" s="286">
        <v>17</v>
      </c>
      <c r="N45" s="286"/>
      <c r="O45" s="286"/>
      <c r="P45" s="286"/>
      <c r="Q45" s="286">
        <v>33</v>
      </c>
    </row>
    <row r="46" spans="1:17" x14ac:dyDescent="0.4">
      <c r="A46" s="285" t="s">
        <v>1091</v>
      </c>
      <c r="B46" s="286"/>
      <c r="C46" s="286"/>
      <c r="D46" s="286"/>
      <c r="E46" s="286"/>
      <c r="F46" s="286"/>
      <c r="G46" s="286">
        <v>11</v>
      </c>
      <c r="H46" s="286"/>
      <c r="I46" s="286"/>
      <c r="J46" s="286">
        <v>3</v>
      </c>
      <c r="K46" s="286">
        <v>4</v>
      </c>
      <c r="L46" s="286"/>
      <c r="M46" s="286">
        <v>9</v>
      </c>
      <c r="N46" s="286">
        <v>3</v>
      </c>
      <c r="O46" s="286"/>
      <c r="P46" s="286">
        <v>1</v>
      </c>
      <c r="Q46" s="286">
        <v>31</v>
      </c>
    </row>
    <row r="47" spans="1:17" x14ac:dyDescent="0.4">
      <c r="A47" s="285" t="s">
        <v>160</v>
      </c>
      <c r="B47" s="286"/>
      <c r="C47" s="286"/>
      <c r="D47" s="286">
        <v>1</v>
      </c>
      <c r="E47" s="286"/>
      <c r="F47" s="286"/>
      <c r="G47" s="286"/>
      <c r="H47" s="286">
        <v>11</v>
      </c>
      <c r="I47" s="286"/>
      <c r="J47" s="286">
        <v>7</v>
      </c>
      <c r="K47" s="286"/>
      <c r="L47" s="286">
        <v>3</v>
      </c>
      <c r="M47" s="286">
        <v>4</v>
      </c>
      <c r="N47" s="286"/>
      <c r="O47" s="286"/>
      <c r="P47" s="286"/>
      <c r="Q47" s="286">
        <v>26</v>
      </c>
    </row>
    <row r="48" spans="1:17" x14ac:dyDescent="0.4">
      <c r="A48" s="285" t="s">
        <v>74</v>
      </c>
      <c r="B48" s="286"/>
      <c r="C48" s="286">
        <v>6</v>
      </c>
      <c r="D48" s="286">
        <v>3</v>
      </c>
      <c r="E48" s="286"/>
      <c r="F48" s="286"/>
      <c r="G48" s="286">
        <v>2</v>
      </c>
      <c r="H48" s="286"/>
      <c r="I48" s="286"/>
      <c r="J48" s="286">
        <v>6</v>
      </c>
      <c r="K48" s="286">
        <v>2</v>
      </c>
      <c r="L48" s="286">
        <v>2</v>
      </c>
      <c r="M48" s="286">
        <v>21</v>
      </c>
      <c r="N48" s="286"/>
      <c r="O48" s="286"/>
      <c r="P48" s="286">
        <v>1</v>
      </c>
      <c r="Q48" s="286">
        <v>43</v>
      </c>
    </row>
    <row r="49" spans="1:17" x14ac:dyDescent="0.4">
      <c r="A49" s="285" t="s">
        <v>164</v>
      </c>
      <c r="B49" s="286"/>
      <c r="C49" s="286"/>
      <c r="D49" s="286">
        <v>6</v>
      </c>
      <c r="E49" s="286"/>
      <c r="F49" s="286"/>
      <c r="G49" s="286">
        <v>1</v>
      </c>
      <c r="H49" s="286"/>
      <c r="I49" s="286"/>
      <c r="J49" s="286"/>
      <c r="K49" s="286">
        <v>2</v>
      </c>
      <c r="L49" s="286"/>
      <c r="M49" s="286">
        <v>6</v>
      </c>
      <c r="N49" s="286"/>
      <c r="O49" s="286"/>
      <c r="P49" s="286"/>
      <c r="Q49" s="286">
        <v>15</v>
      </c>
    </row>
    <row r="50" spans="1:17" x14ac:dyDescent="0.4">
      <c r="A50" s="285" t="s">
        <v>3243</v>
      </c>
      <c r="B50" s="286"/>
      <c r="C50" s="286"/>
      <c r="D50" s="286">
        <v>5</v>
      </c>
      <c r="E50" s="286"/>
      <c r="F50" s="286"/>
      <c r="G50" s="286"/>
      <c r="H50" s="286"/>
      <c r="I50" s="286"/>
      <c r="J50" s="286"/>
      <c r="K50" s="286"/>
      <c r="L50" s="286"/>
      <c r="M50" s="286"/>
      <c r="N50" s="286"/>
      <c r="O50" s="286"/>
      <c r="P50" s="286"/>
      <c r="Q50" s="286">
        <v>5</v>
      </c>
    </row>
    <row r="51" spans="1:17" x14ac:dyDescent="0.4">
      <c r="A51" s="285" t="s">
        <v>294</v>
      </c>
      <c r="B51" s="286"/>
      <c r="C51" s="286">
        <v>5</v>
      </c>
      <c r="D51" s="286">
        <v>3</v>
      </c>
      <c r="E51" s="286"/>
      <c r="F51" s="286">
        <v>1</v>
      </c>
      <c r="G51" s="286">
        <v>6</v>
      </c>
      <c r="H51" s="286">
        <v>3</v>
      </c>
      <c r="I51" s="286"/>
      <c r="J51" s="286">
        <v>14</v>
      </c>
      <c r="K51" s="286">
        <v>3</v>
      </c>
      <c r="L51" s="286">
        <v>6</v>
      </c>
      <c r="M51" s="286">
        <v>2</v>
      </c>
      <c r="N51" s="286"/>
      <c r="O51" s="286"/>
      <c r="P51" s="286">
        <v>1</v>
      </c>
      <c r="Q51" s="286">
        <v>44</v>
      </c>
    </row>
    <row r="52" spans="1:17" x14ac:dyDescent="0.4">
      <c r="A52" s="285" t="s">
        <v>647</v>
      </c>
      <c r="B52" s="286"/>
      <c r="C52" s="286"/>
      <c r="D52" s="286"/>
      <c r="E52" s="286"/>
      <c r="F52" s="286"/>
      <c r="G52" s="286"/>
      <c r="H52" s="286">
        <v>2</v>
      </c>
      <c r="I52" s="286"/>
      <c r="J52" s="286">
        <v>2</v>
      </c>
      <c r="K52" s="286">
        <v>1</v>
      </c>
      <c r="L52" s="286"/>
      <c r="M52" s="286">
        <v>7</v>
      </c>
      <c r="N52" s="286">
        <v>1</v>
      </c>
      <c r="O52" s="286"/>
      <c r="P52" s="286"/>
      <c r="Q52" s="286">
        <v>13</v>
      </c>
    </row>
    <row r="53" spans="1:17" x14ac:dyDescent="0.4">
      <c r="A53" s="285" t="s">
        <v>301</v>
      </c>
      <c r="B53" s="286"/>
      <c r="C53" s="286"/>
      <c r="D53" s="286"/>
      <c r="E53" s="286"/>
      <c r="F53" s="286"/>
      <c r="G53" s="286"/>
      <c r="H53" s="286"/>
      <c r="I53" s="286"/>
      <c r="J53" s="286"/>
      <c r="K53" s="286"/>
      <c r="L53" s="286"/>
      <c r="M53" s="286">
        <v>4</v>
      </c>
      <c r="N53" s="286"/>
      <c r="O53" s="286"/>
      <c r="P53" s="286"/>
      <c r="Q53" s="286">
        <v>4</v>
      </c>
    </row>
    <row r="54" spans="1:17" x14ac:dyDescent="0.4">
      <c r="A54" s="285" t="s">
        <v>80</v>
      </c>
      <c r="B54" s="286"/>
      <c r="C54" s="286"/>
      <c r="D54" s="286">
        <v>2</v>
      </c>
      <c r="E54" s="286"/>
      <c r="F54" s="286"/>
      <c r="G54" s="286">
        <v>4</v>
      </c>
      <c r="H54" s="286">
        <v>3</v>
      </c>
      <c r="I54" s="286"/>
      <c r="J54" s="286">
        <v>20</v>
      </c>
      <c r="K54" s="286">
        <v>4</v>
      </c>
      <c r="L54" s="286">
        <v>6</v>
      </c>
      <c r="M54" s="286">
        <v>34</v>
      </c>
      <c r="N54" s="286"/>
      <c r="O54" s="286"/>
      <c r="P54" s="286"/>
      <c r="Q54" s="286">
        <v>73</v>
      </c>
    </row>
    <row r="55" spans="1:17" x14ac:dyDescent="0.4">
      <c r="A55" s="285" t="s">
        <v>84</v>
      </c>
      <c r="B55" s="286"/>
      <c r="C55" s="286">
        <v>2</v>
      </c>
      <c r="D55" s="286">
        <v>4</v>
      </c>
      <c r="E55" s="286"/>
      <c r="F55" s="286"/>
      <c r="G55" s="286">
        <v>3</v>
      </c>
      <c r="H55" s="286">
        <v>3</v>
      </c>
      <c r="I55" s="286"/>
      <c r="J55" s="286">
        <v>23</v>
      </c>
      <c r="K55" s="286">
        <v>2</v>
      </c>
      <c r="L55" s="286"/>
      <c r="M55" s="286">
        <v>22</v>
      </c>
      <c r="N55" s="286"/>
      <c r="O55" s="286"/>
      <c r="P55" s="286"/>
      <c r="Q55" s="286">
        <v>59</v>
      </c>
    </row>
    <row r="56" spans="1:17" x14ac:dyDescent="0.4">
      <c r="A56" s="285" t="s">
        <v>177</v>
      </c>
      <c r="B56" s="286">
        <v>1</v>
      </c>
      <c r="C56" s="286">
        <v>3</v>
      </c>
      <c r="D56" s="286">
        <v>27</v>
      </c>
      <c r="E56" s="286"/>
      <c r="F56" s="286">
        <v>1</v>
      </c>
      <c r="G56" s="286">
        <v>4</v>
      </c>
      <c r="H56" s="286"/>
      <c r="I56" s="286"/>
      <c r="J56" s="286">
        <v>14</v>
      </c>
      <c r="K56" s="286">
        <v>2</v>
      </c>
      <c r="L56" s="286">
        <v>6</v>
      </c>
      <c r="M56" s="286">
        <v>89</v>
      </c>
      <c r="N56" s="286">
        <v>3</v>
      </c>
      <c r="O56" s="286"/>
      <c r="P56" s="286">
        <v>1</v>
      </c>
      <c r="Q56" s="286">
        <v>151</v>
      </c>
    </row>
    <row r="57" spans="1:17" x14ac:dyDescent="0.4">
      <c r="A57" s="285" t="s">
        <v>473</v>
      </c>
      <c r="B57" s="286"/>
      <c r="C57" s="286"/>
      <c r="D57" s="286"/>
      <c r="E57" s="286"/>
      <c r="F57" s="286"/>
      <c r="G57" s="286"/>
      <c r="H57" s="286"/>
      <c r="I57" s="286"/>
      <c r="J57" s="286">
        <v>6</v>
      </c>
      <c r="K57" s="286">
        <v>2</v>
      </c>
      <c r="L57" s="286"/>
      <c r="M57" s="286">
        <v>9</v>
      </c>
      <c r="N57" s="286"/>
      <c r="O57" s="286">
        <v>1</v>
      </c>
      <c r="P57" s="286"/>
      <c r="Q57" s="286">
        <v>18</v>
      </c>
    </row>
    <row r="58" spans="1:17" x14ac:dyDescent="0.4">
      <c r="A58" s="285" t="s">
        <v>244</v>
      </c>
      <c r="B58" s="286"/>
      <c r="C58" s="286"/>
      <c r="D58" s="286">
        <v>9</v>
      </c>
      <c r="E58" s="286"/>
      <c r="F58" s="286"/>
      <c r="G58" s="286">
        <v>6</v>
      </c>
      <c r="H58" s="286">
        <v>4</v>
      </c>
      <c r="I58" s="286"/>
      <c r="J58" s="286">
        <v>7</v>
      </c>
      <c r="K58" s="286">
        <v>1</v>
      </c>
      <c r="L58" s="286">
        <v>2</v>
      </c>
      <c r="M58" s="286">
        <v>48</v>
      </c>
      <c r="N58" s="286"/>
      <c r="O58" s="286">
        <v>2</v>
      </c>
      <c r="P58" s="286"/>
      <c r="Q58" s="286">
        <v>79</v>
      </c>
    </row>
    <row r="59" spans="1:17" x14ac:dyDescent="0.4">
      <c r="A59" s="285" t="s">
        <v>1208</v>
      </c>
      <c r="B59" s="286"/>
      <c r="C59" s="286"/>
      <c r="D59" s="286">
        <v>1</v>
      </c>
      <c r="E59" s="286"/>
      <c r="F59" s="286"/>
      <c r="G59" s="286"/>
      <c r="H59" s="286"/>
      <c r="I59" s="286"/>
      <c r="J59" s="286">
        <v>5</v>
      </c>
      <c r="K59" s="286">
        <v>2</v>
      </c>
      <c r="L59" s="286">
        <v>2</v>
      </c>
      <c r="M59" s="286">
        <v>11</v>
      </c>
      <c r="N59" s="286"/>
      <c r="O59" s="286"/>
      <c r="P59" s="286"/>
      <c r="Q59" s="286">
        <v>21</v>
      </c>
    </row>
    <row r="60" spans="1:17" x14ac:dyDescent="0.4">
      <c r="A60" s="285" t="s">
        <v>308</v>
      </c>
      <c r="B60" s="286"/>
      <c r="C60" s="286"/>
      <c r="D60" s="286">
        <v>3</v>
      </c>
      <c r="E60" s="286"/>
      <c r="F60" s="286"/>
      <c r="G60" s="286">
        <v>1</v>
      </c>
      <c r="H60" s="286"/>
      <c r="I60" s="286"/>
      <c r="J60" s="286">
        <v>26</v>
      </c>
      <c r="K60" s="286">
        <v>1</v>
      </c>
      <c r="L60" s="286"/>
      <c r="M60" s="286">
        <v>33</v>
      </c>
      <c r="N60" s="286"/>
      <c r="O60" s="286"/>
      <c r="P60" s="286">
        <v>1</v>
      </c>
      <c r="Q60" s="286">
        <v>65</v>
      </c>
    </row>
    <row r="61" spans="1:17" x14ac:dyDescent="0.4">
      <c r="A61" s="285" t="s">
        <v>91</v>
      </c>
      <c r="B61" s="286"/>
      <c r="C61" s="286">
        <v>1</v>
      </c>
      <c r="D61" s="286"/>
      <c r="E61" s="286"/>
      <c r="F61" s="286"/>
      <c r="G61" s="286">
        <v>4</v>
      </c>
      <c r="H61" s="286">
        <v>1</v>
      </c>
      <c r="I61" s="286"/>
      <c r="J61" s="286">
        <v>7</v>
      </c>
      <c r="K61" s="286">
        <v>3</v>
      </c>
      <c r="L61" s="286">
        <v>1</v>
      </c>
      <c r="M61" s="286">
        <v>25</v>
      </c>
      <c r="N61" s="286">
        <v>1</v>
      </c>
      <c r="O61" s="286"/>
      <c r="P61" s="286"/>
      <c r="Q61" s="286">
        <v>43</v>
      </c>
    </row>
    <row r="62" spans="1:17" x14ac:dyDescent="0.4">
      <c r="A62" s="285" t="s">
        <v>95</v>
      </c>
      <c r="B62" s="286"/>
      <c r="C62" s="286"/>
      <c r="D62" s="286">
        <v>4</v>
      </c>
      <c r="E62" s="286"/>
      <c r="F62" s="286">
        <v>4</v>
      </c>
      <c r="G62" s="286"/>
      <c r="H62" s="286">
        <v>8</v>
      </c>
      <c r="I62" s="286"/>
      <c r="J62" s="286">
        <v>12</v>
      </c>
      <c r="K62" s="286"/>
      <c r="L62" s="286"/>
      <c r="M62" s="286">
        <v>11</v>
      </c>
      <c r="N62" s="286"/>
      <c r="O62" s="286"/>
      <c r="P62" s="286"/>
      <c r="Q62" s="286">
        <v>39</v>
      </c>
    </row>
    <row r="63" spans="1:17" x14ac:dyDescent="0.4">
      <c r="A63" s="285" t="s">
        <v>181</v>
      </c>
      <c r="B63" s="286">
        <v>1</v>
      </c>
      <c r="C63" s="286"/>
      <c r="D63" s="286">
        <v>1</v>
      </c>
      <c r="E63" s="286"/>
      <c r="F63" s="286"/>
      <c r="G63" s="286"/>
      <c r="H63" s="286"/>
      <c r="I63" s="286"/>
      <c r="J63" s="286"/>
      <c r="K63" s="286">
        <v>4</v>
      </c>
      <c r="L63" s="286"/>
      <c r="M63" s="286">
        <v>37</v>
      </c>
      <c r="N63" s="286"/>
      <c r="O63" s="286"/>
      <c r="P63" s="286"/>
      <c r="Q63" s="286">
        <v>43</v>
      </c>
    </row>
    <row r="64" spans="1:17" x14ac:dyDescent="0.4">
      <c r="A64" s="285" t="s">
        <v>480</v>
      </c>
      <c r="B64" s="286"/>
      <c r="C64" s="286">
        <v>5</v>
      </c>
      <c r="D64" s="286">
        <v>5</v>
      </c>
      <c r="E64" s="286"/>
      <c r="F64" s="286">
        <v>3</v>
      </c>
      <c r="G64" s="286">
        <v>10</v>
      </c>
      <c r="H64" s="286">
        <v>1</v>
      </c>
      <c r="I64" s="286">
        <v>1</v>
      </c>
      <c r="J64" s="286">
        <v>9</v>
      </c>
      <c r="K64" s="286">
        <v>1</v>
      </c>
      <c r="L64" s="286">
        <v>2</v>
      </c>
      <c r="M64" s="286">
        <v>13</v>
      </c>
      <c r="N64" s="286">
        <v>2</v>
      </c>
      <c r="O64" s="286"/>
      <c r="P64" s="286">
        <v>1</v>
      </c>
      <c r="Q64" s="286">
        <v>53</v>
      </c>
    </row>
    <row r="65" spans="1:17" x14ac:dyDescent="0.4">
      <c r="A65" s="285" t="s">
        <v>659</v>
      </c>
      <c r="B65" s="286"/>
      <c r="C65" s="286"/>
      <c r="D65" s="286">
        <v>1</v>
      </c>
      <c r="E65" s="286"/>
      <c r="F65" s="286"/>
      <c r="G65" s="286">
        <v>2</v>
      </c>
      <c r="H65" s="286">
        <v>2</v>
      </c>
      <c r="I65" s="286"/>
      <c r="J65" s="286">
        <v>7</v>
      </c>
      <c r="K65" s="286"/>
      <c r="L65" s="286">
        <v>1</v>
      </c>
      <c r="M65" s="286">
        <v>9</v>
      </c>
      <c r="N65" s="286"/>
      <c r="O65" s="286"/>
      <c r="P65" s="286">
        <v>2</v>
      </c>
      <c r="Q65" s="286">
        <v>24</v>
      </c>
    </row>
    <row r="66" spans="1:17" x14ac:dyDescent="0.4">
      <c r="A66" s="285" t="s">
        <v>99</v>
      </c>
      <c r="B66" s="286"/>
      <c r="C66" s="286"/>
      <c r="D66" s="286">
        <v>6</v>
      </c>
      <c r="E66" s="286"/>
      <c r="F66" s="286"/>
      <c r="G66" s="286">
        <v>1</v>
      </c>
      <c r="H66" s="286">
        <v>8</v>
      </c>
      <c r="I66" s="286"/>
      <c r="J66" s="286">
        <v>10</v>
      </c>
      <c r="K66" s="286">
        <v>1</v>
      </c>
      <c r="L66" s="286"/>
      <c r="M66" s="286">
        <v>1</v>
      </c>
      <c r="N66" s="286"/>
      <c r="O66" s="286"/>
      <c r="P66" s="286"/>
      <c r="Q66" s="286">
        <v>27</v>
      </c>
    </row>
    <row r="67" spans="1:17" x14ac:dyDescent="0.4">
      <c r="A67" s="285" t="s">
        <v>670</v>
      </c>
      <c r="B67" s="286"/>
      <c r="C67" s="286">
        <v>2</v>
      </c>
      <c r="D67" s="286">
        <v>4</v>
      </c>
      <c r="E67" s="286"/>
      <c r="F67" s="286"/>
      <c r="G67" s="286"/>
      <c r="H67" s="286">
        <v>3</v>
      </c>
      <c r="I67" s="286"/>
      <c r="J67" s="286">
        <v>3</v>
      </c>
      <c r="K67" s="286">
        <v>3</v>
      </c>
      <c r="L67" s="286"/>
      <c r="M67" s="286">
        <v>17</v>
      </c>
      <c r="N67" s="286">
        <v>1</v>
      </c>
      <c r="O67" s="286"/>
      <c r="P67" s="286">
        <v>1</v>
      </c>
      <c r="Q67" s="286">
        <v>34</v>
      </c>
    </row>
    <row r="68" spans="1:17" x14ac:dyDescent="0.4">
      <c r="A68" s="285" t="s">
        <v>555</v>
      </c>
      <c r="B68" s="286"/>
      <c r="C68" s="286">
        <v>5</v>
      </c>
      <c r="D68" s="286"/>
      <c r="E68" s="286"/>
      <c r="F68" s="286"/>
      <c r="G68" s="286">
        <v>5</v>
      </c>
      <c r="H68" s="286"/>
      <c r="I68" s="286"/>
      <c r="J68" s="286">
        <v>1</v>
      </c>
      <c r="K68" s="286">
        <v>3</v>
      </c>
      <c r="L68" s="286"/>
      <c r="M68" s="286">
        <v>7</v>
      </c>
      <c r="N68" s="286"/>
      <c r="O68" s="286"/>
      <c r="P68" s="286">
        <v>1</v>
      </c>
      <c r="Q68" s="286">
        <v>22</v>
      </c>
    </row>
    <row r="69" spans="1:17" x14ac:dyDescent="0.4">
      <c r="A69" s="285" t="s">
        <v>102</v>
      </c>
      <c r="B69" s="286"/>
      <c r="C69" s="286"/>
      <c r="D69" s="286">
        <v>1</v>
      </c>
      <c r="E69" s="286"/>
      <c r="F69" s="286">
        <v>1</v>
      </c>
      <c r="G69" s="286">
        <v>2</v>
      </c>
      <c r="H69" s="286">
        <v>7</v>
      </c>
      <c r="I69" s="286"/>
      <c r="J69" s="286">
        <v>12</v>
      </c>
      <c r="K69" s="286">
        <v>1</v>
      </c>
      <c r="L69" s="286"/>
      <c r="M69" s="286">
        <v>14</v>
      </c>
      <c r="N69" s="286"/>
      <c r="O69" s="286">
        <v>1</v>
      </c>
      <c r="P69" s="286">
        <v>1</v>
      </c>
      <c r="Q69" s="286">
        <v>40</v>
      </c>
    </row>
    <row r="70" spans="1:17" x14ac:dyDescent="0.4">
      <c r="A70" s="285" t="s">
        <v>1535</v>
      </c>
      <c r="B70" s="286"/>
      <c r="C70" s="286"/>
      <c r="D70" s="286"/>
      <c r="E70" s="286"/>
      <c r="F70" s="286"/>
      <c r="G70" s="286">
        <v>2</v>
      </c>
      <c r="H70" s="286"/>
      <c r="I70" s="286"/>
      <c r="J70" s="286"/>
      <c r="K70" s="286">
        <v>2</v>
      </c>
      <c r="L70" s="286"/>
      <c r="M70" s="286">
        <v>13</v>
      </c>
      <c r="N70" s="286"/>
      <c r="O70" s="286"/>
      <c r="P70" s="286"/>
      <c r="Q70" s="286">
        <v>17</v>
      </c>
    </row>
    <row r="71" spans="1:17" x14ac:dyDescent="0.4">
      <c r="A71" s="285" t="s">
        <v>400</v>
      </c>
      <c r="B71" s="286"/>
      <c r="C71" s="286">
        <v>2</v>
      </c>
      <c r="D71" s="286">
        <v>9</v>
      </c>
      <c r="E71" s="286"/>
      <c r="F71" s="286"/>
      <c r="G71" s="286">
        <v>10</v>
      </c>
      <c r="H71" s="286">
        <v>9</v>
      </c>
      <c r="I71" s="286"/>
      <c r="J71" s="286">
        <v>22</v>
      </c>
      <c r="K71" s="286">
        <v>2</v>
      </c>
      <c r="L71" s="286">
        <v>3</v>
      </c>
      <c r="M71" s="286">
        <v>34</v>
      </c>
      <c r="N71" s="286">
        <v>2</v>
      </c>
      <c r="O71" s="286"/>
      <c r="P71" s="286">
        <v>2</v>
      </c>
      <c r="Q71" s="286">
        <v>95</v>
      </c>
    </row>
    <row r="72" spans="1:17" x14ac:dyDescent="0.4">
      <c r="A72" s="285" t="s">
        <v>184</v>
      </c>
      <c r="B72" s="286"/>
      <c r="C72" s="286">
        <v>4</v>
      </c>
      <c r="D72" s="286">
        <v>7</v>
      </c>
      <c r="E72" s="286">
        <v>2</v>
      </c>
      <c r="F72" s="286"/>
      <c r="G72" s="286">
        <v>6</v>
      </c>
      <c r="H72" s="286">
        <v>2</v>
      </c>
      <c r="I72" s="286"/>
      <c r="J72" s="286">
        <v>22</v>
      </c>
      <c r="K72" s="286">
        <v>3</v>
      </c>
      <c r="L72" s="286">
        <v>1</v>
      </c>
      <c r="M72" s="286">
        <v>76</v>
      </c>
      <c r="N72" s="286">
        <v>11</v>
      </c>
      <c r="O72" s="286"/>
      <c r="P72" s="286">
        <v>3</v>
      </c>
      <c r="Q72" s="286">
        <v>137</v>
      </c>
    </row>
    <row r="73" spans="1:17" x14ac:dyDescent="0.4">
      <c r="A73" s="285" t="s">
        <v>250</v>
      </c>
      <c r="B73" s="286"/>
      <c r="C73" s="286"/>
      <c r="D73" s="286">
        <v>2</v>
      </c>
      <c r="E73" s="286"/>
      <c r="F73" s="286"/>
      <c r="G73" s="286"/>
      <c r="H73" s="286"/>
      <c r="I73" s="286"/>
      <c r="J73" s="286">
        <v>4</v>
      </c>
      <c r="K73" s="286">
        <v>2</v>
      </c>
      <c r="L73" s="286"/>
      <c r="M73" s="286">
        <v>20</v>
      </c>
      <c r="N73" s="286"/>
      <c r="O73" s="286"/>
      <c r="P73" s="286"/>
      <c r="Q73" s="286">
        <v>28</v>
      </c>
    </row>
    <row r="74" spans="1:17" x14ac:dyDescent="0.4">
      <c r="A74" s="285" t="s">
        <v>191</v>
      </c>
      <c r="B74" s="286"/>
      <c r="C74" s="286"/>
      <c r="D74" s="286">
        <v>82</v>
      </c>
      <c r="E74" s="286"/>
      <c r="F74" s="286"/>
      <c r="G74" s="286"/>
      <c r="H74" s="286"/>
      <c r="I74" s="286"/>
      <c r="J74" s="286">
        <v>29</v>
      </c>
      <c r="K74" s="286"/>
      <c r="L74" s="286"/>
      <c r="M74" s="286">
        <v>1</v>
      </c>
      <c r="N74" s="286"/>
      <c r="O74" s="286"/>
      <c r="P74" s="286"/>
      <c r="Q74" s="286">
        <v>112</v>
      </c>
    </row>
    <row r="75" spans="1:17" x14ac:dyDescent="0.4">
      <c r="A75" s="285" t="s">
        <v>6099</v>
      </c>
      <c r="B75" s="286">
        <v>6</v>
      </c>
      <c r="C75" s="286">
        <v>71</v>
      </c>
      <c r="D75" s="286">
        <v>404</v>
      </c>
      <c r="E75" s="286">
        <v>2</v>
      </c>
      <c r="F75" s="286">
        <v>25</v>
      </c>
      <c r="G75" s="286">
        <v>175</v>
      </c>
      <c r="H75" s="286">
        <v>161</v>
      </c>
      <c r="I75" s="286">
        <v>1</v>
      </c>
      <c r="J75" s="286">
        <v>818</v>
      </c>
      <c r="K75" s="286">
        <v>92</v>
      </c>
      <c r="L75" s="286">
        <v>106</v>
      </c>
      <c r="M75" s="286">
        <v>1061</v>
      </c>
      <c r="N75" s="286">
        <v>35</v>
      </c>
      <c r="O75" s="286">
        <v>9</v>
      </c>
      <c r="P75" s="286">
        <v>29</v>
      </c>
      <c r="Q75" s="286">
        <v>2995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3461"/>
  <sheetViews>
    <sheetView showGridLines="0" workbookViewId="0">
      <pane ySplit="3" topLeftCell="A51" activePane="bottomLeft" state="frozen"/>
      <selection pane="bottomLeft" activeCell="N54" sqref="A1:L3461"/>
    </sheetView>
  </sheetViews>
  <sheetFormatPr defaultColWidth="14.44140625" defaultRowHeight="15.75" customHeight="1" x14ac:dyDescent="0.4"/>
  <cols>
    <col min="1" max="1" width="3.44140625" customWidth="1"/>
    <col min="2" max="2" width="15.27734375" customWidth="1"/>
    <col min="3" max="4" width="17.71875" customWidth="1"/>
    <col min="5" max="5" width="24.5546875" customWidth="1"/>
    <col min="6" max="6" width="20.44140625" customWidth="1"/>
    <col min="7" max="7" width="35.27734375" customWidth="1"/>
    <col min="8" max="8" width="37.71875" customWidth="1"/>
    <col min="9" max="10" width="15.109375" hidden="1" customWidth="1"/>
    <col min="11" max="12" width="3.44140625" customWidth="1"/>
  </cols>
  <sheetData>
    <row r="1" spans="1:12" ht="47.25" customHeight="1" x14ac:dyDescent="0.4">
      <c r="A1" s="1"/>
      <c r="B1" s="269" t="s">
        <v>0</v>
      </c>
      <c r="C1" s="270"/>
      <c r="D1" s="270"/>
      <c r="E1" s="2" t="s">
        <v>1</v>
      </c>
      <c r="F1" s="271" t="s">
        <v>2</v>
      </c>
      <c r="G1" s="272"/>
      <c r="H1" s="275" t="str">
        <f>HYPERLINK("https://som.yale.edu/faculty-research-centers/centers-initiatives/program-on-financial-stability/covid-19-crisis", "Link to YPFS COVID-19 Crisis Materials")</f>
        <v>Link to YPFS COVID-19 Crisis Materials</v>
      </c>
      <c r="I1" s="3"/>
      <c r="J1" s="3"/>
      <c r="K1" s="3"/>
      <c r="L1" s="3"/>
    </row>
    <row r="2" spans="1:12" ht="22.5" customHeight="1" x14ac:dyDescent="0.4">
      <c r="A2" s="1"/>
      <c r="B2" s="4" t="s">
        <v>3</v>
      </c>
      <c r="C2" s="5" t="s">
        <v>4</v>
      </c>
      <c r="D2" s="6" t="s">
        <v>5</v>
      </c>
      <c r="E2" s="7" t="str">
        <f>HYPERLINK("https://som.yale.edu/faculty-research-centers/centers-initiatives/program-on-financial-stability/covid-19-tracker","Link to the Tracker Visualization")</f>
        <v>Link to the Tracker Visualization</v>
      </c>
      <c r="F2" s="273"/>
      <c r="G2" s="274"/>
      <c r="H2" s="276"/>
      <c r="I2" s="3"/>
      <c r="J2" s="3"/>
      <c r="K2" s="3"/>
      <c r="L2" s="3"/>
    </row>
    <row r="3" spans="1:12" ht="24.6" x14ac:dyDescent="0.4">
      <c r="A3" s="1"/>
      <c r="B3" s="8" t="s">
        <v>6</v>
      </c>
      <c r="C3" s="9" t="s">
        <v>7</v>
      </c>
      <c r="D3" s="8" t="s">
        <v>8</v>
      </c>
      <c r="E3" s="8" t="s">
        <v>9</v>
      </c>
      <c r="F3" s="8" t="s">
        <v>10</v>
      </c>
      <c r="G3" s="8" t="s">
        <v>11</v>
      </c>
      <c r="H3" s="8" t="s">
        <v>12</v>
      </c>
      <c r="I3" s="8" t="s">
        <v>13</v>
      </c>
      <c r="J3" s="10" t="s">
        <v>14</v>
      </c>
      <c r="K3" s="3"/>
      <c r="L3" s="3"/>
    </row>
    <row r="4" spans="1:12" ht="73.8" x14ac:dyDescent="0.4">
      <c r="A4" s="11"/>
      <c r="B4" s="12" t="s">
        <v>15</v>
      </c>
      <c r="C4" s="13">
        <v>43980</v>
      </c>
      <c r="D4" s="12" t="s">
        <v>16</v>
      </c>
      <c r="E4" s="12" t="s">
        <v>17</v>
      </c>
      <c r="F4" s="12" t="s">
        <v>18</v>
      </c>
      <c r="G4" s="14" t="s">
        <v>19</v>
      </c>
      <c r="H4" s="15" t="s">
        <v>20</v>
      </c>
      <c r="I4" s="16"/>
      <c r="J4" s="16"/>
      <c r="K4" s="11"/>
      <c r="L4" s="11"/>
    </row>
    <row r="5" spans="1:12" ht="135.30000000000001" x14ac:dyDescent="0.4">
      <c r="A5" s="11"/>
      <c r="B5" s="12" t="s">
        <v>15</v>
      </c>
      <c r="C5" s="13">
        <v>43980</v>
      </c>
      <c r="D5" s="12" t="s">
        <v>16</v>
      </c>
      <c r="E5" s="12" t="s">
        <v>17</v>
      </c>
      <c r="F5" s="12" t="s">
        <v>18</v>
      </c>
      <c r="G5" s="14" t="s">
        <v>21</v>
      </c>
      <c r="H5" s="15" t="s">
        <v>20</v>
      </c>
      <c r="I5" s="16"/>
      <c r="J5" s="16"/>
      <c r="K5" s="11"/>
      <c r="L5" s="11"/>
    </row>
    <row r="6" spans="1:12" ht="123" x14ac:dyDescent="0.4">
      <c r="A6" s="11"/>
      <c r="B6" s="12" t="s">
        <v>15</v>
      </c>
      <c r="C6" s="13">
        <v>43980</v>
      </c>
      <c r="D6" s="12" t="s">
        <v>16</v>
      </c>
      <c r="E6" s="12" t="s">
        <v>22</v>
      </c>
      <c r="F6" s="12" t="s">
        <v>23</v>
      </c>
      <c r="G6" s="14" t="s">
        <v>24</v>
      </c>
      <c r="H6" s="15" t="s">
        <v>25</v>
      </c>
      <c r="I6" s="16"/>
      <c r="J6" s="16"/>
      <c r="K6" s="11"/>
      <c r="L6" s="11"/>
    </row>
    <row r="7" spans="1:12" ht="73.8" x14ac:dyDescent="0.4">
      <c r="A7" s="11"/>
      <c r="B7" s="12" t="s">
        <v>26</v>
      </c>
      <c r="C7" s="13">
        <v>43980</v>
      </c>
      <c r="D7" s="12" t="s">
        <v>16</v>
      </c>
      <c r="E7" s="12" t="s">
        <v>27</v>
      </c>
      <c r="F7" s="12" t="s">
        <v>28</v>
      </c>
      <c r="G7" s="14" t="s">
        <v>29</v>
      </c>
      <c r="H7" s="15" t="s">
        <v>30</v>
      </c>
      <c r="I7" s="16"/>
      <c r="J7" s="16"/>
      <c r="K7" s="11"/>
      <c r="L7" s="11"/>
    </row>
    <row r="8" spans="1:12" ht="61.5" x14ac:dyDescent="0.4">
      <c r="A8" s="11"/>
      <c r="B8" s="12" t="s">
        <v>31</v>
      </c>
      <c r="C8" s="13">
        <v>43980</v>
      </c>
      <c r="D8" s="12" t="s">
        <v>16</v>
      </c>
      <c r="E8" s="12" t="s">
        <v>32</v>
      </c>
      <c r="F8" s="12" t="s">
        <v>23</v>
      </c>
      <c r="G8" s="14" t="s">
        <v>33</v>
      </c>
      <c r="H8" s="15" t="s">
        <v>34</v>
      </c>
      <c r="I8" s="16"/>
      <c r="J8" s="16"/>
      <c r="K8" s="11"/>
      <c r="L8" s="11"/>
    </row>
    <row r="9" spans="1:12" ht="98.4" x14ac:dyDescent="0.4">
      <c r="A9" s="11"/>
      <c r="B9" s="12" t="s">
        <v>35</v>
      </c>
      <c r="C9" s="13">
        <v>43980</v>
      </c>
      <c r="D9" s="12" t="s">
        <v>16</v>
      </c>
      <c r="E9" s="12" t="s">
        <v>36</v>
      </c>
      <c r="F9" s="12" t="s">
        <v>18</v>
      </c>
      <c r="G9" s="14" t="s">
        <v>37</v>
      </c>
      <c r="H9" s="15" t="s">
        <v>38</v>
      </c>
      <c r="I9" s="16"/>
      <c r="J9" s="16"/>
      <c r="K9" s="11"/>
      <c r="L9" s="11"/>
    </row>
    <row r="10" spans="1:12" ht="135.30000000000001" x14ac:dyDescent="0.4">
      <c r="A10" s="11"/>
      <c r="B10" s="12" t="s">
        <v>35</v>
      </c>
      <c r="C10" s="13">
        <v>43980</v>
      </c>
      <c r="D10" s="12" t="s">
        <v>16</v>
      </c>
      <c r="E10" s="12" t="s">
        <v>36</v>
      </c>
      <c r="F10" s="12" t="s">
        <v>18</v>
      </c>
      <c r="G10" s="14" t="s">
        <v>39</v>
      </c>
      <c r="H10" s="15" t="s">
        <v>38</v>
      </c>
      <c r="I10" s="16"/>
      <c r="J10" s="16"/>
      <c r="K10" s="11"/>
      <c r="L10" s="11"/>
    </row>
    <row r="11" spans="1:12" ht="147.6" x14ac:dyDescent="0.4">
      <c r="A11" s="11"/>
      <c r="B11" s="12" t="s">
        <v>35</v>
      </c>
      <c r="C11" s="13">
        <v>43980</v>
      </c>
      <c r="D11" s="12" t="s">
        <v>16</v>
      </c>
      <c r="E11" s="12" t="s">
        <v>36</v>
      </c>
      <c r="F11" s="12" t="s">
        <v>23</v>
      </c>
      <c r="G11" s="14" t="s">
        <v>40</v>
      </c>
      <c r="H11" s="15" t="s">
        <v>41</v>
      </c>
      <c r="I11" s="16"/>
      <c r="J11" s="16"/>
      <c r="K11" s="11"/>
      <c r="L11" s="11"/>
    </row>
    <row r="12" spans="1:12" ht="147.6" x14ac:dyDescent="0.4">
      <c r="A12" s="11"/>
      <c r="B12" s="12" t="s">
        <v>42</v>
      </c>
      <c r="C12" s="13">
        <v>43980</v>
      </c>
      <c r="D12" s="12" t="s">
        <v>16</v>
      </c>
      <c r="E12" s="12" t="s">
        <v>43</v>
      </c>
      <c r="F12" s="12" t="s">
        <v>18</v>
      </c>
      <c r="G12" s="14" t="s">
        <v>44</v>
      </c>
      <c r="H12" s="15" t="s">
        <v>45</v>
      </c>
      <c r="I12" s="16"/>
      <c r="J12" s="16"/>
      <c r="K12" s="11"/>
      <c r="L12" s="11"/>
    </row>
    <row r="13" spans="1:12" ht="61.5" x14ac:dyDescent="0.4">
      <c r="A13" s="11"/>
      <c r="B13" s="12" t="s">
        <v>46</v>
      </c>
      <c r="C13" s="13">
        <v>43980</v>
      </c>
      <c r="D13" s="12" t="s">
        <v>16</v>
      </c>
      <c r="E13" s="12" t="s">
        <v>47</v>
      </c>
      <c r="F13" s="12" t="s">
        <v>23</v>
      </c>
      <c r="G13" s="14" t="s">
        <v>48</v>
      </c>
      <c r="H13" s="15" t="s">
        <v>49</v>
      </c>
      <c r="I13" s="16"/>
      <c r="J13" s="16"/>
      <c r="K13" s="11"/>
      <c r="L13" s="11"/>
    </row>
    <row r="14" spans="1:12" ht="36.9" x14ac:dyDescent="0.4">
      <c r="A14" s="11"/>
      <c r="B14" s="12" t="s">
        <v>50</v>
      </c>
      <c r="C14" s="13">
        <v>43980</v>
      </c>
      <c r="D14" s="12" t="s">
        <v>16</v>
      </c>
      <c r="E14" s="12" t="s">
        <v>51</v>
      </c>
      <c r="F14" s="12" t="s">
        <v>52</v>
      </c>
      <c r="G14" s="14" t="s">
        <v>53</v>
      </c>
      <c r="H14" s="15" t="s">
        <v>54</v>
      </c>
      <c r="I14" s="16"/>
      <c r="J14" s="16"/>
      <c r="K14" s="11"/>
      <c r="L14" s="11"/>
    </row>
    <row r="15" spans="1:12" ht="147.6" x14ac:dyDescent="0.4">
      <c r="A15" s="11"/>
      <c r="B15" s="12" t="s">
        <v>55</v>
      </c>
      <c r="C15" s="13">
        <v>43980</v>
      </c>
      <c r="D15" s="12" t="s">
        <v>16</v>
      </c>
      <c r="E15" s="12" t="s">
        <v>56</v>
      </c>
      <c r="F15" s="12" t="s">
        <v>57</v>
      </c>
      <c r="G15" s="14" t="s">
        <v>58</v>
      </c>
      <c r="H15" s="15" t="s">
        <v>59</v>
      </c>
      <c r="I15" s="16"/>
      <c r="J15" s="16"/>
      <c r="K15" s="11"/>
      <c r="L15" s="11"/>
    </row>
    <row r="16" spans="1:12" ht="36.9" x14ac:dyDescent="0.4">
      <c r="A16" s="11"/>
      <c r="B16" s="12" t="s">
        <v>60</v>
      </c>
      <c r="C16" s="13">
        <v>43980</v>
      </c>
      <c r="D16" s="12" t="s">
        <v>16</v>
      </c>
      <c r="E16" s="12" t="s">
        <v>61</v>
      </c>
      <c r="F16" s="12" t="s">
        <v>62</v>
      </c>
      <c r="G16" s="14" t="s">
        <v>63</v>
      </c>
      <c r="H16" s="15" t="s">
        <v>64</v>
      </c>
      <c r="I16" s="16"/>
      <c r="J16" s="16"/>
      <c r="K16" s="11"/>
      <c r="L16" s="11"/>
    </row>
    <row r="17" spans="1:12" ht="172.2" x14ac:dyDescent="0.4">
      <c r="A17" s="11"/>
      <c r="B17" s="17" t="s">
        <v>60</v>
      </c>
      <c r="C17" s="18">
        <v>43980</v>
      </c>
      <c r="D17" s="17" t="s">
        <v>16</v>
      </c>
      <c r="E17" s="17" t="s">
        <v>61</v>
      </c>
      <c r="F17" s="12" t="s">
        <v>23</v>
      </c>
      <c r="G17" s="14" t="s">
        <v>65</v>
      </c>
      <c r="H17" s="15" t="s">
        <v>66</v>
      </c>
      <c r="I17" s="16"/>
      <c r="J17" s="16"/>
      <c r="K17" s="11"/>
      <c r="L17" s="11"/>
    </row>
    <row r="18" spans="1:12" ht="123" x14ac:dyDescent="0.4">
      <c r="A18" s="11"/>
      <c r="B18" s="12" t="s">
        <v>67</v>
      </c>
      <c r="C18" s="18">
        <v>43980</v>
      </c>
      <c r="D18" s="17" t="s">
        <v>16</v>
      </c>
      <c r="E18" s="12" t="s">
        <v>67</v>
      </c>
      <c r="F18" s="12" t="s">
        <v>28</v>
      </c>
      <c r="G18" s="14" t="s">
        <v>68</v>
      </c>
      <c r="H18" s="15" t="s">
        <v>69</v>
      </c>
      <c r="I18" s="16"/>
      <c r="J18" s="16"/>
      <c r="K18" s="11"/>
      <c r="L18" s="11"/>
    </row>
    <row r="19" spans="1:12" ht="159.9" x14ac:dyDescent="0.4">
      <c r="A19" s="11"/>
      <c r="B19" s="12" t="s">
        <v>70</v>
      </c>
      <c r="C19" s="13">
        <v>43980</v>
      </c>
      <c r="D19" s="17" t="s">
        <v>16</v>
      </c>
      <c r="E19" s="12" t="s">
        <v>71</v>
      </c>
      <c r="F19" s="12" t="s">
        <v>28</v>
      </c>
      <c r="G19" s="14" t="s">
        <v>72</v>
      </c>
      <c r="H19" s="15" t="s">
        <v>73</v>
      </c>
      <c r="I19" s="16"/>
      <c r="J19" s="16"/>
      <c r="K19" s="11"/>
      <c r="L19" s="11"/>
    </row>
    <row r="20" spans="1:12" ht="172.2" x14ac:dyDescent="0.4">
      <c r="A20" s="11"/>
      <c r="B20" s="12" t="s">
        <v>74</v>
      </c>
      <c r="C20" s="18">
        <v>43980</v>
      </c>
      <c r="D20" s="12" t="s">
        <v>16</v>
      </c>
      <c r="E20" s="12" t="s">
        <v>75</v>
      </c>
      <c r="F20" s="12" t="s">
        <v>18</v>
      </c>
      <c r="G20" s="14" t="s">
        <v>76</v>
      </c>
      <c r="H20" s="15" t="s">
        <v>77</v>
      </c>
      <c r="I20" s="16"/>
      <c r="J20" s="16"/>
      <c r="K20" s="11"/>
      <c r="L20" s="11"/>
    </row>
    <row r="21" spans="1:12" ht="98.4" x14ac:dyDescent="0.4">
      <c r="A21" s="11"/>
      <c r="B21" s="12" t="s">
        <v>74</v>
      </c>
      <c r="C21" s="13">
        <v>43980</v>
      </c>
      <c r="D21" s="12" t="s">
        <v>16</v>
      </c>
      <c r="E21" s="12" t="s">
        <v>75</v>
      </c>
      <c r="F21" s="12" t="s">
        <v>23</v>
      </c>
      <c r="G21" s="14" t="s">
        <v>78</v>
      </c>
      <c r="H21" s="15" t="s">
        <v>79</v>
      </c>
      <c r="I21" s="16"/>
      <c r="J21" s="16"/>
      <c r="K21" s="11"/>
      <c r="L21" s="11"/>
    </row>
    <row r="22" spans="1:12" ht="73.8" x14ac:dyDescent="0.4">
      <c r="A22" s="11"/>
      <c r="B22" s="12" t="s">
        <v>80</v>
      </c>
      <c r="C22" s="13">
        <v>43980</v>
      </c>
      <c r="D22" s="12" t="s">
        <v>16</v>
      </c>
      <c r="E22" s="12" t="s">
        <v>81</v>
      </c>
      <c r="F22" s="12" t="s">
        <v>28</v>
      </c>
      <c r="G22" s="14" t="s">
        <v>82</v>
      </c>
      <c r="H22" s="15" t="s">
        <v>83</v>
      </c>
      <c r="I22" s="16"/>
      <c r="J22" s="16"/>
      <c r="K22" s="11"/>
      <c r="L22" s="11"/>
    </row>
    <row r="23" spans="1:12" ht="123" x14ac:dyDescent="0.4">
      <c r="A23" s="11"/>
      <c r="B23" s="12" t="s">
        <v>84</v>
      </c>
      <c r="C23" s="18">
        <v>43980</v>
      </c>
      <c r="D23" s="12" t="s">
        <v>16</v>
      </c>
      <c r="E23" s="12" t="s">
        <v>85</v>
      </c>
      <c r="F23" s="12" t="s">
        <v>18</v>
      </c>
      <c r="G23" s="14" t="s">
        <v>86</v>
      </c>
      <c r="H23" s="15" t="s">
        <v>87</v>
      </c>
      <c r="I23" s="16"/>
      <c r="J23" s="16"/>
      <c r="K23" s="11"/>
      <c r="L23" s="11"/>
    </row>
    <row r="24" spans="1:12" ht="49.2" x14ac:dyDescent="0.4">
      <c r="A24" s="11"/>
      <c r="B24" s="12" t="s">
        <v>84</v>
      </c>
      <c r="C24" s="18">
        <v>43980</v>
      </c>
      <c r="D24" s="12" t="s">
        <v>16</v>
      </c>
      <c r="E24" s="12" t="s">
        <v>88</v>
      </c>
      <c r="F24" s="12" t="s">
        <v>23</v>
      </c>
      <c r="G24" s="14" t="s">
        <v>89</v>
      </c>
      <c r="H24" s="15" t="s">
        <v>90</v>
      </c>
      <c r="I24" s="16"/>
      <c r="J24" s="16"/>
      <c r="K24" s="11"/>
      <c r="L24" s="11"/>
    </row>
    <row r="25" spans="1:12" ht="49.2" x14ac:dyDescent="0.4">
      <c r="A25" s="11"/>
      <c r="B25" s="12" t="s">
        <v>91</v>
      </c>
      <c r="C25" s="13">
        <v>43980</v>
      </c>
      <c r="D25" s="12" t="s">
        <v>16</v>
      </c>
      <c r="E25" s="12" t="s">
        <v>92</v>
      </c>
      <c r="F25" s="12" t="s">
        <v>18</v>
      </c>
      <c r="G25" s="14" t="s">
        <v>93</v>
      </c>
      <c r="H25" s="15" t="s">
        <v>94</v>
      </c>
      <c r="I25" s="16"/>
      <c r="J25" s="16"/>
      <c r="K25" s="11"/>
      <c r="L25" s="11"/>
    </row>
    <row r="26" spans="1:12" ht="36.9" x14ac:dyDescent="0.4">
      <c r="A26" s="11"/>
      <c r="B26" s="12" t="s">
        <v>95</v>
      </c>
      <c r="C26" s="13">
        <v>43980</v>
      </c>
      <c r="D26" s="12" t="s">
        <v>16</v>
      </c>
      <c r="E26" s="12" t="s">
        <v>96</v>
      </c>
      <c r="F26" s="12" t="s">
        <v>23</v>
      </c>
      <c r="G26" s="14" t="s">
        <v>97</v>
      </c>
      <c r="H26" s="15" t="s">
        <v>98</v>
      </c>
      <c r="I26" s="16"/>
      <c r="J26" s="16"/>
      <c r="K26" s="11"/>
      <c r="L26" s="11"/>
    </row>
    <row r="27" spans="1:12" ht="49.2" x14ac:dyDescent="0.4">
      <c r="A27" s="11"/>
      <c r="B27" s="12" t="s">
        <v>99</v>
      </c>
      <c r="C27" s="13">
        <v>43980</v>
      </c>
      <c r="D27" s="12" t="s">
        <v>16</v>
      </c>
      <c r="E27" s="12" t="s">
        <v>61</v>
      </c>
      <c r="F27" s="12" t="s">
        <v>23</v>
      </c>
      <c r="G27" s="14" t="s">
        <v>100</v>
      </c>
      <c r="H27" s="15" t="s">
        <v>101</v>
      </c>
      <c r="I27" s="16"/>
      <c r="J27" s="16"/>
      <c r="K27" s="11"/>
      <c r="L27" s="11"/>
    </row>
    <row r="28" spans="1:12" ht="36.9" x14ac:dyDescent="0.4">
      <c r="A28" s="11"/>
      <c r="B28" s="12" t="s">
        <v>102</v>
      </c>
      <c r="C28" s="13">
        <v>43980</v>
      </c>
      <c r="D28" s="12" t="s">
        <v>16</v>
      </c>
      <c r="E28" s="12" t="s">
        <v>103</v>
      </c>
      <c r="F28" s="12" t="s">
        <v>23</v>
      </c>
      <c r="G28" s="14" t="s">
        <v>104</v>
      </c>
      <c r="H28" s="15" t="s">
        <v>105</v>
      </c>
      <c r="I28" s="16"/>
      <c r="J28" s="16"/>
      <c r="K28" s="11"/>
      <c r="L28" s="11"/>
    </row>
    <row r="29" spans="1:12" ht="73.8" x14ac:dyDescent="0.4">
      <c r="A29" s="11"/>
      <c r="B29" s="12" t="s">
        <v>106</v>
      </c>
      <c r="C29" s="13">
        <v>43979</v>
      </c>
      <c r="D29" s="12" t="s">
        <v>16</v>
      </c>
      <c r="E29" s="12" t="s">
        <v>107</v>
      </c>
      <c r="F29" s="12" t="s">
        <v>28</v>
      </c>
      <c r="G29" s="14" t="s">
        <v>108</v>
      </c>
      <c r="H29" s="15" t="s">
        <v>109</v>
      </c>
      <c r="I29" s="16"/>
      <c r="J29" s="16"/>
      <c r="K29" s="11"/>
      <c r="L29" s="11"/>
    </row>
    <row r="30" spans="1:12" ht="49.2" x14ac:dyDescent="0.4">
      <c r="A30" s="11"/>
      <c r="B30" s="12" t="s">
        <v>106</v>
      </c>
      <c r="C30" s="13">
        <v>43979</v>
      </c>
      <c r="D30" s="12" t="s">
        <v>16</v>
      </c>
      <c r="E30" s="12" t="s">
        <v>106</v>
      </c>
      <c r="F30" s="12" t="s">
        <v>28</v>
      </c>
      <c r="G30" s="14" t="s">
        <v>110</v>
      </c>
      <c r="H30" s="15" t="s">
        <v>111</v>
      </c>
      <c r="I30" s="16"/>
      <c r="J30" s="16"/>
      <c r="K30" s="11"/>
      <c r="L30" s="11"/>
    </row>
    <row r="31" spans="1:12" ht="49.2" x14ac:dyDescent="0.4">
      <c r="A31" s="11"/>
      <c r="B31" s="12" t="s">
        <v>15</v>
      </c>
      <c r="C31" s="13">
        <v>43979</v>
      </c>
      <c r="D31" s="12" t="s">
        <v>16</v>
      </c>
      <c r="E31" s="12" t="s">
        <v>17</v>
      </c>
      <c r="F31" s="12" t="s">
        <v>18</v>
      </c>
      <c r="G31" s="14" t="s">
        <v>112</v>
      </c>
      <c r="H31" s="15" t="s">
        <v>113</v>
      </c>
      <c r="I31" s="16"/>
      <c r="J31" s="16"/>
      <c r="K31" s="11"/>
      <c r="L31" s="11"/>
    </row>
    <row r="32" spans="1:12" ht="73.8" x14ac:dyDescent="0.4">
      <c r="A32" s="11"/>
      <c r="B32" s="12" t="s">
        <v>15</v>
      </c>
      <c r="C32" s="13">
        <v>43979</v>
      </c>
      <c r="D32" s="12" t="s">
        <v>16</v>
      </c>
      <c r="E32" s="12" t="s">
        <v>17</v>
      </c>
      <c r="F32" s="12" t="s">
        <v>18</v>
      </c>
      <c r="G32" s="14" t="s">
        <v>114</v>
      </c>
      <c r="H32" s="15" t="s">
        <v>113</v>
      </c>
      <c r="I32" s="16"/>
      <c r="J32" s="16"/>
      <c r="K32" s="11"/>
      <c r="L32" s="11"/>
    </row>
    <row r="33" spans="1:12" ht="123" x14ac:dyDescent="0.4">
      <c r="A33" s="11"/>
      <c r="B33" s="12" t="s">
        <v>15</v>
      </c>
      <c r="C33" s="13">
        <v>43979</v>
      </c>
      <c r="D33" s="12" t="s">
        <v>16</v>
      </c>
      <c r="E33" s="12" t="s">
        <v>17</v>
      </c>
      <c r="F33" s="12" t="s">
        <v>18</v>
      </c>
      <c r="G33" s="14" t="s">
        <v>115</v>
      </c>
      <c r="H33" s="15" t="s">
        <v>113</v>
      </c>
      <c r="I33" s="16"/>
      <c r="J33" s="16"/>
      <c r="K33" s="11"/>
      <c r="L33" s="11"/>
    </row>
    <row r="34" spans="1:12" ht="86.1" x14ac:dyDescent="0.4">
      <c r="A34" s="11"/>
      <c r="B34" s="12" t="s">
        <v>116</v>
      </c>
      <c r="C34" s="13">
        <v>43979</v>
      </c>
      <c r="D34" s="12" t="s">
        <v>16</v>
      </c>
      <c r="E34" s="12" t="s">
        <v>116</v>
      </c>
      <c r="F34" s="12" t="s">
        <v>28</v>
      </c>
      <c r="G34" s="14" t="s">
        <v>117</v>
      </c>
      <c r="H34" s="15" t="s">
        <v>118</v>
      </c>
      <c r="I34" s="16"/>
      <c r="J34" s="16"/>
      <c r="K34" s="11"/>
      <c r="L34" s="11"/>
    </row>
    <row r="35" spans="1:12" ht="24.6" x14ac:dyDescent="0.4">
      <c r="A35" s="11"/>
      <c r="B35" s="12" t="s">
        <v>119</v>
      </c>
      <c r="C35" s="13">
        <v>43979</v>
      </c>
      <c r="D35" s="12" t="s">
        <v>16</v>
      </c>
      <c r="E35" s="12" t="s">
        <v>120</v>
      </c>
      <c r="F35" s="12" t="s">
        <v>23</v>
      </c>
      <c r="G35" s="14" t="s">
        <v>121</v>
      </c>
      <c r="H35" s="15" t="s">
        <v>122</v>
      </c>
      <c r="I35" s="16"/>
      <c r="J35" s="16"/>
      <c r="K35" s="11"/>
      <c r="L35" s="11"/>
    </row>
    <row r="36" spans="1:12" ht="36.9" x14ac:dyDescent="0.4">
      <c r="A36" s="11"/>
      <c r="B36" s="12" t="s">
        <v>50</v>
      </c>
      <c r="C36" s="13">
        <v>43979</v>
      </c>
      <c r="D36" s="12" t="s">
        <v>16</v>
      </c>
      <c r="E36" s="12" t="s">
        <v>123</v>
      </c>
      <c r="F36" s="12" t="s">
        <v>23</v>
      </c>
      <c r="G36" s="14" t="s">
        <v>124</v>
      </c>
      <c r="H36" s="15" t="s">
        <v>125</v>
      </c>
      <c r="I36" s="16"/>
      <c r="J36" s="16"/>
      <c r="K36" s="11"/>
      <c r="L36" s="11"/>
    </row>
    <row r="37" spans="1:12" ht="49.2" x14ac:dyDescent="0.4">
      <c r="A37" s="11"/>
      <c r="B37" s="12" t="s">
        <v>50</v>
      </c>
      <c r="C37" s="13">
        <v>43979</v>
      </c>
      <c r="D37" s="12" t="s">
        <v>16</v>
      </c>
      <c r="E37" s="12" t="s">
        <v>123</v>
      </c>
      <c r="F37" s="12" t="s">
        <v>23</v>
      </c>
      <c r="G37" s="14" t="s">
        <v>126</v>
      </c>
      <c r="H37" s="15" t="s">
        <v>125</v>
      </c>
      <c r="I37" s="16"/>
      <c r="J37" s="16"/>
      <c r="K37" s="11"/>
      <c r="L37" s="11"/>
    </row>
    <row r="38" spans="1:12" ht="110.7" x14ac:dyDescent="0.4">
      <c r="A38" s="11"/>
      <c r="B38" s="12" t="s">
        <v>50</v>
      </c>
      <c r="C38" s="13">
        <v>43979</v>
      </c>
      <c r="D38" s="12" t="s">
        <v>16</v>
      </c>
      <c r="E38" s="12" t="s">
        <v>123</v>
      </c>
      <c r="F38" s="12" t="s">
        <v>23</v>
      </c>
      <c r="G38" s="14" t="s">
        <v>127</v>
      </c>
      <c r="H38" s="15" t="s">
        <v>125</v>
      </c>
      <c r="I38" s="16"/>
      <c r="J38" s="16"/>
      <c r="K38" s="11"/>
      <c r="L38" s="11"/>
    </row>
    <row r="39" spans="1:12" ht="98.4" x14ac:dyDescent="0.4">
      <c r="A39" s="11"/>
      <c r="B39" s="12" t="s">
        <v>50</v>
      </c>
      <c r="C39" s="13">
        <v>43979</v>
      </c>
      <c r="D39" s="12" t="s">
        <v>16</v>
      </c>
      <c r="E39" s="12" t="s">
        <v>128</v>
      </c>
      <c r="F39" s="12" t="s">
        <v>18</v>
      </c>
      <c r="G39" s="14" t="s">
        <v>129</v>
      </c>
      <c r="H39" s="15" t="s">
        <v>130</v>
      </c>
      <c r="I39" s="16"/>
      <c r="J39" s="16"/>
      <c r="K39" s="11"/>
      <c r="L39" s="11"/>
    </row>
    <row r="40" spans="1:12" ht="123" x14ac:dyDescent="0.4">
      <c r="A40" s="11"/>
      <c r="B40" s="12" t="s">
        <v>50</v>
      </c>
      <c r="C40" s="13">
        <v>43979</v>
      </c>
      <c r="D40" s="12" t="s">
        <v>16</v>
      </c>
      <c r="E40" s="12" t="s">
        <v>128</v>
      </c>
      <c r="F40" s="12" t="s">
        <v>18</v>
      </c>
      <c r="G40" s="14" t="s">
        <v>131</v>
      </c>
      <c r="H40" s="15" t="s">
        <v>130</v>
      </c>
      <c r="I40" s="16"/>
      <c r="J40" s="16"/>
      <c r="K40" s="11"/>
      <c r="L40" s="11"/>
    </row>
    <row r="41" spans="1:12" ht="73.8" x14ac:dyDescent="0.4">
      <c r="A41" s="11"/>
      <c r="B41" s="12" t="s">
        <v>50</v>
      </c>
      <c r="C41" s="13">
        <v>43979</v>
      </c>
      <c r="D41" s="12" t="s">
        <v>16</v>
      </c>
      <c r="E41" s="12" t="s">
        <v>96</v>
      </c>
      <c r="F41" s="12" t="s">
        <v>23</v>
      </c>
      <c r="G41" s="14" t="s">
        <v>132</v>
      </c>
      <c r="H41" s="15" t="s">
        <v>133</v>
      </c>
      <c r="I41" s="16"/>
      <c r="J41" s="16"/>
      <c r="K41" s="11"/>
      <c r="L41" s="11"/>
    </row>
    <row r="42" spans="1:12" ht="49.2" x14ac:dyDescent="0.4">
      <c r="A42" s="11"/>
      <c r="B42" s="12" t="s">
        <v>50</v>
      </c>
      <c r="C42" s="13">
        <v>43979</v>
      </c>
      <c r="D42" s="12" t="s">
        <v>16</v>
      </c>
      <c r="E42" s="12" t="s">
        <v>96</v>
      </c>
      <c r="F42" s="12" t="s">
        <v>23</v>
      </c>
      <c r="G42" s="14" t="s">
        <v>134</v>
      </c>
      <c r="H42" s="15" t="s">
        <v>133</v>
      </c>
      <c r="I42" s="16"/>
      <c r="J42" s="16"/>
      <c r="K42" s="11"/>
      <c r="L42" s="11"/>
    </row>
    <row r="43" spans="1:12" ht="123" x14ac:dyDescent="0.4">
      <c r="A43" s="11"/>
      <c r="B43" s="12" t="s">
        <v>50</v>
      </c>
      <c r="C43" s="13">
        <v>43979</v>
      </c>
      <c r="D43" s="12" t="s">
        <v>16</v>
      </c>
      <c r="E43" s="12" t="s">
        <v>123</v>
      </c>
      <c r="F43" s="12" t="s">
        <v>18</v>
      </c>
      <c r="G43" s="14" t="s">
        <v>135</v>
      </c>
      <c r="H43" s="15" t="s">
        <v>136</v>
      </c>
      <c r="I43" s="16"/>
      <c r="J43" s="16"/>
      <c r="K43" s="11"/>
      <c r="L43" s="11"/>
    </row>
    <row r="44" spans="1:12" ht="49.2" x14ac:dyDescent="0.4">
      <c r="A44" s="11"/>
      <c r="B44" s="12" t="s">
        <v>137</v>
      </c>
      <c r="C44" s="13">
        <v>43979</v>
      </c>
      <c r="D44" s="12" t="s">
        <v>16</v>
      </c>
      <c r="E44" s="12" t="s">
        <v>138</v>
      </c>
      <c r="F44" s="12" t="s">
        <v>18</v>
      </c>
      <c r="G44" s="14" t="s">
        <v>139</v>
      </c>
      <c r="H44" s="15" t="s">
        <v>140</v>
      </c>
      <c r="I44" s="16"/>
      <c r="J44" s="16"/>
      <c r="K44" s="11"/>
      <c r="L44" s="11"/>
    </row>
    <row r="45" spans="1:12" ht="73.8" hidden="1" x14ac:dyDescent="0.4">
      <c r="A45" s="11"/>
      <c r="B45" s="19" t="s">
        <v>141</v>
      </c>
      <c r="C45" s="20">
        <v>43979</v>
      </c>
      <c r="D45" s="19" t="s">
        <v>142</v>
      </c>
      <c r="E45" s="19" t="s">
        <v>103</v>
      </c>
      <c r="F45" s="19" t="s">
        <v>23</v>
      </c>
      <c r="G45" s="21" t="s">
        <v>143</v>
      </c>
      <c r="H45" s="22" t="s">
        <v>144</v>
      </c>
      <c r="I45" s="16"/>
      <c r="J45" s="16"/>
      <c r="K45" s="11"/>
      <c r="L45" s="11"/>
    </row>
    <row r="46" spans="1:12" ht="49.2" x14ac:dyDescent="0.4">
      <c r="A46" s="11"/>
      <c r="B46" s="12" t="s">
        <v>141</v>
      </c>
      <c r="C46" s="13">
        <v>43979</v>
      </c>
      <c r="D46" s="12" t="s">
        <v>16</v>
      </c>
      <c r="E46" s="12" t="s">
        <v>145</v>
      </c>
      <c r="F46" s="12" t="s">
        <v>23</v>
      </c>
      <c r="G46" s="14" t="s">
        <v>146</v>
      </c>
      <c r="H46" s="15" t="s">
        <v>147</v>
      </c>
      <c r="I46" s="16"/>
      <c r="J46" s="16"/>
      <c r="K46" s="11"/>
      <c r="L46" s="11"/>
    </row>
    <row r="47" spans="1:12" ht="36.9" x14ac:dyDescent="0.4">
      <c r="A47" s="11"/>
      <c r="B47" s="12" t="s">
        <v>148</v>
      </c>
      <c r="C47" s="13">
        <v>43979</v>
      </c>
      <c r="D47" s="12" t="s">
        <v>16</v>
      </c>
      <c r="E47" s="12" t="s">
        <v>149</v>
      </c>
      <c r="F47" s="12" t="s">
        <v>23</v>
      </c>
      <c r="G47" s="14" t="s">
        <v>150</v>
      </c>
      <c r="H47" s="15" t="s">
        <v>151</v>
      </c>
      <c r="I47" s="16"/>
      <c r="J47" s="16"/>
      <c r="K47" s="11"/>
      <c r="L47" s="11"/>
    </row>
    <row r="48" spans="1:12" ht="110.7" x14ac:dyDescent="0.4">
      <c r="A48" s="11"/>
      <c r="B48" s="12" t="s">
        <v>67</v>
      </c>
      <c r="C48" s="13">
        <v>43979</v>
      </c>
      <c r="D48" s="12" t="s">
        <v>16</v>
      </c>
      <c r="E48" s="12" t="s">
        <v>152</v>
      </c>
      <c r="F48" s="12" t="s">
        <v>28</v>
      </c>
      <c r="G48" s="14" t="s">
        <v>153</v>
      </c>
      <c r="H48" s="15" t="s">
        <v>154</v>
      </c>
      <c r="I48" s="16"/>
      <c r="J48" s="16"/>
      <c r="K48" s="11"/>
      <c r="L48" s="11"/>
    </row>
    <row r="49" spans="1:12" ht="61.5" x14ac:dyDescent="0.4">
      <c r="A49" s="11"/>
      <c r="B49" s="12" t="s">
        <v>155</v>
      </c>
      <c r="C49" s="13">
        <v>43979</v>
      </c>
      <c r="D49" s="12" t="s">
        <v>16</v>
      </c>
      <c r="E49" s="12" t="s">
        <v>155</v>
      </c>
      <c r="F49" s="12" t="s">
        <v>18</v>
      </c>
      <c r="G49" s="14" t="s">
        <v>156</v>
      </c>
      <c r="H49" s="15" t="s">
        <v>157</v>
      </c>
      <c r="I49" s="16"/>
      <c r="J49" s="16"/>
      <c r="K49" s="11"/>
      <c r="L49" s="11"/>
    </row>
    <row r="50" spans="1:12" ht="61.5" x14ac:dyDescent="0.4">
      <c r="A50" s="11"/>
      <c r="B50" s="12" t="s">
        <v>70</v>
      </c>
      <c r="C50" s="13">
        <v>43979</v>
      </c>
      <c r="D50" s="17" t="s">
        <v>16</v>
      </c>
      <c r="E50" s="12" t="s">
        <v>71</v>
      </c>
      <c r="F50" s="12" t="s">
        <v>28</v>
      </c>
      <c r="G50" s="14" t="s">
        <v>158</v>
      </c>
      <c r="H50" s="15" t="s">
        <v>159</v>
      </c>
      <c r="I50" s="16"/>
      <c r="J50" s="16"/>
      <c r="K50" s="11"/>
      <c r="L50" s="11"/>
    </row>
    <row r="51" spans="1:12" ht="61.5" x14ac:dyDescent="0.4">
      <c r="A51" s="11"/>
      <c r="B51" s="12" t="s">
        <v>160</v>
      </c>
      <c r="C51" s="13">
        <v>43979</v>
      </c>
      <c r="D51" s="12" t="s">
        <v>16</v>
      </c>
      <c r="E51" s="12" t="s">
        <v>161</v>
      </c>
      <c r="F51" s="12" t="s">
        <v>23</v>
      </c>
      <c r="G51" s="14" t="s">
        <v>162</v>
      </c>
      <c r="H51" s="15" t="s">
        <v>163</v>
      </c>
      <c r="I51" s="16"/>
      <c r="J51" s="16"/>
      <c r="K51" s="11"/>
      <c r="L51" s="11"/>
    </row>
    <row r="52" spans="1:12" ht="61.5" x14ac:dyDescent="0.4">
      <c r="A52" s="11"/>
      <c r="B52" s="12" t="s">
        <v>164</v>
      </c>
      <c r="C52" s="13">
        <v>43979</v>
      </c>
      <c r="D52" s="12" t="s">
        <v>16</v>
      </c>
      <c r="E52" s="12" t="s">
        <v>165</v>
      </c>
      <c r="F52" s="12" t="s">
        <v>52</v>
      </c>
      <c r="G52" s="14" t="s">
        <v>166</v>
      </c>
      <c r="H52" s="15" t="s">
        <v>167</v>
      </c>
      <c r="I52" s="16"/>
      <c r="J52" s="16"/>
      <c r="K52" s="11"/>
      <c r="L52" s="11"/>
    </row>
    <row r="53" spans="1:12" ht="61.5" x14ac:dyDescent="0.4">
      <c r="A53" s="11"/>
      <c r="B53" s="12" t="s">
        <v>80</v>
      </c>
      <c r="C53" s="13">
        <v>43979</v>
      </c>
      <c r="D53" s="12" t="s">
        <v>16</v>
      </c>
      <c r="E53" s="12" t="s">
        <v>168</v>
      </c>
      <c r="F53" s="12" t="s">
        <v>23</v>
      </c>
      <c r="G53" s="14" t="s">
        <v>169</v>
      </c>
      <c r="H53" s="15" t="s">
        <v>170</v>
      </c>
      <c r="I53" s="16"/>
      <c r="J53" s="16"/>
      <c r="K53" s="11"/>
      <c r="L53" s="11"/>
    </row>
    <row r="54" spans="1:12" ht="110.7" x14ac:dyDescent="0.4">
      <c r="A54" s="11"/>
      <c r="B54" s="17" t="s">
        <v>80</v>
      </c>
      <c r="C54" s="18">
        <v>43979</v>
      </c>
      <c r="D54" s="17" t="s">
        <v>16</v>
      </c>
      <c r="E54" s="12" t="s">
        <v>171</v>
      </c>
      <c r="F54" s="12" t="s">
        <v>23</v>
      </c>
      <c r="G54" s="14" t="s">
        <v>172</v>
      </c>
      <c r="H54" s="15" t="s">
        <v>173</v>
      </c>
      <c r="I54" s="16"/>
      <c r="J54" s="16"/>
      <c r="K54" s="11"/>
      <c r="L54" s="11"/>
    </row>
    <row r="55" spans="1:12" ht="61.5" x14ac:dyDescent="0.4">
      <c r="A55" s="11"/>
      <c r="B55" s="12" t="s">
        <v>80</v>
      </c>
      <c r="C55" s="13">
        <v>43979</v>
      </c>
      <c r="D55" s="12" t="s">
        <v>16</v>
      </c>
      <c r="E55" s="12" t="s">
        <v>174</v>
      </c>
      <c r="F55" s="12" t="s">
        <v>23</v>
      </c>
      <c r="G55" s="14" t="s">
        <v>175</v>
      </c>
      <c r="H55" s="15" t="s">
        <v>176</v>
      </c>
      <c r="I55" s="16"/>
      <c r="J55" s="16"/>
      <c r="K55" s="11"/>
      <c r="L55" s="11"/>
    </row>
    <row r="56" spans="1:12" ht="36.9" x14ac:dyDescent="0.4">
      <c r="A56" s="11"/>
      <c r="B56" s="12" t="s">
        <v>177</v>
      </c>
      <c r="C56" s="13">
        <v>43979</v>
      </c>
      <c r="D56" s="12" t="s">
        <v>16</v>
      </c>
      <c r="E56" s="12" t="s">
        <v>178</v>
      </c>
      <c r="F56" s="12" t="s">
        <v>52</v>
      </c>
      <c r="G56" s="14" t="s">
        <v>179</v>
      </c>
      <c r="H56" s="15" t="s">
        <v>180</v>
      </c>
      <c r="I56" s="16"/>
      <c r="J56" s="16"/>
      <c r="K56" s="11"/>
      <c r="L56" s="11"/>
    </row>
    <row r="57" spans="1:12" ht="61.5" x14ac:dyDescent="0.4">
      <c r="A57" s="11"/>
      <c r="B57" s="12" t="s">
        <v>181</v>
      </c>
      <c r="C57" s="13">
        <v>43979</v>
      </c>
      <c r="D57" s="12" t="s">
        <v>16</v>
      </c>
      <c r="E57" s="12" t="s">
        <v>61</v>
      </c>
      <c r="F57" s="12" t="s">
        <v>18</v>
      </c>
      <c r="G57" s="14" t="s">
        <v>182</v>
      </c>
      <c r="H57" s="15" t="s">
        <v>183</v>
      </c>
      <c r="I57" s="16"/>
      <c r="J57" s="16"/>
      <c r="K57" s="11"/>
      <c r="L57" s="11"/>
    </row>
    <row r="58" spans="1:12" ht="61.5" x14ac:dyDescent="0.4">
      <c r="A58" s="11"/>
      <c r="B58" s="12" t="s">
        <v>184</v>
      </c>
      <c r="C58" s="13">
        <v>43979</v>
      </c>
      <c r="D58" s="12" t="s">
        <v>16</v>
      </c>
      <c r="E58" s="12" t="s">
        <v>185</v>
      </c>
      <c r="F58" s="12" t="s">
        <v>28</v>
      </c>
      <c r="G58" s="14" t="s">
        <v>186</v>
      </c>
      <c r="H58" s="15" t="s">
        <v>187</v>
      </c>
      <c r="I58" s="16"/>
      <c r="J58" s="16"/>
      <c r="K58" s="11"/>
      <c r="L58" s="11"/>
    </row>
    <row r="59" spans="1:12" ht="98.4" x14ac:dyDescent="0.4">
      <c r="A59" s="11"/>
      <c r="B59" s="12" t="s">
        <v>184</v>
      </c>
      <c r="C59" s="13">
        <v>43979</v>
      </c>
      <c r="D59" s="12" t="s">
        <v>16</v>
      </c>
      <c r="E59" s="12" t="s">
        <v>188</v>
      </c>
      <c r="F59" s="12" t="s">
        <v>18</v>
      </c>
      <c r="G59" s="14" t="s">
        <v>189</v>
      </c>
      <c r="H59" s="15" t="s">
        <v>190</v>
      </c>
      <c r="I59" s="16"/>
      <c r="J59" s="16"/>
      <c r="K59" s="11"/>
      <c r="L59" s="11"/>
    </row>
    <row r="60" spans="1:12" ht="61.5" x14ac:dyDescent="0.4">
      <c r="A60" s="11"/>
      <c r="B60" s="12" t="s">
        <v>191</v>
      </c>
      <c r="C60" s="13">
        <v>43979</v>
      </c>
      <c r="D60" s="12" t="s">
        <v>16</v>
      </c>
      <c r="E60" s="12" t="s">
        <v>192</v>
      </c>
      <c r="F60" s="12" t="s">
        <v>28</v>
      </c>
      <c r="G60" s="14" t="s">
        <v>193</v>
      </c>
      <c r="H60" s="15" t="s">
        <v>194</v>
      </c>
      <c r="I60" s="16"/>
      <c r="J60" s="16"/>
      <c r="K60" s="11"/>
      <c r="L60" s="11"/>
    </row>
    <row r="61" spans="1:12" ht="73.8" x14ac:dyDescent="0.4">
      <c r="A61" s="11"/>
      <c r="B61" s="12" t="s">
        <v>106</v>
      </c>
      <c r="C61" s="13">
        <v>43978</v>
      </c>
      <c r="D61" s="12" t="s">
        <v>16</v>
      </c>
      <c r="E61" s="12" t="s">
        <v>106</v>
      </c>
      <c r="F61" s="12" t="s">
        <v>23</v>
      </c>
      <c r="G61" s="14" t="s">
        <v>195</v>
      </c>
      <c r="H61" s="15" t="s">
        <v>196</v>
      </c>
      <c r="I61" s="16"/>
      <c r="J61" s="16"/>
      <c r="K61" s="11"/>
      <c r="L61" s="11"/>
    </row>
    <row r="62" spans="1:12" ht="61.5" x14ac:dyDescent="0.4">
      <c r="A62" s="11"/>
      <c r="B62" s="12" t="s">
        <v>106</v>
      </c>
      <c r="C62" s="13">
        <v>43978</v>
      </c>
      <c r="D62" s="12" t="s">
        <v>16</v>
      </c>
      <c r="E62" s="12" t="s">
        <v>106</v>
      </c>
      <c r="F62" s="12" t="s">
        <v>28</v>
      </c>
      <c r="G62" s="14" t="s">
        <v>197</v>
      </c>
      <c r="H62" s="15" t="s">
        <v>198</v>
      </c>
      <c r="I62" s="16"/>
      <c r="J62" s="16"/>
      <c r="K62" s="11"/>
      <c r="L62" s="11"/>
    </row>
    <row r="63" spans="1:12" ht="73.8" x14ac:dyDescent="0.4">
      <c r="A63" s="11"/>
      <c r="B63" s="12" t="s">
        <v>15</v>
      </c>
      <c r="C63" s="13">
        <v>43978</v>
      </c>
      <c r="D63" s="12" t="s">
        <v>16</v>
      </c>
      <c r="E63" s="12" t="s">
        <v>17</v>
      </c>
      <c r="F63" s="12" t="s">
        <v>18</v>
      </c>
      <c r="G63" s="14" t="s">
        <v>199</v>
      </c>
      <c r="H63" s="15" t="s">
        <v>200</v>
      </c>
      <c r="I63" s="16"/>
      <c r="J63" s="16"/>
      <c r="K63" s="11"/>
      <c r="L63" s="11"/>
    </row>
    <row r="64" spans="1:12" ht="73.8" x14ac:dyDescent="0.4">
      <c r="A64" s="11"/>
      <c r="B64" s="12" t="s">
        <v>15</v>
      </c>
      <c r="C64" s="13">
        <v>43978</v>
      </c>
      <c r="D64" s="12" t="s">
        <v>16</v>
      </c>
      <c r="E64" s="12" t="s">
        <v>201</v>
      </c>
      <c r="F64" s="12" t="s">
        <v>62</v>
      </c>
      <c r="G64" s="14" t="s">
        <v>202</v>
      </c>
      <c r="H64" s="15" t="s">
        <v>203</v>
      </c>
      <c r="I64" s="16"/>
      <c r="J64" s="16"/>
      <c r="K64" s="11"/>
      <c r="L64" s="11"/>
    </row>
    <row r="65" spans="1:12" ht="36.9" x14ac:dyDescent="0.4">
      <c r="A65" s="11"/>
      <c r="B65" s="12" t="s">
        <v>119</v>
      </c>
      <c r="C65" s="13">
        <v>43978</v>
      </c>
      <c r="D65" s="12" t="s">
        <v>16</v>
      </c>
      <c r="E65" s="12" t="s">
        <v>120</v>
      </c>
      <c r="F65" s="12" t="s">
        <v>23</v>
      </c>
      <c r="G65" s="14" t="s">
        <v>204</v>
      </c>
      <c r="H65" s="15" t="s">
        <v>205</v>
      </c>
      <c r="I65" s="16"/>
      <c r="J65" s="16"/>
      <c r="K65" s="11"/>
      <c r="L65" s="11"/>
    </row>
    <row r="66" spans="1:12" ht="98.4" x14ac:dyDescent="0.4">
      <c r="A66" s="11"/>
      <c r="B66" s="12" t="s">
        <v>35</v>
      </c>
      <c r="C66" s="13">
        <v>43978</v>
      </c>
      <c r="D66" s="12" t="s">
        <v>16</v>
      </c>
      <c r="E66" s="12" t="s">
        <v>206</v>
      </c>
      <c r="F66" s="12" t="s">
        <v>18</v>
      </c>
      <c r="G66" s="14" t="s">
        <v>207</v>
      </c>
      <c r="H66" s="15" t="s">
        <v>208</v>
      </c>
      <c r="I66" s="16"/>
      <c r="J66" s="16"/>
      <c r="K66" s="11"/>
      <c r="L66" s="11"/>
    </row>
    <row r="67" spans="1:12" ht="184.5" x14ac:dyDescent="0.4">
      <c r="A67" s="11"/>
      <c r="B67" s="12" t="s">
        <v>46</v>
      </c>
      <c r="C67" s="13">
        <v>43978</v>
      </c>
      <c r="D67" s="12" t="s">
        <v>16</v>
      </c>
      <c r="E67" s="12" t="s">
        <v>61</v>
      </c>
      <c r="F67" s="12" t="s">
        <v>23</v>
      </c>
      <c r="G67" s="14" t="s">
        <v>209</v>
      </c>
      <c r="H67" s="15" t="s">
        <v>210</v>
      </c>
      <c r="I67" s="16"/>
      <c r="J67" s="16"/>
      <c r="K67" s="11"/>
      <c r="L67" s="11"/>
    </row>
    <row r="68" spans="1:12" ht="147.6" x14ac:dyDescent="0.4">
      <c r="A68" s="11"/>
      <c r="B68" s="12" t="s">
        <v>46</v>
      </c>
      <c r="C68" s="13">
        <v>43978</v>
      </c>
      <c r="D68" s="12" t="s">
        <v>16</v>
      </c>
      <c r="E68" s="12" t="s">
        <v>61</v>
      </c>
      <c r="F68" s="12" t="s">
        <v>23</v>
      </c>
      <c r="G68" s="14" t="s">
        <v>211</v>
      </c>
      <c r="H68" s="15" t="s">
        <v>210</v>
      </c>
      <c r="I68" s="16"/>
      <c r="J68" s="16"/>
      <c r="K68" s="11"/>
      <c r="L68" s="11"/>
    </row>
    <row r="69" spans="1:12" ht="61.5" x14ac:dyDescent="0.4">
      <c r="A69" s="11"/>
      <c r="B69" s="12" t="s">
        <v>141</v>
      </c>
      <c r="C69" s="13">
        <v>43978</v>
      </c>
      <c r="D69" s="12" t="s">
        <v>16</v>
      </c>
      <c r="E69" s="12" t="s">
        <v>103</v>
      </c>
      <c r="F69" s="12" t="s">
        <v>23</v>
      </c>
      <c r="G69" s="14" t="s">
        <v>212</v>
      </c>
      <c r="H69" s="15" t="s">
        <v>213</v>
      </c>
      <c r="I69" s="16"/>
      <c r="J69" s="16"/>
      <c r="K69" s="11"/>
      <c r="L69" s="11"/>
    </row>
    <row r="70" spans="1:12" ht="73.8" x14ac:dyDescent="0.4">
      <c r="A70" s="11"/>
      <c r="B70" s="12" t="s">
        <v>55</v>
      </c>
      <c r="C70" s="13">
        <v>43978</v>
      </c>
      <c r="D70" s="12" t="s">
        <v>16</v>
      </c>
      <c r="E70" s="12" t="s">
        <v>214</v>
      </c>
      <c r="F70" s="12" t="s">
        <v>23</v>
      </c>
      <c r="G70" s="14" t="s">
        <v>215</v>
      </c>
      <c r="H70" s="15" t="s">
        <v>216</v>
      </c>
      <c r="I70" s="16"/>
      <c r="J70" s="16"/>
      <c r="K70" s="11"/>
      <c r="L70" s="11"/>
    </row>
    <row r="71" spans="1:12" ht="98.4" x14ac:dyDescent="0.4">
      <c r="A71" s="11"/>
      <c r="B71" s="12" t="s">
        <v>60</v>
      </c>
      <c r="C71" s="13">
        <v>43978</v>
      </c>
      <c r="D71" s="12" t="s">
        <v>16</v>
      </c>
      <c r="E71" s="12" t="s">
        <v>217</v>
      </c>
      <c r="F71" s="12" t="s">
        <v>18</v>
      </c>
      <c r="G71" s="14" t="s">
        <v>218</v>
      </c>
      <c r="H71" s="15" t="s">
        <v>219</v>
      </c>
      <c r="I71" s="16"/>
      <c r="J71" s="16"/>
      <c r="K71" s="11"/>
      <c r="L71" s="11"/>
    </row>
    <row r="72" spans="1:12" ht="110.7" x14ac:dyDescent="0.4">
      <c r="A72" s="11"/>
      <c r="B72" s="12" t="s">
        <v>60</v>
      </c>
      <c r="C72" s="13">
        <v>43978</v>
      </c>
      <c r="D72" s="12" t="s">
        <v>16</v>
      </c>
      <c r="E72" s="12" t="s">
        <v>61</v>
      </c>
      <c r="F72" s="12" t="s">
        <v>62</v>
      </c>
      <c r="G72" s="14" t="s">
        <v>220</v>
      </c>
      <c r="H72" s="15" t="s">
        <v>221</v>
      </c>
      <c r="I72" s="16"/>
      <c r="J72" s="16"/>
      <c r="K72" s="11"/>
      <c r="L72" s="11"/>
    </row>
    <row r="73" spans="1:12" ht="110.7" x14ac:dyDescent="0.4">
      <c r="A73" s="11"/>
      <c r="B73" s="12" t="s">
        <v>67</v>
      </c>
      <c r="C73" s="13">
        <v>43978</v>
      </c>
      <c r="D73" s="12" t="s">
        <v>16</v>
      </c>
      <c r="E73" s="12" t="s">
        <v>67</v>
      </c>
      <c r="F73" s="12" t="s">
        <v>57</v>
      </c>
      <c r="G73" s="14" t="s">
        <v>222</v>
      </c>
      <c r="H73" s="15" t="s">
        <v>223</v>
      </c>
      <c r="I73" s="16"/>
      <c r="J73" s="16"/>
      <c r="K73" s="11"/>
      <c r="L73" s="11"/>
    </row>
    <row r="74" spans="1:12" ht="147.6" x14ac:dyDescent="0.4">
      <c r="A74" s="11"/>
      <c r="B74" s="12" t="s">
        <v>67</v>
      </c>
      <c r="C74" s="13">
        <v>43978</v>
      </c>
      <c r="D74" s="12" t="s">
        <v>16</v>
      </c>
      <c r="E74" s="12" t="s">
        <v>67</v>
      </c>
      <c r="F74" s="12" t="s">
        <v>57</v>
      </c>
      <c r="G74" s="14" t="s">
        <v>224</v>
      </c>
      <c r="H74" s="15" t="s">
        <v>223</v>
      </c>
      <c r="I74" s="16"/>
      <c r="J74" s="16"/>
      <c r="K74" s="11"/>
      <c r="L74" s="11"/>
    </row>
    <row r="75" spans="1:12" ht="86.1" x14ac:dyDescent="0.4">
      <c r="A75" s="11"/>
      <c r="B75" s="12" t="s">
        <v>225</v>
      </c>
      <c r="C75" s="13">
        <v>43978</v>
      </c>
      <c r="D75" s="12" t="s">
        <v>16</v>
      </c>
      <c r="E75" s="12" t="s">
        <v>61</v>
      </c>
      <c r="F75" s="12" t="s">
        <v>23</v>
      </c>
      <c r="G75" s="14" t="s">
        <v>226</v>
      </c>
      <c r="H75" s="15" t="s">
        <v>227</v>
      </c>
      <c r="I75" s="16"/>
      <c r="J75" s="16"/>
      <c r="K75" s="11"/>
      <c r="L75" s="11"/>
    </row>
    <row r="76" spans="1:12" ht="184.5" x14ac:dyDescent="0.4">
      <c r="A76" s="11"/>
      <c r="B76" s="12" t="s">
        <v>225</v>
      </c>
      <c r="C76" s="13">
        <v>43978</v>
      </c>
      <c r="D76" s="12" t="s">
        <v>16</v>
      </c>
      <c r="E76" s="12" t="s">
        <v>228</v>
      </c>
      <c r="F76" s="12" t="s">
        <v>18</v>
      </c>
      <c r="G76" s="14" t="s">
        <v>229</v>
      </c>
      <c r="H76" s="15" t="s">
        <v>230</v>
      </c>
      <c r="I76" s="16"/>
      <c r="J76" s="16"/>
      <c r="K76" s="11"/>
      <c r="L76" s="11"/>
    </row>
    <row r="77" spans="1:12" ht="147.6" hidden="1" x14ac:dyDescent="0.4">
      <c r="A77" s="11"/>
      <c r="B77" s="19" t="s">
        <v>231</v>
      </c>
      <c r="C77" s="20">
        <v>43978</v>
      </c>
      <c r="D77" s="19" t="s">
        <v>142</v>
      </c>
      <c r="E77" s="19" t="s">
        <v>232</v>
      </c>
      <c r="F77" s="19" t="s">
        <v>28</v>
      </c>
      <c r="G77" s="21" t="s">
        <v>233</v>
      </c>
      <c r="H77" s="22" t="s">
        <v>234</v>
      </c>
      <c r="I77" s="16"/>
      <c r="J77" s="16"/>
      <c r="K77" s="11"/>
      <c r="L77" s="11"/>
    </row>
    <row r="78" spans="1:12" ht="86.1" x14ac:dyDescent="0.4">
      <c r="A78" s="11"/>
      <c r="B78" s="12" t="s">
        <v>164</v>
      </c>
      <c r="C78" s="13">
        <v>43978</v>
      </c>
      <c r="D78" s="12" t="s">
        <v>16</v>
      </c>
      <c r="E78" s="12" t="s">
        <v>165</v>
      </c>
      <c r="F78" s="12" t="s">
        <v>28</v>
      </c>
      <c r="G78" s="14" t="s">
        <v>235</v>
      </c>
      <c r="H78" s="15" t="s">
        <v>236</v>
      </c>
      <c r="I78" s="16"/>
      <c r="J78" s="16"/>
      <c r="K78" s="11"/>
      <c r="L78" s="11"/>
    </row>
    <row r="79" spans="1:12" ht="86.1" x14ac:dyDescent="0.4">
      <c r="A79" s="11"/>
      <c r="B79" s="12" t="s">
        <v>164</v>
      </c>
      <c r="C79" s="13">
        <v>43978</v>
      </c>
      <c r="D79" s="12" t="s">
        <v>16</v>
      </c>
      <c r="E79" s="12" t="s">
        <v>165</v>
      </c>
      <c r="F79" s="12" t="s">
        <v>28</v>
      </c>
      <c r="G79" s="14" t="s">
        <v>237</v>
      </c>
      <c r="H79" s="15" t="s">
        <v>236</v>
      </c>
      <c r="I79" s="16"/>
      <c r="J79" s="16"/>
      <c r="K79" s="11"/>
      <c r="L79" s="11"/>
    </row>
    <row r="80" spans="1:12" ht="86.1" x14ac:dyDescent="0.4">
      <c r="A80" s="11"/>
      <c r="B80" s="12" t="s">
        <v>164</v>
      </c>
      <c r="C80" s="13">
        <v>43978</v>
      </c>
      <c r="D80" s="12" t="s">
        <v>16</v>
      </c>
      <c r="E80" s="12" t="s">
        <v>165</v>
      </c>
      <c r="F80" s="12" t="s">
        <v>28</v>
      </c>
      <c r="G80" s="14" t="s">
        <v>238</v>
      </c>
      <c r="H80" s="15" t="s">
        <v>236</v>
      </c>
      <c r="I80" s="16"/>
      <c r="J80" s="16"/>
      <c r="K80" s="11"/>
      <c r="L80" s="11"/>
    </row>
    <row r="81" spans="1:12" ht="24.6" x14ac:dyDescent="0.4">
      <c r="A81" s="11"/>
      <c r="B81" s="12" t="s">
        <v>84</v>
      </c>
      <c r="C81" s="13">
        <v>43978</v>
      </c>
      <c r="D81" s="17" t="s">
        <v>16</v>
      </c>
      <c r="E81" s="12" t="s">
        <v>239</v>
      </c>
      <c r="F81" s="12" t="s">
        <v>18</v>
      </c>
      <c r="G81" s="14" t="s">
        <v>240</v>
      </c>
      <c r="H81" s="15" t="s">
        <v>241</v>
      </c>
      <c r="I81" s="16"/>
      <c r="J81" s="16"/>
      <c r="K81" s="11"/>
      <c r="L81" s="11"/>
    </row>
    <row r="82" spans="1:12" ht="49.2" x14ac:dyDescent="0.4">
      <c r="A82" s="11"/>
      <c r="B82" s="12" t="s">
        <v>177</v>
      </c>
      <c r="C82" s="13">
        <v>43978</v>
      </c>
      <c r="D82" s="12" t="s">
        <v>16</v>
      </c>
      <c r="E82" s="12" t="s">
        <v>171</v>
      </c>
      <c r="F82" s="12" t="s">
        <v>18</v>
      </c>
      <c r="G82" s="14" t="s">
        <v>242</v>
      </c>
      <c r="H82" s="15" t="s">
        <v>243</v>
      </c>
      <c r="I82" s="16"/>
      <c r="J82" s="16"/>
      <c r="K82" s="11"/>
      <c r="L82" s="11"/>
    </row>
    <row r="83" spans="1:12" ht="49.2" x14ac:dyDescent="0.4">
      <c r="A83" s="11"/>
      <c r="B83" s="12" t="s">
        <v>244</v>
      </c>
      <c r="C83" s="13">
        <v>43978</v>
      </c>
      <c r="D83" s="12" t="s">
        <v>16</v>
      </c>
      <c r="E83" s="12" t="s">
        <v>245</v>
      </c>
      <c r="F83" s="12" t="s">
        <v>18</v>
      </c>
      <c r="G83" s="14" t="s">
        <v>246</v>
      </c>
      <c r="H83" s="15" t="s">
        <v>247</v>
      </c>
      <c r="I83" s="16"/>
      <c r="J83" s="16"/>
      <c r="K83" s="11"/>
      <c r="L83" s="11"/>
    </row>
    <row r="84" spans="1:12" ht="49.2" x14ac:dyDescent="0.4">
      <c r="A84" s="11"/>
      <c r="B84" s="12" t="s">
        <v>244</v>
      </c>
      <c r="C84" s="13">
        <v>43978</v>
      </c>
      <c r="D84" s="12" t="s">
        <v>16</v>
      </c>
      <c r="E84" s="12" t="s">
        <v>245</v>
      </c>
      <c r="F84" s="12" t="s">
        <v>23</v>
      </c>
      <c r="G84" s="14" t="s">
        <v>248</v>
      </c>
      <c r="H84" s="15" t="s">
        <v>249</v>
      </c>
      <c r="I84" s="16"/>
      <c r="J84" s="16"/>
      <c r="K84" s="11"/>
      <c r="L84" s="11"/>
    </row>
    <row r="85" spans="1:12" ht="110.7" x14ac:dyDescent="0.4">
      <c r="A85" s="11"/>
      <c r="B85" s="12" t="s">
        <v>250</v>
      </c>
      <c r="C85" s="13">
        <v>43978</v>
      </c>
      <c r="D85" s="12" t="s">
        <v>16</v>
      </c>
      <c r="E85" s="12" t="s">
        <v>251</v>
      </c>
      <c r="F85" s="12" t="s">
        <v>18</v>
      </c>
      <c r="G85" s="14" t="s">
        <v>252</v>
      </c>
      <c r="H85" s="15" t="s">
        <v>253</v>
      </c>
      <c r="I85" s="16"/>
      <c r="J85" s="16"/>
      <c r="K85" s="11"/>
      <c r="L85" s="11"/>
    </row>
    <row r="86" spans="1:12" ht="49.2" x14ac:dyDescent="0.4">
      <c r="A86" s="11"/>
      <c r="B86" s="12" t="s">
        <v>15</v>
      </c>
      <c r="C86" s="13">
        <v>43977</v>
      </c>
      <c r="D86" s="12" t="s">
        <v>16</v>
      </c>
      <c r="E86" s="12" t="s">
        <v>254</v>
      </c>
      <c r="F86" s="12" t="s">
        <v>23</v>
      </c>
      <c r="G86" s="14" t="s">
        <v>255</v>
      </c>
      <c r="H86" s="15" t="s">
        <v>256</v>
      </c>
      <c r="I86" s="16"/>
      <c r="J86" s="16"/>
      <c r="K86" s="11"/>
      <c r="L86" s="11"/>
    </row>
    <row r="87" spans="1:12" ht="98.4" x14ac:dyDescent="0.4">
      <c r="A87" s="11"/>
      <c r="B87" s="12" t="s">
        <v>116</v>
      </c>
      <c r="C87" s="13">
        <v>43977</v>
      </c>
      <c r="D87" s="12" t="s">
        <v>16</v>
      </c>
      <c r="E87" s="12" t="s">
        <v>116</v>
      </c>
      <c r="F87" s="12" t="s">
        <v>28</v>
      </c>
      <c r="G87" s="14" t="s">
        <v>257</v>
      </c>
      <c r="H87" s="15" t="s">
        <v>258</v>
      </c>
      <c r="I87" s="16"/>
      <c r="J87" s="16"/>
      <c r="K87" s="11"/>
      <c r="L87" s="11"/>
    </row>
    <row r="88" spans="1:12" ht="73.8" x14ac:dyDescent="0.4">
      <c r="A88" s="11"/>
      <c r="B88" s="12" t="s">
        <v>116</v>
      </c>
      <c r="C88" s="13">
        <v>43977</v>
      </c>
      <c r="D88" s="12" t="s">
        <v>16</v>
      </c>
      <c r="E88" s="12" t="s">
        <v>116</v>
      </c>
      <c r="F88" s="12" t="s">
        <v>28</v>
      </c>
      <c r="G88" s="14" t="s">
        <v>259</v>
      </c>
      <c r="H88" s="15" t="s">
        <v>260</v>
      </c>
      <c r="I88" s="16"/>
      <c r="J88" s="16"/>
      <c r="K88" s="11"/>
      <c r="L88" s="11"/>
    </row>
    <row r="89" spans="1:12" ht="86.1" x14ac:dyDescent="0.4">
      <c r="A89" s="11"/>
      <c r="B89" s="12" t="s">
        <v>50</v>
      </c>
      <c r="C89" s="13">
        <v>43977</v>
      </c>
      <c r="D89" s="12" t="s">
        <v>16</v>
      </c>
      <c r="E89" s="12" t="s">
        <v>128</v>
      </c>
      <c r="F89" s="12" t="s">
        <v>18</v>
      </c>
      <c r="G89" s="14" t="s">
        <v>261</v>
      </c>
      <c r="H89" s="15" t="s">
        <v>262</v>
      </c>
      <c r="I89" s="16"/>
      <c r="J89" s="16"/>
      <c r="K89" s="11"/>
      <c r="L89" s="11"/>
    </row>
    <row r="90" spans="1:12" ht="49.2" x14ac:dyDescent="0.4">
      <c r="A90" s="11"/>
      <c r="B90" s="12" t="s">
        <v>137</v>
      </c>
      <c r="C90" s="13">
        <v>43977</v>
      </c>
      <c r="D90" s="12" t="s">
        <v>16</v>
      </c>
      <c r="E90" s="12" t="s">
        <v>263</v>
      </c>
      <c r="F90" s="12" t="s">
        <v>18</v>
      </c>
      <c r="G90" s="14" t="s">
        <v>264</v>
      </c>
      <c r="H90" s="15" t="s">
        <v>265</v>
      </c>
      <c r="I90" s="16"/>
      <c r="J90" s="16"/>
      <c r="K90" s="11"/>
      <c r="L90" s="11"/>
    </row>
    <row r="91" spans="1:12" ht="49.2" hidden="1" x14ac:dyDescent="0.4">
      <c r="A91" s="11"/>
      <c r="B91" s="19" t="s">
        <v>137</v>
      </c>
      <c r="C91" s="20">
        <v>43977</v>
      </c>
      <c r="D91" s="19" t="s">
        <v>142</v>
      </c>
      <c r="E91" s="19" t="s">
        <v>263</v>
      </c>
      <c r="F91" s="19" t="s">
        <v>18</v>
      </c>
      <c r="G91" s="21" t="s">
        <v>266</v>
      </c>
      <c r="H91" s="22" t="s">
        <v>267</v>
      </c>
      <c r="I91" s="16"/>
      <c r="J91" s="16"/>
      <c r="K91" s="11"/>
      <c r="L91" s="11"/>
    </row>
    <row r="92" spans="1:12" ht="61.5" hidden="1" x14ac:dyDescent="0.4">
      <c r="A92" s="11"/>
      <c r="B92" s="19" t="s">
        <v>137</v>
      </c>
      <c r="C92" s="20">
        <v>43977</v>
      </c>
      <c r="D92" s="19" t="s">
        <v>142</v>
      </c>
      <c r="E92" s="19" t="s">
        <v>263</v>
      </c>
      <c r="F92" s="19" t="s">
        <v>18</v>
      </c>
      <c r="G92" s="21" t="s">
        <v>268</v>
      </c>
      <c r="H92" s="22" t="s">
        <v>267</v>
      </c>
      <c r="I92" s="16"/>
      <c r="J92" s="16"/>
      <c r="K92" s="11"/>
      <c r="L92" s="11"/>
    </row>
    <row r="93" spans="1:12" ht="49.2" hidden="1" x14ac:dyDescent="0.4">
      <c r="A93" s="11"/>
      <c r="B93" s="19" t="s">
        <v>137</v>
      </c>
      <c r="C93" s="20">
        <v>43977</v>
      </c>
      <c r="D93" s="19" t="s">
        <v>142</v>
      </c>
      <c r="E93" s="19" t="s">
        <v>263</v>
      </c>
      <c r="F93" s="19" t="s">
        <v>18</v>
      </c>
      <c r="G93" s="21" t="s">
        <v>269</v>
      </c>
      <c r="H93" s="22" t="s">
        <v>267</v>
      </c>
      <c r="I93" s="16"/>
      <c r="J93" s="16"/>
      <c r="K93" s="11"/>
      <c r="L93" s="11"/>
    </row>
    <row r="94" spans="1:12" ht="61.5" hidden="1" x14ac:dyDescent="0.4">
      <c r="A94" s="11"/>
      <c r="B94" s="19" t="s">
        <v>137</v>
      </c>
      <c r="C94" s="20">
        <v>43977</v>
      </c>
      <c r="D94" s="19" t="s">
        <v>142</v>
      </c>
      <c r="E94" s="19" t="s">
        <v>263</v>
      </c>
      <c r="F94" s="19" t="s">
        <v>18</v>
      </c>
      <c r="G94" s="21" t="s">
        <v>270</v>
      </c>
      <c r="H94" s="22" t="s">
        <v>267</v>
      </c>
      <c r="I94" s="16"/>
      <c r="J94" s="16"/>
      <c r="K94" s="11"/>
      <c r="L94" s="11"/>
    </row>
    <row r="95" spans="1:12" ht="49.2" hidden="1" x14ac:dyDescent="0.4">
      <c r="A95" s="11"/>
      <c r="B95" s="19" t="s">
        <v>137</v>
      </c>
      <c r="C95" s="20">
        <v>43977</v>
      </c>
      <c r="D95" s="19" t="s">
        <v>142</v>
      </c>
      <c r="E95" s="19" t="s">
        <v>263</v>
      </c>
      <c r="F95" s="19" t="s">
        <v>18</v>
      </c>
      <c r="G95" s="21" t="s">
        <v>271</v>
      </c>
      <c r="H95" s="22" t="s">
        <v>267</v>
      </c>
      <c r="I95" s="16"/>
      <c r="J95" s="16"/>
      <c r="K95" s="11"/>
      <c r="L95" s="11"/>
    </row>
    <row r="96" spans="1:12" ht="36.9" x14ac:dyDescent="0.4">
      <c r="A96" s="11"/>
      <c r="B96" s="12" t="s">
        <v>272</v>
      </c>
      <c r="C96" s="13">
        <v>43977</v>
      </c>
      <c r="D96" s="12" t="s">
        <v>16</v>
      </c>
      <c r="E96" s="12" t="s">
        <v>273</v>
      </c>
      <c r="F96" s="12" t="s">
        <v>274</v>
      </c>
      <c r="G96" s="14" t="s">
        <v>275</v>
      </c>
      <c r="H96" s="15" t="s">
        <v>276</v>
      </c>
      <c r="I96" s="16"/>
      <c r="J96" s="16"/>
      <c r="K96" s="11"/>
      <c r="L96" s="11"/>
    </row>
    <row r="97" spans="1:12" ht="36.9" x14ac:dyDescent="0.4">
      <c r="A97" s="11"/>
      <c r="B97" s="12" t="s">
        <v>141</v>
      </c>
      <c r="C97" s="13">
        <v>43977</v>
      </c>
      <c r="D97" s="12" t="s">
        <v>16</v>
      </c>
      <c r="E97" s="12" t="s">
        <v>103</v>
      </c>
      <c r="F97" s="12" t="s">
        <v>23</v>
      </c>
      <c r="G97" s="14" t="s">
        <v>277</v>
      </c>
      <c r="H97" s="15" t="s">
        <v>278</v>
      </c>
      <c r="I97" s="16"/>
      <c r="J97" s="16"/>
      <c r="K97" s="11"/>
      <c r="L97" s="11"/>
    </row>
    <row r="98" spans="1:12" ht="24.6" x14ac:dyDescent="0.4">
      <c r="A98" s="11"/>
      <c r="B98" s="12" t="s">
        <v>141</v>
      </c>
      <c r="C98" s="13">
        <v>43977</v>
      </c>
      <c r="D98" s="12" t="s">
        <v>16</v>
      </c>
      <c r="E98" s="12" t="s">
        <v>103</v>
      </c>
      <c r="F98" s="12" t="s">
        <v>23</v>
      </c>
      <c r="G98" s="14" t="s">
        <v>279</v>
      </c>
      <c r="H98" s="15" t="s">
        <v>280</v>
      </c>
      <c r="I98" s="16"/>
      <c r="J98" s="16"/>
      <c r="K98" s="11"/>
      <c r="L98" s="11"/>
    </row>
    <row r="99" spans="1:12" ht="49.2" x14ac:dyDescent="0.4">
      <c r="A99" s="11"/>
      <c r="B99" s="12" t="s">
        <v>141</v>
      </c>
      <c r="C99" s="13">
        <v>43977</v>
      </c>
      <c r="D99" s="12" t="s">
        <v>16</v>
      </c>
      <c r="E99" s="12" t="s">
        <v>145</v>
      </c>
      <c r="F99" s="12" t="s">
        <v>23</v>
      </c>
      <c r="G99" s="14" t="s">
        <v>281</v>
      </c>
      <c r="H99" s="15" t="s">
        <v>282</v>
      </c>
      <c r="I99" s="16"/>
      <c r="J99" s="16"/>
      <c r="K99" s="11"/>
      <c r="L99" s="11"/>
    </row>
    <row r="100" spans="1:12" ht="110.7" x14ac:dyDescent="0.4">
      <c r="A100" s="11"/>
      <c r="B100" s="12" t="s">
        <v>60</v>
      </c>
      <c r="C100" s="13">
        <v>43977</v>
      </c>
      <c r="D100" s="12" t="s">
        <v>16</v>
      </c>
      <c r="E100" s="12" t="s">
        <v>61</v>
      </c>
      <c r="F100" s="12" t="s">
        <v>23</v>
      </c>
      <c r="G100" s="14" t="s">
        <v>283</v>
      </c>
      <c r="H100" s="15" t="s">
        <v>284</v>
      </c>
      <c r="I100" s="16"/>
      <c r="J100" s="16"/>
      <c r="K100" s="11"/>
      <c r="L100" s="11"/>
    </row>
    <row r="101" spans="1:12" ht="123" x14ac:dyDescent="0.4">
      <c r="A101" s="11"/>
      <c r="B101" s="12" t="s">
        <v>67</v>
      </c>
      <c r="C101" s="13">
        <v>43977</v>
      </c>
      <c r="D101" s="12" t="s">
        <v>16</v>
      </c>
      <c r="E101" s="12" t="s">
        <v>67</v>
      </c>
      <c r="F101" s="12" t="s">
        <v>28</v>
      </c>
      <c r="G101" s="14" t="s">
        <v>285</v>
      </c>
      <c r="H101" s="15" t="s">
        <v>286</v>
      </c>
      <c r="I101" s="16"/>
      <c r="J101" s="16"/>
      <c r="K101" s="11"/>
      <c r="L101" s="11"/>
    </row>
    <row r="102" spans="1:12" ht="86.1" x14ac:dyDescent="0.4">
      <c r="A102" s="11"/>
      <c r="B102" s="12" t="s">
        <v>67</v>
      </c>
      <c r="C102" s="13">
        <v>43977</v>
      </c>
      <c r="D102" s="12" t="s">
        <v>16</v>
      </c>
      <c r="E102" s="12" t="s">
        <v>67</v>
      </c>
      <c r="F102" s="12" t="s">
        <v>23</v>
      </c>
      <c r="G102" s="14" t="s">
        <v>287</v>
      </c>
      <c r="H102" s="15" t="s">
        <v>288</v>
      </c>
      <c r="I102" s="16"/>
      <c r="J102" s="16"/>
      <c r="K102" s="11"/>
      <c r="L102" s="11"/>
    </row>
    <row r="103" spans="1:12" ht="86.1" x14ac:dyDescent="0.4">
      <c r="A103" s="11"/>
      <c r="B103" s="12" t="s">
        <v>225</v>
      </c>
      <c r="C103" s="13">
        <v>43977</v>
      </c>
      <c r="D103" s="12" t="s">
        <v>16</v>
      </c>
      <c r="E103" s="12" t="s">
        <v>289</v>
      </c>
      <c r="F103" s="12" t="s">
        <v>57</v>
      </c>
      <c r="G103" s="14" t="s">
        <v>290</v>
      </c>
      <c r="H103" s="15" t="s">
        <v>291</v>
      </c>
      <c r="I103" s="16"/>
      <c r="J103" s="16"/>
      <c r="K103" s="11"/>
      <c r="L103" s="11"/>
    </row>
    <row r="104" spans="1:12" ht="73.8" hidden="1" x14ac:dyDescent="0.4">
      <c r="A104" s="11"/>
      <c r="B104" s="19" t="s">
        <v>225</v>
      </c>
      <c r="C104" s="20">
        <v>43977</v>
      </c>
      <c r="D104" s="19" t="s">
        <v>142</v>
      </c>
      <c r="E104" s="19" t="s">
        <v>61</v>
      </c>
      <c r="F104" s="19" t="s">
        <v>23</v>
      </c>
      <c r="G104" s="21" t="s">
        <v>292</v>
      </c>
      <c r="H104" s="22" t="s">
        <v>293</v>
      </c>
      <c r="I104" s="16"/>
      <c r="J104" s="16"/>
      <c r="K104" s="11"/>
      <c r="L104" s="11"/>
    </row>
    <row r="105" spans="1:12" ht="36.9" x14ac:dyDescent="0.4">
      <c r="A105" s="11"/>
      <c r="B105" s="12" t="s">
        <v>294</v>
      </c>
      <c r="C105" s="13">
        <v>43977</v>
      </c>
      <c r="D105" s="12" t="s">
        <v>16</v>
      </c>
      <c r="E105" s="12" t="s">
        <v>295</v>
      </c>
      <c r="F105" s="12" t="s">
        <v>23</v>
      </c>
      <c r="G105" s="14" t="s">
        <v>296</v>
      </c>
      <c r="H105" s="15" t="s">
        <v>297</v>
      </c>
      <c r="I105" s="16"/>
      <c r="J105" s="16"/>
      <c r="K105" s="11"/>
      <c r="L105" s="11"/>
    </row>
    <row r="106" spans="1:12" ht="36.9" x14ac:dyDescent="0.4">
      <c r="A106" s="11"/>
      <c r="B106" s="12" t="s">
        <v>294</v>
      </c>
      <c r="C106" s="13">
        <v>43977</v>
      </c>
      <c r="D106" s="12" t="s">
        <v>16</v>
      </c>
      <c r="E106" s="12" t="s">
        <v>61</v>
      </c>
      <c r="F106" s="12" t="s">
        <v>298</v>
      </c>
      <c r="G106" s="14" t="s">
        <v>299</v>
      </c>
      <c r="H106" s="15" t="s">
        <v>300</v>
      </c>
      <c r="I106" s="16"/>
      <c r="J106" s="16"/>
      <c r="K106" s="11"/>
      <c r="L106" s="11"/>
    </row>
    <row r="107" spans="1:12" ht="36.9" x14ac:dyDescent="0.4">
      <c r="A107" s="11"/>
      <c r="B107" s="12" t="s">
        <v>301</v>
      </c>
      <c r="C107" s="13">
        <v>43977</v>
      </c>
      <c r="D107" s="12" t="s">
        <v>16</v>
      </c>
      <c r="E107" s="12" t="s">
        <v>302</v>
      </c>
      <c r="F107" s="12" t="s">
        <v>18</v>
      </c>
      <c r="G107" s="14" t="s">
        <v>303</v>
      </c>
      <c r="H107" s="15" t="s">
        <v>304</v>
      </c>
      <c r="I107" s="16"/>
      <c r="J107" s="16"/>
      <c r="K107" s="11"/>
      <c r="L107" s="11"/>
    </row>
    <row r="108" spans="1:12" ht="98.4" x14ac:dyDescent="0.4">
      <c r="A108" s="11"/>
      <c r="B108" s="12" t="s">
        <v>80</v>
      </c>
      <c r="C108" s="13">
        <v>43977</v>
      </c>
      <c r="D108" s="12" t="s">
        <v>16</v>
      </c>
      <c r="E108" s="12" t="s">
        <v>305</v>
      </c>
      <c r="F108" s="12" t="s">
        <v>18</v>
      </c>
      <c r="G108" s="14" t="s">
        <v>306</v>
      </c>
      <c r="H108" s="15" t="s">
        <v>307</v>
      </c>
      <c r="I108" s="16"/>
      <c r="J108" s="16"/>
      <c r="K108" s="11"/>
      <c r="L108" s="11"/>
    </row>
    <row r="109" spans="1:12" ht="147.6" x14ac:dyDescent="0.4">
      <c r="A109" s="11"/>
      <c r="B109" s="12" t="s">
        <v>308</v>
      </c>
      <c r="C109" s="13">
        <v>43977</v>
      </c>
      <c r="D109" s="12" t="s">
        <v>16</v>
      </c>
      <c r="E109" s="12" t="s">
        <v>61</v>
      </c>
      <c r="F109" s="12" t="s">
        <v>23</v>
      </c>
      <c r="G109" s="14" t="s">
        <v>309</v>
      </c>
      <c r="H109" s="15" t="s">
        <v>310</v>
      </c>
      <c r="I109" s="16"/>
      <c r="J109" s="16"/>
      <c r="K109" s="11"/>
      <c r="L109" s="11"/>
    </row>
    <row r="110" spans="1:12" ht="135.30000000000001" x14ac:dyDescent="0.4">
      <c r="A110" s="11"/>
      <c r="B110" s="12" t="s">
        <v>308</v>
      </c>
      <c r="C110" s="13">
        <v>43977</v>
      </c>
      <c r="D110" s="12" t="s">
        <v>16</v>
      </c>
      <c r="E110" s="12" t="s">
        <v>61</v>
      </c>
      <c r="F110" s="12" t="s">
        <v>23</v>
      </c>
      <c r="G110" s="14" t="s">
        <v>311</v>
      </c>
      <c r="H110" s="15" t="s">
        <v>312</v>
      </c>
      <c r="I110" s="16"/>
      <c r="J110" s="16"/>
      <c r="K110" s="11"/>
      <c r="L110" s="11"/>
    </row>
    <row r="111" spans="1:12" ht="98.4" x14ac:dyDescent="0.4">
      <c r="A111" s="11"/>
      <c r="B111" s="12" t="s">
        <v>308</v>
      </c>
      <c r="C111" s="13">
        <v>43977</v>
      </c>
      <c r="D111" s="12" t="s">
        <v>16</v>
      </c>
      <c r="E111" s="12" t="s">
        <v>61</v>
      </c>
      <c r="F111" s="12" t="s">
        <v>23</v>
      </c>
      <c r="G111" s="14" t="s">
        <v>313</v>
      </c>
      <c r="H111" s="15" t="s">
        <v>312</v>
      </c>
      <c r="I111" s="16"/>
      <c r="J111" s="16"/>
      <c r="K111" s="11"/>
      <c r="L111" s="11"/>
    </row>
    <row r="112" spans="1:12" ht="86.1" x14ac:dyDescent="0.4">
      <c r="A112" s="11"/>
      <c r="B112" s="12" t="s">
        <v>308</v>
      </c>
      <c r="C112" s="13">
        <v>43977</v>
      </c>
      <c r="D112" s="12" t="s">
        <v>16</v>
      </c>
      <c r="E112" s="12" t="s">
        <v>61</v>
      </c>
      <c r="F112" s="12" t="s">
        <v>23</v>
      </c>
      <c r="G112" s="14" t="s">
        <v>314</v>
      </c>
      <c r="H112" s="15" t="s">
        <v>312</v>
      </c>
      <c r="I112" s="16"/>
      <c r="J112" s="16"/>
      <c r="K112" s="11"/>
      <c r="L112" s="11"/>
    </row>
    <row r="113" spans="1:12" ht="86.1" x14ac:dyDescent="0.4">
      <c r="A113" s="11"/>
      <c r="B113" s="12" t="s">
        <v>308</v>
      </c>
      <c r="C113" s="13">
        <v>43977</v>
      </c>
      <c r="D113" s="12" t="s">
        <v>16</v>
      </c>
      <c r="E113" s="12" t="s">
        <v>61</v>
      </c>
      <c r="F113" s="12" t="s">
        <v>23</v>
      </c>
      <c r="G113" s="14" t="s">
        <v>315</v>
      </c>
      <c r="H113" s="15" t="s">
        <v>312</v>
      </c>
      <c r="I113" s="16"/>
      <c r="J113" s="16"/>
      <c r="K113" s="11"/>
      <c r="L113" s="11"/>
    </row>
    <row r="114" spans="1:12" ht="86.1" x14ac:dyDescent="0.4">
      <c r="A114" s="11"/>
      <c r="B114" s="12" t="s">
        <v>308</v>
      </c>
      <c r="C114" s="13">
        <v>43977</v>
      </c>
      <c r="D114" s="12" t="s">
        <v>16</v>
      </c>
      <c r="E114" s="12" t="s">
        <v>61</v>
      </c>
      <c r="F114" s="12" t="s">
        <v>23</v>
      </c>
      <c r="G114" s="14" t="s">
        <v>316</v>
      </c>
      <c r="H114" s="15" t="s">
        <v>312</v>
      </c>
      <c r="I114" s="16"/>
      <c r="J114" s="16"/>
      <c r="K114" s="11"/>
      <c r="L114" s="11"/>
    </row>
    <row r="115" spans="1:12" ht="86.1" x14ac:dyDescent="0.4">
      <c r="A115" s="11"/>
      <c r="B115" s="12" t="s">
        <v>308</v>
      </c>
      <c r="C115" s="13">
        <v>43977</v>
      </c>
      <c r="D115" s="12" t="s">
        <v>16</v>
      </c>
      <c r="E115" s="12" t="s">
        <v>61</v>
      </c>
      <c r="F115" s="12" t="s">
        <v>23</v>
      </c>
      <c r="G115" s="14" t="s">
        <v>317</v>
      </c>
      <c r="H115" s="15" t="s">
        <v>310</v>
      </c>
      <c r="I115" s="16"/>
      <c r="J115" s="16"/>
      <c r="K115" s="11"/>
      <c r="L115" s="11"/>
    </row>
    <row r="116" spans="1:12" ht="73.8" x14ac:dyDescent="0.4">
      <c r="A116" s="11"/>
      <c r="B116" s="12" t="s">
        <v>308</v>
      </c>
      <c r="C116" s="13">
        <v>43977</v>
      </c>
      <c r="D116" s="12" t="s">
        <v>16</v>
      </c>
      <c r="E116" s="12" t="s">
        <v>61</v>
      </c>
      <c r="F116" s="12" t="s">
        <v>23</v>
      </c>
      <c r="G116" s="14" t="s">
        <v>318</v>
      </c>
      <c r="H116" s="15" t="s">
        <v>310</v>
      </c>
      <c r="I116" s="16"/>
      <c r="J116" s="16"/>
      <c r="K116" s="11"/>
      <c r="L116" s="11"/>
    </row>
    <row r="117" spans="1:12" ht="98.4" x14ac:dyDescent="0.4">
      <c r="A117" s="11"/>
      <c r="B117" s="12" t="s">
        <v>308</v>
      </c>
      <c r="C117" s="13">
        <v>43977</v>
      </c>
      <c r="D117" s="12" t="s">
        <v>16</v>
      </c>
      <c r="E117" s="12" t="s">
        <v>61</v>
      </c>
      <c r="F117" s="12" t="s">
        <v>23</v>
      </c>
      <c r="G117" s="14" t="s">
        <v>319</v>
      </c>
      <c r="H117" s="15" t="s">
        <v>310</v>
      </c>
      <c r="I117" s="16"/>
      <c r="J117" s="16"/>
      <c r="K117" s="11"/>
      <c r="L117" s="11"/>
    </row>
    <row r="118" spans="1:12" ht="73.8" x14ac:dyDescent="0.4">
      <c r="A118" s="11"/>
      <c r="B118" s="12" t="s">
        <v>308</v>
      </c>
      <c r="C118" s="13">
        <v>43977</v>
      </c>
      <c r="D118" s="12" t="s">
        <v>16</v>
      </c>
      <c r="E118" s="12" t="s">
        <v>61</v>
      </c>
      <c r="F118" s="12" t="s">
        <v>23</v>
      </c>
      <c r="G118" s="14" t="s">
        <v>320</v>
      </c>
      <c r="H118" s="15" t="s">
        <v>310</v>
      </c>
      <c r="I118" s="16"/>
      <c r="J118" s="16"/>
      <c r="K118" s="11"/>
      <c r="L118" s="11"/>
    </row>
    <row r="119" spans="1:12" ht="73.8" x14ac:dyDescent="0.4">
      <c r="A119" s="11"/>
      <c r="B119" s="12" t="s">
        <v>308</v>
      </c>
      <c r="C119" s="13">
        <v>43977</v>
      </c>
      <c r="D119" s="12" t="s">
        <v>16</v>
      </c>
      <c r="E119" s="12" t="s">
        <v>61</v>
      </c>
      <c r="F119" s="12" t="s">
        <v>23</v>
      </c>
      <c r="G119" s="14" t="s">
        <v>321</v>
      </c>
      <c r="H119" s="15" t="s">
        <v>310</v>
      </c>
      <c r="I119" s="16"/>
      <c r="J119" s="16"/>
      <c r="K119" s="11"/>
      <c r="L119" s="11"/>
    </row>
    <row r="120" spans="1:12" ht="98.4" x14ac:dyDescent="0.4">
      <c r="A120" s="11"/>
      <c r="B120" s="12" t="s">
        <v>308</v>
      </c>
      <c r="C120" s="13">
        <v>43977</v>
      </c>
      <c r="D120" s="12" t="s">
        <v>16</v>
      </c>
      <c r="E120" s="12" t="s">
        <v>61</v>
      </c>
      <c r="F120" s="12" t="s">
        <v>23</v>
      </c>
      <c r="G120" s="14" t="s">
        <v>322</v>
      </c>
      <c r="H120" s="15" t="s">
        <v>310</v>
      </c>
      <c r="I120" s="16"/>
      <c r="J120" s="16"/>
      <c r="K120" s="11"/>
      <c r="L120" s="11"/>
    </row>
    <row r="121" spans="1:12" ht="73.8" x14ac:dyDescent="0.4">
      <c r="A121" s="11"/>
      <c r="B121" s="12" t="s">
        <v>308</v>
      </c>
      <c r="C121" s="13">
        <v>43977</v>
      </c>
      <c r="D121" s="12" t="s">
        <v>16</v>
      </c>
      <c r="E121" s="12" t="s">
        <v>61</v>
      </c>
      <c r="F121" s="12" t="s">
        <v>23</v>
      </c>
      <c r="G121" s="14" t="s">
        <v>323</v>
      </c>
      <c r="H121" s="15" t="s">
        <v>324</v>
      </c>
      <c r="I121" s="16"/>
      <c r="J121" s="16"/>
      <c r="K121" s="11"/>
      <c r="L121" s="11"/>
    </row>
    <row r="122" spans="1:12" ht="98.4" x14ac:dyDescent="0.4">
      <c r="A122" s="11"/>
      <c r="B122" s="12" t="s">
        <v>308</v>
      </c>
      <c r="C122" s="13">
        <v>43977</v>
      </c>
      <c r="D122" s="12" t="s">
        <v>16</v>
      </c>
      <c r="E122" s="12" t="s">
        <v>61</v>
      </c>
      <c r="F122" s="12" t="s">
        <v>23</v>
      </c>
      <c r="G122" s="14" t="s">
        <v>325</v>
      </c>
      <c r="H122" s="15" t="s">
        <v>324</v>
      </c>
      <c r="I122" s="16"/>
      <c r="J122" s="16"/>
      <c r="K122" s="11"/>
      <c r="L122" s="11"/>
    </row>
    <row r="123" spans="1:12" ht="73.8" x14ac:dyDescent="0.4">
      <c r="A123" s="11"/>
      <c r="B123" s="12" t="s">
        <v>308</v>
      </c>
      <c r="C123" s="13">
        <v>43977</v>
      </c>
      <c r="D123" s="12" t="s">
        <v>16</v>
      </c>
      <c r="E123" s="12" t="s">
        <v>61</v>
      </c>
      <c r="F123" s="12" t="s">
        <v>23</v>
      </c>
      <c r="G123" s="14" t="s">
        <v>326</v>
      </c>
      <c r="H123" s="15" t="s">
        <v>324</v>
      </c>
      <c r="I123" s="16"/>
      <c r="J123" s="16"/>
      <c r="K123" s="11"/>
      <c r="L123" s="11"/>
    </row>
    <row r="124" spans="1:12" ht="73.8" x14ac:dyDescent="0.4">
      <c r="A124" s="11"/>
      <c r="B124" s="12" t="s">
        <v>308</v>
      </c>
      <c r="C124" s="13">
        <v>43977</v>
      </c>
      <c r="D124" s="12" t="s">
        <v>16</v>
      </c>
      <c r="E124" s="12" t="s">
        <v>61</v>
      </c>
      <c r="F124" s="12" t="s">
        <v>23</v>
      </c>
      <c r="G124" s="14" t="s">
        <v>327</v>
      </c>
      <c r="H124" s="15" t="s">
        <v>324</v>
      </c>
      <c r="I124" s="16"/>
      <c r="J124" s="16"/>
      <c r="K124" s="11"/>
      <c r="L124" s="11"/>
    </row>
    <row r="125" spans="1:12" ht="36.9" x14ac:dyDescent="0.4">
      <c r="A125" s="11"/>
      <c r="B125" s="12" t="s">
        <v>99</v>
      </c>
      <c r="C125" s="13">
        <v>43977</v>
      </c>
      <c r="D125" s="12" t="s">
        <v>16</v>
      </c>
      <c r="E125" s="12" t="s">
        <v>61</v>
      </c>
      <c r="F125" s="12" t="s">
        <v>23</v>
      </c>
      <c r="G125" s="14" t="s">
        <v>328</v>
      </c>
      <c r="H125" s="15" t="s">
        <v>329</v>
      </c>
      <c r="I125" s="16"/>
      <c r="J125" s="16"/>
      <c r="K125" s="11"/>
      <c r="L125" s="11"/>
    </row>
    <row r="126" spans="1:12" ht="73.8" x14ac:dyDescent="0.4">
      <c r="A126" s="11"/>
      <c r="B126" s="12" t="s">
        <v>102</v>
      </c>
      <c r="C126" s="13">
        <v>43977</v>
      </c>
      <c r="D126" s="12" t="s">
        <v>16</v>
      </c>
      <c r="E126" s="12" t="s">
        <v>245</v>
      </c>
      <c r="F126" s="12" t="s">
        <v>23</v>
      </c>
      <c r="G126" s="14" t="s">
        <v>330</v>
      </c>
      <c r="H126" s="15" t="s">
        <v>331</v>
      </c>
      <c r="I126" s="16"/>
      <c r="J126" s="16"/>
      <c r="K126" s="11"/>
      <c r="L126" s="11"/>
    </row>
    <row r="127" spans="1:12" ht="36.9" x14ac:dyDescent="0.4">
      <c r="A127" s="11"/>
      <c r="B127" s="12" t="s">
        <v>184</v>
      </c>
      <c r="C127" s="13">
        <v>43977</v>
      </c>
      <c r="D127" s="12" t="s">
        <v>16</v>
      </c>
      <c r="E127" s="12" t="s">
        <v>332</v>
      </c>
      <c r="F127" s="12" t="s">
        <v>18</v>
      </c>
      <c r="G127" s="14" t="s">
        <v>333</v>
      </c>
      <c r="H127" s="15" t="s">
        <v>334</v>
      </c>
      <c r="I127" s="16"/>
      <c r="J127" s="16"/>
      <c r="K127" s="11"/>
      <c r="L127" s="11"/>
    </row>
    <row r="128" spans="1:12" ht="98.4" x14ac:dyDescent="0.4">
      <c r="A128" s="11"/>
      <c r="B128" s="12" t="s">
        <v>184</v>
      </c>
      <c r="C128" s="13">
        <v>43977</v>
      </c>
      <c r="D128" s="12" t="s">
        <v>16</v>
      </c>
      <c r="E128" s="12" t="s">
        <v>335</v>
      </c>
      <c r="F128" s="12" t="s">
        <v>18</v>
      </c>
      <c r="G128" s="14" t="s">
        <v>336</v>
      </c>
      <c r="H128" s="15" t="s">
        <v>337</v>
      </c>
      <c r="I128" s="16"/>
      <c r="J128" s="16"/>
      <c r="K128" s="11"/>
      <c r="L128" s="11"/>
    </row>
    <row r="129" spans="1:12" ht="110.7" x14ac:dyDescent="0.4">
      <c r="A129" s="11"/>
      <c r="B129" s="12" t="s">
        <v>250</v>
      </c>
      <c r="C129" s="13">
        <v>43977</v>
      </c>
      <c r="D129" s="12" t="s">
        <v>16</v>
      </c>
      <c r="E129" s="12" t="s">
        <v>61</v>
      </c>
      <c r="F129" s="12" t="s">
        <v>23</v>
      </c>
      <c r="G129" s="14" t="s">
        <v>338</v>
      </c>
      <c r="H129" s="15" t="s">
        <v>339</v>
      </c>
      <c r="I129" s="16"/>
      <c r="J129" s="16"/>
      <c r="K129" s="11"/>
      <c r="L129" s="11"/>
    </row>
    <row r="130" spans="1:12" ht="49.2" x14ac:dyDescent="0.4">
      <c r="A130" s="11"/>
      <c r="B130" s="12" t="s">
        <v>191</v>
      </c>
      <c r="C130" s="13">
        <v>43977</v>
      </c>
      <c r="D130" s="12" t="s">
        <v>16</v>
      </c>
      <c r="E130" s="12" t="s">
        <v>192</v>
      </c>
      <c r="F130" s="12" t="s">
        <v>28</v>
      </c>
      <c r="G130" s="14" t="s">
        <v>340</v>
      </c>
      <c r="H130" s="15" t="s">
        <v>341</v>
      </c>
      <c r="I130" s="16"/>
      <c r="J130" s="16"/>
      <c r="K130" s="11"/>
      <c r="L130" s="11"/>
    </row>
    <row r="131" spans="1:12" ht="73.8" x14ac:dyDescent="0.4">
      <c r="A131" s="11"/>
      <c r="B131" s="12" t="s">
        <v>106</v>
      </c>
      <c r="C131" s="13">
        <v>43976</v>
      </c>
      <c r="D131" s="12" t="s">
        <v>16</v>
      </c>
      <c r="E131" s="12" t="s">
        <v>106</v>
      </c>
      <c r="F131" s="12" t="s">
        <v>23</v>
      </c>
      <c r="G131" s="14" t="s">
        <v>342</v>
      </c>
      <c r="H131" s="15" t="s">
        <v>196</v>
      </c>
      <c r="I131" s="16"/>
      <c r="J131" s="16"/>
      <c r="K131" s="11"/>
      <c r="L131" s="11"/>
    </row>
    <row r="132" spans="1:12" ht="110.7" x14ac:dyDescent="0.4">
      <c r="A132" s="11"/>
      <c r="B132" s="12" t="s">
        <v>15</v>
      </c>
      <c r="C132" s="13">
        <v>43976</v>
      </c>
      <c r="D132" s="12" t="s">
        <v>16</v>
      </c>
      <c r="E132" s="12" t="s">
        <v>22</v>
      </c>
      <c r="F132" s="12" t="s">
        <v>18</v>
      </c>
      <c r="G132" s="14" t="s">
        <v>343</v>
      </c>
      <c r="H132" s="15" t="s">
        <v>344</v>
      </c>
      <c r="I132" s="16"/>
      <c r="J132" s="16"/>
      <c r="K132" s="11"/>
      <c r="L132" s="11"/>
    </row>
    <row r="133" spans="1:12" ht="86.1" x14ac:dyDescent="0.4">
      <c r="A133" s="11"/>
      <c r="B133" s="12" t="s">
        <v>15</v>
      </c>
      <c r="C133" s="13">
        <v>43976</v>
      </c>
      <c r="D133" s="12" t="s">
        <v>16</v>
      </c>
      <c r="E133" s="12" t="s">
        <v>345</v>
      </c>
      <c r="F133" s="12" t="s">
        <v>18</v>
      </c>
      <c r="G133" s="14" t="s">
        <v>346</v>
      </c>
      <c r="H133" s="15" t="s">
        <v>347</v>
      </c>
      <c r="I133" s="16"/>
      <c r="J133" s="16"/>
      <c r="K133" s="11"/>
      <c r="L133" s="11"/>
    </row>
    <row r="134" spans="1:12" ht="49.2" x14ac:dyDescent="0.4">
      <c r="A134" s="11"/>
      <c r="B134" s="12" t="s">
        <v>116</v>
      </c>
      <c r="C134" s="13">
        <v>43976</v>
      </c>
      <c r="D134" s="12" t="s">
        <v>16</v>
      </c>
      <c r="E134" s="12" t="s">
        <v>116</v>
      </c>
      <c r="F134" s="12" t="s">
        <v>28</v>
      </c>
      <c r="G134" s="14" t="s">
        <v>348</v>
      </c>
      <c r="H134" s="15" t="s">
        <v>349</v>
      </c>
      <c r="I134" s="16"/>
      <c r="J134" s="16"/>
      <c r="K134" s="11"/>
      <c r="L134" s="11"/>
    </row>
    <row r="135" spans="1:12" ht="36.9" x14ac:dyDescent="0.4">
      <c r="A135" s="11"/>
      <c r="B135" s="12" t="s">
        <v>119</v>
      </c>
      <c r="C135" s="13">
        <v>43976</v>
      </c>
      <c r="D135" s="12" t="s">
        <v>16</v>
      </c>
      <c r="E135" s="12" t="s">
        <v>103</v>
      </c>
      <c r="F135" s="12" t="s">
        <v>23</v>
      </c>
      <c r="G135" s="14" t="s">
        <v>350</v>
      </c>
      <c r="H135" s="15" t="s">
        <v>351</v>
      </c>
      <c r="I135" s="16"/>
      <c r="J135" s="16"/>
      <c r="K135" s="11"/>
      <c r="L135" s="11"/>
    </row>
    <row r="136" spans="1:12" ht="36.9" x14ac:dyDescent="0.4">
      <c r="A136" s="11"/>
      <c r="B136" s="12" t="s">
        <v>119</v>
      </c>
      <c r="C136" s="13">
        <v>43976</v>
      </c>
      <c r="D136" s="12" t="s">
        <v>16</v>
      </c>
      <c r="E136" s="12" t="s">
        <v>120</v>
      </c>
      <c r="F136" s="12" t="s">
        <v>23</v>
      </c>
      <c r="G136" s="14" t="s">
        <v>352</v>
      </c>
      <c r="H136" s="15" t="s">
        <v>353</v>
      </c>
      <c r="I136" s="16"/>
      <c r="J136" s="16"/>
      <c r="K136" s="11"/>
      <c r="L136" s="11"/>
    </row>
    <row r="137" spans="1:12" ht="110.7" x14ac:dyDescent="0.4">
      <c r="A137" s="11"/>
      <c r="B137" s="12" t="s">
        <v>46</v>
      </c>
      <c r="C137" s="13">
        <v>43976</v>
      </c>
      <c r="D137" s="12" t="s">
        <v>16</v>
      </c>
      <c r="E137" s="12" t="s">
        <v>354</v>
      </c>
      <c r="F137" s="12" t="s">
        <v>18</v>
      </c>
      <c r="G137" s="14" t="s">
        <v>355</v>
      </c>
      <c r="H137" s="15" t="s">
        <v>356</v>
      </c>
      <c r="I137" s="16"/>
      <c r="J137" s="16"/>
      <c r="K137" s="11"/>
      <c r="L137" s="11"/>
    </row>
    <row r="138" spans="1:12" ht="36.9" x14ac:dyDescent="0.4">
      <c r="A138" s="11"/>
      <c r="B138" s="12" t="s">
        <v>272</v>
      </c>
      <c r="C138" s="13">
        <v>43976</v>
      </c>
      <c r="D138" s="12" t="s">
        <v>16</v>
      </c>
      <c r="E138" s="12" t="s">
        <v>357</v>
      </c>
      <c r="F138" s="12" t="s">
        <v>23</v>
      </c>
      <c r="G138" s="14" t="s">
        <v>358</v>
      </c>
      <c r="H138" s="15" t="s">
        <v>359</v>
      </c>
      <c r="I138" s="16"/>
      <c r="J138" s="16"/>
      <c r="K138" s="11"/>
      <c r="L138" s="11"/>
    </row>
    <row r="139" spans="1:12" ht="49.2" x14ac:dyDescent="0.4">
      <c r="A139" s="11"/>
      <c r="B139" s="12" t="s">
        <v>141</v>
      </c>
      <c r="C139" s="13">
        <v>43976</v>
      </c>
      <c r="D139" s="12" t="s">
        <v>16</v>
      </c>
      <c r="E139" s="12" t="s">
        <v>145</v>
      </c>
      <c r="F139" s="12" t="s">
        <v>23</v>
      </c>
      <c r="G139" s="14" t="s">
        <v>360</v>
      </c>
      <c r="H139" s="15" t="s">
        <v>361</v>
      </c>
      <c r="I139" s="16"/>
      <c r="J139" s="16"/>
      <c r="K139" s="11"/>
      <c r="L139" s="11"/>
    </row>
    <row r="140" spans="1:12" ht="36.9" x14ac:dyDescent="0.4">
      <c r="A140" s="11"/>
      <c r="B140" s="12" t="s">
        <v>362</v>
      </c>
      <c r="C140" s="13">
        <v>43976</v>
      </c>
      <c r="D140" s="12" t="s">
        <v>16</v>
      </c>
      <c r="E140" s="12" t="s">
        <v>61</v>
      </c>
      <c r="F140" s="12" t="s">
        <v>23</v>
      </c>
      <c r="G140" s="14" t="s">
        <v>363</v>
      </c>
      <c r="H140" s="15" t="s">
        <v>364</v>
      </c>
      <c r="I140" s="16"/>
      <c r="J140" s="16"/>
      <c r="K140" s="11"/>
      <c r="L140" s="11"/>
    </row>
    <row r="141" spans="1:12" ht="172.2" x14ac:dyDescent="0.4">
      <c r="A141" s="11"/>
      <c r="B141" s="12" t="s">
        <v>225</v>
      </c>
      <c r="C141" s="13">
        <v>43976</v>
      </c>
      <c r="D141" s="12" t="s">
        <v>16</v>
      </c>
      <c r="E141" s="12" t="s">
        <v>365</v>
      </c>
      <c r="F141" s="12" t="s">
        <v>23</v>
      </c>
      <c r="G141" s="14" t="s">
        <v>366</v>
      </c>
      <c r="H141" s="15" t="s">
        <v>367</v>
      </c>
      <c r="I141" s="16"/>
      <c r="J141" s="16"/>
      <c r="K141" s="11"/>
      <c r="L141" s="11"/>
    </row>
    <row r="142" spans="1:12" ht="86.1" x14ac:dyDescent="0.4">
      <c r="A142" s="11"/>
      <c r="B142" s="12" t="s">
        <v>74</v>
      </c>
      <c r="C142" s="13">
        <v>43976</v>
      </c>
      <c r="D142" s="12" t="s">
        <v>16</v>
      </c>
      <c r="E142" s="12" t="s">
        <v>368</v>
      </c>
      <c r="F142" s="12" t="s">
        <v>23</v>
      </c>
      <c r="G142" s="14" t="s">
        <v>369</v>
      </c>
      <c r="H142" s="15" t="s">
        <v>370</v>
      </c>
      <c r="I142" s="16"/>
      <c r="J142" s="16"/>
      <c r="K142" s="11"/>
      <c r="L142" s="11"/>
    </row>
    <row r="143" spans="1:12" ht="147.6" x14ac:dyDescent="0.4">
      <c r="A143" s="11"/>
      <c r="B143" s="12" t="s">
        <v>177</v>
      </c>
      <c r="C143" s="13">
        <v>43976</v>
      </c>
      <c r="D143" s="12" t="s">
        <v>16</v>
      </c>
      <c r="E143" s="12" t="s">
        <v>371</v>
      </c>
      <c r="F143" s="12" t="s">
        <v>23</v>
      </c>
      <c r="G143" s="14" t="s">
        <v>372</v>
      </c>
      <c r="H143" s="15" t="s">
        <v>373</v>
      </c>
      <c r="I143" s="16"/>
      <c r="J143" s="16"/>
      <c r="K143" s="11"/>
      <c r="L143" s="11"/>
    </row>
    <row r="144" spans="1:12" ht="209.1" hidden="1" x14ac:dyDescent="0.4">
      <c r="A144" s="11"/>
      <c r="B144" s="19" t="s">
        <v>250</v>
      </c>
      <c r="C144" s="20">
        <v>43976</v>
      </c>
      <c r="D144" s="19" t="s">
        <v>142</v>
      </c>
      <c r="E144" s="19" t="s">
        <v>61</v>
      </c>
      <c r="F144" s="19" t="s">
        <v>23</v>
      </c>
      <c r="G144" s="21" t="s">
        <v>374</v>
      </c>
      <c r="H144" s="22" t="s">
        <v>375</v>
      </c>
      <c r="I144" s="16"/>
      <c r="J144" s="16"/>
      <c r="K144" s="11"/>
      <c r="L144" s="11"/>
    </row>
    <row r="145" spans="1:12" ht="73.8" hidden="1" x14ac:dyDescent="0.4">
      <c r="A145" s="11"/>
      <c r="B145" s="19" t="s">
        <v>250</v>
      </c>
      <c r="C145" s="20">
        <v>43976</v>
      </c>
      <c r="D145" s="19" t="s">
        <v>142</v>
      </c>
      <c r="E145" s="19" t="s">
        <v>61</v>
      </c>
      <c r="F145" s="19" t="s">
        <v>23</v>
      </c>
      <c r="G145" s="21" t="s">
        <v>376</v>
      </c>
      <c r="H145" s="22" t="s">
        <v>377</v>
      </c>
      <c r="I145" s="16"/>
      <c r="J145" s="16"/>
      <c r="K145" s="11"/>
      <c r="L145" s="11"/>
    </row>
    <row r="146" spans="1:12" ht="36.9" x14ac:dyDescent="0.4">
      <c r="A146" s="11"/>
      <c r="B146" s="12" t="s">
        <v>225</v>
      </c>
      <c r="C146" s="13">
        <v>43975</v>
      </c>
      <c r="D146" s="12" t="s">
        <v>16</v>
      </c>
      <c r="E146" s="12" t="s">
        <v>378</v>
      </c>
      <c r="F146" s="12" t="s">
        <v>23</v>
      </c>
      <c r="G146" s="14" t="s">
        <v>379</v>
      </c>
      <c r="H146" s="15" t="s">
        <v>380</v>
      </c>
      <c r="I146" s="16"/>
      <c r="J146" s="16"/>
      <c r="K146" s="11"/>
      <c r="L146" s="11"/>
    </row>
    <row r="147" spans="1:12" ht="24.6" x14ac:dyDescent="0.4">
      <c r="A147" s="11"/>
      <c r="B147" s="12" t="s">
        <v>225</v>
      </c>
      <c r="C147" s="13">
        <v>43975</v>
      </c>
      <c r="D147" s="12" t="s">
        <v>16</v>
      </c>
      <c r="E147" s="12" t="s">
        <v>378</v>
      </c>
      <c r="F147" s="12" t="s">
        <v>23</v>
      </c>
      <c r="G147" s="14" t="s">
        <v>381</v>
      </c>
      <c r="H147" s="15" t="s">
        <v>380</v>
      </c>
      <c r="I147" s="16"/>
      <c r="J147" s="16"/>
      <c r="K147" s="11"/>
      <c r="L147" s="11"/>
    </row>
    <row r="148" spans="1:12" ht="24.6" x14ac:dyDescent="0.4">
      <c r="A148" s="11"/>
      <c r="B148" s="12" t="s">
        <v>225</v>
      </c>
      <c r="C148" s="13">
        <v>43975</v>
      </c>
      <c r="D148" s="12" t="s">
        <v>16</v>
      </c>
      <c r="E148" s="12" t="s">
        <v>378</v>
      </c>
      <c r="F148" s="12" t="s">
        <v>23</v>
      </c>
      <c r="G148" s="14" t="s">
        <v>382</v>
      </c>
      <c r="H148" s="15" t="s">
        <v>380</v>
      </c>
      <c r="I148" s="16"/>
      <c r="J148" s="16"/>
      <c r="K148" s="11"/>
      <c r="L148" s="11"/>
    </row>
    <row r="149" spans="1:12" ht="73.8" x14ac:dyDescent="0.4">
      <c r="A149" s="11"/>
      <c r="B149" s="12" t="s">
        <v>225</v>
      </c>
      <c r="C149" s="13">
        <v>43975</v>
      </c>
      <c r="D149" s="12" t="s">
        <v>16</v>
      </c>
      <c r="E149" s="12" t="s">
        <v>378</v>
      </c>
      <c r="F149" s="12" t="s">
        <v>23</v>
      </c>
      <c r="G149" s="14" t="s">
        <v>383</v>
      </c>
      <c r="H149" s="15" t="s">
        <v>380</v>
      </c>
      <c r="I149" s="16"/>
      <c r="J149" s="16"/>
      <c r="K149" s="11"/>
      <c r="L149" s="11"/>
    </row>
    <row r="150" spans="1:12" ht="49.2" x14ac:dyDescent="0.4">
      <c r="A150" s="11"/>
      <c r="B150" s="12" t="s">
        <v>225</v>
      </c>
      <c r="C150" s="13">
        <v>43975</v>
      </c>
      <c r="D150" s="12" t="s">
        <v>16</v>
      </c>
      <c r="E150" s="12" t="s">
        <v>384</v>
      </c>
      <c r="F150" s="12" t="s">
        <v>18</v>
      </c>
      <c r="G150" s="14" t="s">
        <v>385</v>
      </c>
      <c r="H150" s="15" t="s">
        <v>386</v>
      </c>
      <c r="I150" s="16"/>
      <c r="J150" s="16"/>
      <c r="K150" s="11"/>
      <c r="L150" s="11"/>
    </row>
    <row r="151" spans="1:12" ht="73.8" x14ac:dyDescent="0.4">
      <c r="A151" s="11"/>
      <c r="B151" s="12" t="s">
        <v>80</v>
      </c>
      <c r="C151" s="13">
        <v>43975</v>
      </c>
      <c r="D151" s="12" t="s">
        <v>16</v>
      </c>
      <c r="E151" s="12" t="s">
        <v>387</v>
      </c>
      <c r="F151" s="12" t="s">
        <v>23</v>
      </c>
      <c r="G151" s="14" t="s">
        <v>388</v>
      </c>
      <c r="H151" s="15" t="s">
        <v>389</v>
      </c>
      <c r="I151" s="16"/>
      <c r="J151" s="16"/>
      <c r="K151" s="11"/>
      <c r="L151" s="11"/>
    </row>
    <row r="152" spans="1:12" ht="61.5" hidden="1" x14ac:dyDescent="0.4">
      <c r="A152" s="11"/>
      <c r="B152" s="19" t="s">
        <v>46</v>
      </c>
      <c r="C152" s="20">
        <v>43974</v>
      </c>
      <c r="D152" s="19" t="s">
        <v>142</v>
      </c>
      <c r="E152" s="19" t="s">
        <v>61</v>
      </c>
      <c r="F152" s="19" t="s">
        <v>62</v>
      </c>
      <c r="G152" s="21" t="s">
        <v>390</v>
      </c>
      <c r="H152" s="22" t="s">
        <v>391</v>
      </c>
      <c r="I152" s="16"/>
      <c r="J152" s="16"/>
      <c r="K152" s="11"/>
      <c r="L152" s="11"/>
    </row>
    <row r="153" spans="1:12" ht="36.9" x14ac:dyDescent="0.4">
      <c r="A153" s="11"/>
      <c r="B153" s="12" t="s">
        <v>137</v>
      </c>
      <c r="C153" s="13">
        <v>43974</v>
      </c>
      <c r="D153" s="12" t="s">
        <v>16</v>
      </c>
      <c r="E153" s="12" t="s">
        <v>392</v>
      </c>
      <c r="F153" s="12" t="s">
        <v>18</v>
      </c>
      <c r="G153" s="14" t="s">
        <v>393</v>
      </c>
      <c r="H153" s="15" t="s">
        <v>394</v>
      </c>
      <c r="I153" s="16"/>
      <c r="J153" s="16"/>
      <c r="K153" s="11"/>
      <c r="L153" s="11"/>
    </row>
    <row r="154" spans="1:12" ht="49.2" x14ac:dyDescent="0.4">
      <c r="A154" s="11"/>
      <c r="B154" s="12" t="s">
        <v>395</v>
      </c>
      <c r="C154" s="13">
        <v>43974</v>
      </c>
      <c r="D154" s="12" t="s">
        <v>16</v>
      </c>
      <c r="E154" s="12" t="s">
        <v>61</v>
      </c>
      <c r="F154" s="12" t="s">
        <v>23</v>
      </c>
      <c r="G154" s="14" t="s">
        <v>396</v>
      </c>
      <c r="H154" s="15" t="s">
        <v>397</v>
      </c>
      <c r="I154" s="16"/>
      <c r="J154" s="16"/>
      <c r="K154" s="11"/>
      <c r="L154" s="11"/>
    </row>
    <row r="155" spans="1:12" ht="49.2" x14ac:dyDescent="0.4">
      <c r="A155" s="11"/>
      <c r="B155" s="12" t="s">
        <v>244</v>
      </c>
      <c r="C155" s="13">
        <v>43974</v>
      </c>
      <c r="D155" s="12" t="s">
        <v>16</v>
      </c>
      <c r="E155" s="12" t="s">
        <v>245</v>
      </c>
      <c r="F155" s="12" t="s">
        <v>23</v>
      </c>
      <c r="G155" s="14" t="s">
        <v>398</v>
      </c>
      <c r="H155" s="15" t="s">
        <v>399</v>
      </c>
      <c r="I155" s="16"/>
      <c r="J155" s="16"/>
      <c r="K155" s="11"/>
      <c r="L155" s="11"/>
    </row>
    <row r="156" spans="1:12" ht="49.2" x14ac:dyDescent="0.4">
      <c r="A156" s="11"/>
      <c r="B156" s="12" t="s">
        <v>400</v>
      </c>
      <c r="C156" s="13">
        <v>43974</v>
      </c>
      <c r="D156" s="12" t="s">
        <v>16</v>
      </c>
      <c r="E156" s="12" t="s">
        <v>401</v>
      </c>
      <c r="F156" s="12" t="s">
        <v>23</v>
      </c>
      <c r="G156" s="14" t="s">
        <v>402</v>
      </c>
      <c r="H156" s="15" t="s">
        <v>403</v>
      </c>
      <c r="I156" s="16"/>
      <c r="J156" s="16"/>
      <c r="K156" s="11"/>
      <c r="L156" s="11"/>
    </row>
    <row r="157" spans="1:12" ht="61.5" x14ac:dyDescent="0.4">
      <c r="A157" s="11"/>
      <c r="B157" s="12" t="s">
        <v>106</v>
      </c>
      <c r="C157" s="13">
        <v>43973</v>
      </c>
      <c r="D157" s="12" t="s">
        <v>16</v>
      </c>
      <c r="E157" s="12" t="s">
        <v>404</v>
      </c>
      <c r="F157" s="12" t="s">
        <v>28</v>
      </c>
      <c r="G157" s="14" t="s">
        <v>405</v>
      </c>
      <c r="H157" s="15" t="s">
        <v>406</v>
      </c>
      <c r="I157" s="16"/>
      <c r="J157" s="16"/>
      <c r="K157" s="11"/>
      <c r="L157" s="11"/>
    </row>
    <row r="158" spans="1:12" ht="49.2" x14ac:dyDescent="0.4">
      <c r="A158" s="11"/>
      <c r="B158" s="12" t="s">
        <v>106</v>
      </c>
      <c r="C158" s="13">
        <v>43973</v>
      </c>
      <c r="D158" s="12" t="s">
        <v>16</v>
      </c>
      <c r="E158" s="12" t="s">
        <v>404</v>
      </c>
      <c r="F158" s="12" t="s">
        <v>28</v>
      </c>
      <c r="G158" s="14" t="s">
        <v>407</v>
      </c>
      <c r="H158" s="15" t="s">
        <v>408</v>
      </c>
      <c r="I158" s="16"/>
      <c r="J158" s="16"/>
      <c r="K158" s="11"/>
      <c r="L158" s="11"/>
    </row>
    <row r="159" spans="1:12" ht="86.1" x14ac:dyDescent="0.4">
      <c r="A159" s="11"/>
      <c r="B159" s="12" t="s">
        <v>15</v>
      </c>
      <c r="C159" s="13">
        <v>43973</v>
      </c>
      <c r="D159" s="12" t="s">
        <v>16</v>
      </c>
      <c r="E159" s="12" t="s">
        <v>409</v>
      </c>
      <c r="F159" s="12" t="s">
        <v>23</v>
      </c>
      <c r="G159" s="14" t="s">
        <v>410</v>
      </c>
      <c r="H159" s="15" t="s">
        <v>411</v>
      </c>
      <c r="I159" s="16"/>
      <c r="J159" s="16"/>
      <c r="K159" s="11"/>
      <c r="L159" s="11"/>
    </row>
    <row r="160" spans="1:12" ht="172.2" x14ac:dyDescent="0.4">
      <c r="A160" s="11"/>
      <c r="B160" s="12" t="s">
        <v>15</v>
      </c>
      <c r="C160" s="13">
        <v>43973</v>
      </c>
      <c r="D160" s="12" t="s">
        <v>16</v>
      </c>
      <c r="E160" s="12" t="s">
        <v>412</v>
      </c>
      <c r="F160" s="12" t="s">
        <v>62</v>
      </c>
      <c r="G160" s="14" t="s">
        <v>413</v>
      </c>
      <c r="H160" s="15" t="s">
        <v>414</v>
      </c>
      <c r="I160" s="16"/>
      <c r="J160" s="16"/>
      <c r="K160" s="11"/>
      <c r="L160" s="11"/>
    </row>
    <row r="161" spans="1:12" ht="86.1" x14ac:dyDescent="0.4">
      <c r="A161" s="11"/>
      <c r="B161" s="12" t="s">
        <v>415</v>
      </c>
      <c r="C161" s="13">
        <v>43973</v>
      </c>
      <c r="D161" s="12" t="s">
        <v>16</v>
      </c>
      <c r="E161" s="12" t="s">
        <v>416</v>
      </c>
      <c r="F161" s="12" t="s">
        <v>28</v>
      </c>
      <c r="G161" s="14" t="s">
        <v>417</v>
      </c>
      <c r="H161" s="15" t="s">
        <v>418</v>
      </c>
      <c r="I161" s="16"/>
      <c r="J161" s="16"/>
      <c r="K161" s="11"/>
      <c r="L161" s="11"/>
    </row>
    <row r="162" spans="1:12" ht="123" x14ac:dyDescent="0.4">
      <c r="A162" s="11"/>
      <c r="B162" s="12" t="s">
        <v>119</v>
      </c>
      <c r="C162" s="13">
        <v>43973</v>
      </c>
      <c r="D162" s="12" t="s">
        <v>16</v>
      </c>
      <c r="E162" s="12" t="s">
        <v>61</v>
      </c>
      <c r="F162" s="12" t="s">
        <v>23</v>
      </c>
      <c r="G162" s="14" t="s">
        <v>419</v>
      </c>
      <c r="H162" s="15" t="s">
        <v>420</v>
      </c>
      <c r="I162" s="16"/>
      <c r="J162" s="16"/>
      <c r="K162" s="11"/>
      <c r="L162" s="11"/>
    </row>
    <row r="163" spans="1:12" ht="110.7" x14ac:dyDescent="0.4">
      <c r="A163" s="11"/>
      <c r="B163" s="12" t="s">
        <v>35</v>
      </c>
      <c r="C163" s="13">
        <v>43973</v>
      </c>
      <c r="D163" s="12" t="s">
        <v>16</v>
      </c>
      <c r="E163" s="12" t="s">
        <v>412</v>
      </c>
      <c r="F163" s="12" t="s">
        <v>62</v>
      </c>
      <c r="G163" s="14" t="s">
        <v>421</v>
      </c>
      <c r="H163" s="15" t="s">
        <v>422</v>
      </c>
      <c r="I163" s="16"/>
      <c r="J163" s="16"/>
      <c r="K163" s="11"/>
      <c r="L163" s="11"/>
    </row>
    <row r="164" spans="1:12" ht="86.1" x14ac:dyDescent="0.4">
      <c r="A164" s="11"/>
      <c r="B164" s="12" t="s">
        <v>35</v>
      </c>
      <c r="C164" s="13">
        <v>43973</v>
      </c>
      <c r="D164" s="12" t="s">
        <v>16</v>
      </c>
      <c r="E164" s="12" t="s">
        <v>412</v>
      </c>
      <c r="F164" s="12" t="s">
        <v>18</v>
      </c>
      <c r="G164" s="14" t="s">
        <v>423</v>
      </c>
      <c r="H164" s="15" t="s">
        <v>424</v>
      </c>
      <c r="I164" s="16"/>
      <c r="J164" s="16"/>
      <c r="K164" s="11"/>
      <c r="L164" s="11"/>
    </row>
    <row r="165" spans="1:12" ht="86.1" x14ac:dyDescent="0.4">
      <c r="A165" s="11"/>
      <c r="B165" s="12" t="s">
        <v>42</v>
      </c>
      <c r="C165" s="13">
        <v>43973</v>
      </c>
      <c r="D165" s="12" t="s">
        <v>16</v>
      </c>
      <c r="E165" s="12" t="s">
        <v>425</v>
      </c>
      <c r="F165" s="12" t="s">
        <v>426</v>
      </c>
      <c r="G165" s="14" t="s">
        <v>427</v>
      </c>
      <c r="H165" s="15" t="s">
        <v>428</v>
      </c>
      <c r="I165" s="16"/>
      <c r="J165" s="16"/>
      <c r="K165" s="11"/>
      <c r="L165" s="11"/>
    </row>
    <row r="166" spans="1:12" ht="73.8" hidden="1" x14ac:dyDescent="0.4">
      <c r="A166" s="11"/>
      <c r="B166" s="19" t="s">
        <v>46</v>
      </c>
      <c r="C166" s="20">
        <v>43973</v>
      </c>
      <c r="D166" s="19" t="s">
        <v>142</v>
      </c>
      <c r="E166" s="19" t="s">
        <v>61</v>
      </c>
      <c r="F166" s="19" t="s">
        <v>18</v>
      </c>
      <c r="G166" s="21" t="s">
        <v>429</v>
      </c>
      <c r="H166" s="22" t="s">
        <v>430</v>
      </c>
      <c r="I166" s="16"/>
      <c r="J166" s="16"/>
      <c r="K166" s="11"/>
      <c r="L166" s="11"/>
    </row>
    <row r="167" spans="1:12" ht="98.4" x14ac:dyDescent="0.4">
      <c r="A167" s="11"/>
      <c r="B167" s="12" t="s">
        <v>431</v>
      </c>
      <c r="C167" s="13">
        <v>43973</v>
      </c>
      <c r="D167" s="12" t="s">
        <v>16</v>
      </c>
      <c r="E167" s="12" t="s">
        <v>432</v>
      </c>
      <c r="F167" s="12" t="s">
        <v>52</v>
      </c>
      <c r="G167" s="14" t="s">
        <v>433</v>
      </c>
      <c r="H167" s="15" t="s">
        <v>434</v>
      </c>
      <c r="I167" s="16"/>
      <c r="J167" s="16"/>
      <c r="K167" s="11"/>
      <c r="L167" s="11"/>
    </row>
    <row r="168" spans="1:12" ht="61.5" x14ac:dyDescent="0.4">
      <c r="A168" s="11"/>
      <c r="B168" s="12" t="s">
        <v>431</v>
      </c>
      <c r="C168" s="13">
        <v>43973</v>
      </c>
      <c r="D168" s="12" t="s">
        <v>16</v>
      </c>
      <c r="E168" s="12" t="s">
        <v>432</v>
      </c>
      <c r="F168" s="12" t="s">
        <v>28</v>
      </c>
      <c r="G168" s="14" t="s">
        <v>435</v>
      </c>
      <c r="H168" s="15" t="s">
        <v>436</v>
      </c>
      <c r="I168" s="16"/>
      <c r="J168" s="16"/>
      <c r="K168" s="11"/>
      <c r="L168" s="11"/>
    </row>
    <row r="169" spans="1:12" ht="73.8" x14ac:dyDescent="0.4">
      <c r="A169" s="11"/>
      <c r="B169" s="12" t="s">
        <v>431</v>
      </c>
      <c r="C169" s="13">
        <v>43973</v>
      </c>
      <c r="D169" s="12" t="s">
        <v>16</v>
      </c>
      <c r="E169" s="12" t="s">
        <v>432</v>
      </c>
      <c r="F169" s="12" t="s">
        <v>18</v>
      </c>
      <c r="G169" s="14" t="s">
        <v>437</v>
      </c>
      <c r="H169" s="15" t="s">
        <v>438</v>
      </c>
      <c r="I169" s="16"/>
      <c r="J169" s="16"/>
      <c r="K169" s="11"/>
      <c r="L169" s="11"/>
    </row>
    <row r="170" spans="1:12" ht="73.8" x14ac:dyDescent="0.4">
      <c r="A170" s="11"/>
      <c r="B170" s="12" t="s">
        <v>431</v>
      </c>
      <c r="C170" s="13">
        <v>43973</v>
      </c>
      <c r="D170" s="12" t="s">
        <v>16</v>
      </c>
      <c r="E170" s="12" t="s">
        <v>432</v>
      </c>
      <c r="F170" s="12" t="s">
        <v>18</v>
      </c>
      <c r="G170" s="14" t="s">
        <v>439</v>
      </c>
      <c r="H170" s="15" t="s">
        <v>440</v>
      </c>
      <c r="I170" s="16"/>
      <c r="J170" s="16"/>
      <c r="K170" s="11"/>
      <c r="L170" s="11"/>
    </row>
    <row r="171" spans="1:12" ht="86.1" x14ac:dyDescent="0.4">
      <c r="A171" s="11"/>
      <c r="B171" s="12" t="s">
        <v>431</v>
      </c>
      <c r="C171" s="13">
        <v>43973</v>
      </c>
      <c r="D171" s="12" t="s">
        <v>16</v>
      </c>
      <c r="E171" s="12" t="s">
        <v>432</v>
      </c>
      <c r="F171" s="12" t="s">
        <v>274</v>
      </c>
      <c r="G171" s="14" t="s">
        <v>441</v>
      </c>
      <c r="H171" s="15" t="s">
        <v>436</v>
      </c>
      <c r="I171" s="16"/>
      <c r="J171" s="16"/>
      <c r="K171" s="11"/>
      <c r="L171" s="11"/>
    </row>
    <row r="172" spans="1:12" ht="123" x14ac:dyDescent="0.4">
      <c r="A172" s="11"/>
      <c r="B172" s="12" t="s">
        <v>431</v>
      </c>
      <c r="C172" s="13">
        <v>43973</v>
      </c>
      <c r="D172" s="12" t="s">
        <v>16</v>
      </c>
      <c r="E172" s="12" t="s">
        <v>432</v>
      </c>
      <c r="F172" s="12" t="s">
        <v>18</v>
      </c>
      <c r="G172" s="14" t="s">
        <v>442</v>
      </c>
      <c r="H172" s="15" t="s">
        <v>443</v>
      </c>
      <c r="I172" s="16"/>
      <c r="J172" s="16"/>
      <c r="K172" s="11"/>
      <c r="L172" s="11"/>
    </row>
    <row r="173" spans="1:12" ht="110.7" x14ac:dyDescent="0.4">
      <c r="A173" s="11"/>
      <c r="B173" s="12" t="s">
        <v>431</v>
      </c>
      <c r="C173" s="13">
        <v>43973</v>
      </c>
      <c r="D173" s="12" t="s">
        <v>16</v>
      </c>
      <c r="E173" s="12" t="s">
        <v>432</v>
      </c>
      <c r="F173" s="12" t="s">
        <v>18</v>
      </c>
      <c r="G173" s="14" t="s">
        <v>444</v>
      </c>
      <c r="H173" s="15" t="s">
        <v>445</v>
      </c>
      <c r="I173" s="16"/>
      <c r="J173" s="16"/>
      <c r="K173" s="11"/>
      <c r="L173" s="11"/>
    </row>
    <row r="174" spans="1:12" ht="61.5" x14ac:dyDescent="0.4">
      <c r="A174" s="11"/>
      <c r="B174" s="12" t="s">
        <v>431</v>
      </c>
      <c r="C174" s="13">
        <v>43973</v>
      </c>
      <c r="D174" s="12" t="s">
        <v>16</v>
      </c>
      <c r="E174" s="12" t="s">
        <v>432</v>
      </c>
      <c r="F174" s="12" t="s">
        <v>18</v>
      </c>
      <c r="G174" s="14" t="s">
        <v>446</v>
      </c>
      <c r="H174" s="15" t="s">
        <v>445</v>
      </c>
      <c r="I174" s="16"/>
      <c r="J174" s="16"/>
      <c r="K174" s="11"/>
      <c r="L174" s="11"/>
    </row>
    <row r="175" spans="1:12" ht="73.8" x14ac:dyDescent="0.4">
      <c r="A175" s="11"/>
      <c r="B175" s="12" t="s">
        <v>431</v>
      </c>
      <c r="C175" s="13">
        <v>43973</v>
      </c>
      <c r="D175" s="12" t="s">
        <v>16</v>
      </c>
      <c r="E175" s="12" t="s">
        <v>432</v>
      </c>
      <c r="F175" s="12" t="s">
        <v>18</v>
      </c>
      <c r="G175" s="14" t="s">
        <v>447</v>
      </c>
      <c r="H175" s="15" t="s">
        <v>445</v>
      </c>
      <c r="I175" s="16"/>
      <c r="J175" s="16"/>
      <c r="K175" s="11"/>
      <c r="L175" s="11"/>
    </row>
    <row r="176" spans="1:12" ht="270.60000000000002" x14ac:dyDescent="0.4">
      <c r="A176" s="11"/>
      <c r="B176" s="12" t="s">
        <v>431</v>
      </c>
      <c r="C176" s="13">
        <v>43973</v>
      </c>
      <c r="D176" s="12" t="s">
        <v>16</v>
      </c>
      <c r="E176" s="12" t="s">
        <v>432</v>
      </c>
      <c r="F176" s="12" t="s">
        <v>18</v>
      </c>
      <c r="G176" s="14" t="s">
        <v>448</v>
      </c>
      <c r="H176" s="15" t="s">
        <v>449</v>
      </c>
      <c r="I176" s="16"/>
      <c r="J176" s="16"/>
      <c r="K176" s="11"/>
      <c r="L176" s="11"/>
    </row>
    <row r="177" spans="1:12" ht="209.1" x14ac:dyDescent="0.4">
      <c r="A177" s="11"/>
      <c r="B177" s="17" t="s">
        <v>431</v>
      </c>
      <c r="C177" s="18">
        <v>43973</v>
      </c>
      <c r="D177" s="17" t="s">
        <v>16</v>
      </c>
      <c r="E177" s="17" t="s">
        <v>432</v>
      </c>
      <c r="F177" s="17" t="s">
        <v>18</v>
      </c>
      <c r="G177" s="14" t="s">
        <v>450</v>
      </c>
      <c r="H177" s="15" t="s">
        <v>449</v>
      </c>
      <c r="I177" s="16"/>
      <c r="J177" s="16"/>
      <c r="K177" s="11"/>
      <c r="L177" s="11"/>
    </row>
    <row r="178" spans="1:12" ht="86.1" x14ac:dyDescent="0.4">
      <c r="A178" s="11"/>
      <c r="B178" s="17" t="s">
        <v>431</v>
      </c>
      <c r="C178" s="18">
        <v>43973</v>
      </c>
      <c r="D178" s="17" t="s">
        <v>16</v>
      </c>
      <c r="E178" s="17" t="s">
        <v>432</v>
      </c>
      <c r="F178" s="17" t="s">
        <v>18</v>
      </c>
      <c r="G178" s="14" t="s">
        <v>451</v>
      </c>
      <c r="H178" s="15" t="s">
        <v>452</v>
      </c>
      <c r="I178" s="16"/>
      <c r="J178" s="16"/>
      <c r="K178" s="11"/>
      <c r="L178" s="11"/>
    </row>
    <row r="179" spans="1:12" ht="86.1" x14ac:dyDescent="0.4">
      <c r="A179" s="11"/>
      <c r="B179" s="17" t="s">
        <v>431</v>
      </c>
      <c r="C179" s="18">
        <v>43973</v>
      </c>
      <c r="D179" s="17" t="s">
        <v>16</v>
      </c>
      <c r="E179" s="17" t="s">
        <v>432</v>
      </c>
      <c r="F179" s="17" t="s">
        <v>18</v>
      </c>
      <c r="G179" s="14" t="s">
        <v>453</v>
      </c>
      <c r="H179" s="15" t="s">
        <v>454</v>
      </c>
      <c r="I179" s="16"/>
      <c r="J179" s="16"/>
      <c r="K179" s="11"/>
      <c r="L179" s="11"/>
    </row>
    <row r="180" spans="1:12" ht="221.4" x14ac:dyDescent="0.4">
      <c r="A180" s="11"/>
      <c r="B180" s="17" t="s">
        <v>431</v>
      </c>
      <c r="C180" s="18">
        <v>43973</v>
      </c>
      <c r="D180" s="17" t="s">
        <v>16</v>
      </c>
      <c r="E180" s="17" t="s">
        <v>432</v>
      </c>
      <c r="F180" s="12" t="s">
        <v>62</v>
      </c>
      <c r="G180" s="14" t="s">
        <v>455</v>
      </c>
      <c r="H180" s="15" t="s">
        <v>436</v>
      </c>
      <c r="I180" s="16"/>
      <c r="J180" s="16"/>
      <c r="K180" s="11"/>
      <c r="L180" s="11"/>
    </row>
    <row r="181" spans="1:12" ht="123" x14ac:dyDescent="0.4">
      <c r="A181" s="11"/>
      <c r="B181" s="12" t="s">
        <v>231</v>
      </c>
      <c r="C181" s="18">
        <v>43973</v>
      </c>
      <c r="D181" s="17" t="s">
        <v>16</v>
      </c>
      <c r="E181" s="12" t="s">
        <v>456</v>
      </c>
      <c r="F181" s="12" t="s">
        <v>28</v>
      </c>
      <c r="G181" s="14" t="s">
        <v>457</v>
      </c>
      <c r="H181" s="15" t="s">
        <v>458</v>
      </c>
      <c r="I181" s="16"/>
      <c r="J181" s="16"/>
      <c r="K181" s="11"/>
      <c r="L181" s="11"/>
    </row>
    <row r="182" spans="1:12" ht="61.5" x14ac:dyDescent="0.4">
      <c r="A182" s="11"/>
      <c r="B182" s="12" t="s">
        <v>231</v>
      </c>
      <c r="C182" s="18">
        <v>43973</v>
      </c>
      <c r="D182" s="17" t="s">
        <v>16</v>
      </c>
      <c r="E182" s="12" t="s">
        <v>456</v>
      </c>
      <c r="F182" s="12" t="s">
        <v>274</v>
      </c>
      <c r="G182" s="14" t="s">
        <v>459</v>
      </c>
      <c r="H182" s="15" t="s">
        <v>460</v>
      </c>
      <c r="I182" s="16"/>
      <c r="J182" s="16"/>
      <c r="K182" s="11"/>
      <c r="L182" s="11"/>
    </row>
    <row r="183" spans="1:12" ht="110.7" x14ac:dyDescent="0.4">
      <c r="A183" s="11"/>
      <c r="B183" s="12" t="s">
        <v>231</v>
      </c>
      <c r="C183" s="18">
        <v>43973</v>
      </c>
      <c r="D183" s="17" t="s">
        <v>16</v>
      </c>
      <c r="E183" s="12" t="s">
        <v>456</v>
      </c>
      <c r="F183" s="12" t="s">
        <v>28</v>
      </c>
      <c r="G183" s="14" t="s">
        <v>461</v>
      </c>
      <c r="H183" s="15" t="s">
        <v>460</v>
      </c>
      <c r="I183" s="16"/>
      <c r="J183" s="16"/>
      <c r="K183" s="11"/>
      <c r="L183" s="11"/>
    </row>
    <row r="184" spans="1:12" ht="233.7" x14ac:dyDescent="0.4">
      <c r="A184" s="11"/>
      <c r="B184" s="12" t="s">
        <v>231</v>
      </c>
      <c r="C184" s="18">
        <v>43973</v>
      </c>
      <c r="D184" s="17" t="s">
        <v>16</v>
      </c>
      <c r="E184" s="12" t="s">
        <v>462</v>
      </c>
      <c r="F184" s="12" t="s">
        <v>23</v>
      </c>
      <c r="G184" s="14" t="s">
        <v>463</v>
      </c>
      <c r="H184" s="15" t="s">
        <v>464</v>
      </c>
      <c r="I184" s="16"/>
      <c r="J184" s="16"/>
      <c r="K184" s="11"/>
      <c r="L184" s="11"/>
    </row>
    <row r="185" spans="1:12" ht="98.4" x14ac:dyDescent="0.4">
      <c r="A185" s="11"/>
      <c r="B185" s="12" t="s">
        <v>160</v>
      </c>
      <c r="C185" s="13">
        <v>43973</v>
      </c>
      <c r="D185" s="12" t="s">
        <v>16</v>
      </c>
      <c r="E185" s="12" t="s">
        <v>465</v>
      </c>
      <c r="F185" s="12" t="s">
        <v>18</v>
      </c>
      <c r="G185" s="14" t="s">
        <v>466</v>
      </c>
      <c r="H185" s="15" t="s">
        <v>467</v>
      </c>
      <c r="I185" s="16"/>
      <c r="J185" s="16"/>
      <c r="K185" s="11"/>
      <c r="L185" s="11"/>
    </row>
    <row r="186" spans="1:12" ht="123" x14ac:dyDescent="0.4">
      <c r="A186" s="11"/>
      <c r="B186" s="12" t="s">
        <v>294</v>
      </c>
      <c r="C186" s="13">
        <v>43973</v>
      </c>
      <c r="D186" s="12" t="s">
        <v>16</v>
      </c>
      <c r="E186" s="12" t="s">
        <v>468</v>
      </c>
      <c r="F186" s="12" t="s">
        <v>28</v>
      </c>
      <c r="G186" s="14" t="s">
        <v>469</v>
      </c>
      <c r="H186" s="15" t="s">
        <v>470</v>
      </c>
      <c r="I186" s="16"/>
      <c r="J186" s="16"/>
      <c r="K186" s="11"/>
      <c r="L186" s="11"/>
    </row>
    <row r="187" spans="1:12" ht="49.2" x14ac:dyDescent="0.4">
      <c r="A187" s="11"/>
      <c r="B187" s="12" t="s">
        <v>301</v>
      </c>
      <c r="C187" s="13">
        <v>43973</v>
      </c>
      <c r="D187" s="12" t="s">
        <v>16</v>
      </c>
      <c r="E187" s="12" t="s">
        <v>302</v>
      </c>
      <c r="F187" s="12" t="s">
        <v>18</v>
      </c>
      <c r="G187" s="14" t="s">
        <v>471</v>
      </c>
      <c r="H187" s="15" t="s">
        <v>472</v>
      </c>
      <c r="I187" s="16"/>
      <c r="J187" s="16"/>
      <c r="K187" s="11"/>
      <c r="L187" s="11"/>
    </row>
    <row r="188" spans="1:12" ht="123" x14ac:dyDescent="0.4">
      <c r="A188" s="11"/>
      <c r="B188" s="12" t="s">
        <v>473</v>
      </c>
      <c r="C188" s="13">
        <v>43973</v>
      </c>
      <c r="D188" s="12" t="s">
        <v>16</v>
      </c>
      <c r="E188" s="12" t="s">
        <v>474</v>
      </c>
      <c r="F188" s="12" t="s">
        <v>23</v>
      </c>
      <c r="G188" s="14" t="s">
        <v>475</v>
      </c>
      <c r="H188" s="15" t="s">
        <v>476</v>
      </c>
      <c r="I188" s="16"/>
      <c r="J188" s="16"/>
      <c r="K188" s="11"/>
      <c r="L188" s="11"/>
    </row>
    <row r="189" spans="1:12" ht="86.1" x14ac:dyDescent="0.4">
      <c r="A189" s="11"/>
      <c r="B189" s="12" t="s">
        <v>473</v>
      </c>
      <c r="C189" s="23">
        <v>43973</v>
      </c>
      <c r="D189" s="24" t="s">
        <v>16</v>
      </c>
      <c r="E189" s="24" t="s">
        <v>474</v>
      </c>
      <c r="F189" s="24" t="s">
        <v>23</v>
      </c>
      <c r="G189" s="14" t="s">
        <v>477</v>
      </c>
      <c r="H189" s="15" t="s">
        <v>476</v>
      </c>
      <c r="I189" s="16"/>
      <c r="J189" s="16"/>
      <c r="K189" s="11"/>
      <c r="L189" s="11"/>
    </row>
    <row r="190" spans="1:12" ht="110.7" x14ac:dyDescent="0.4">
      <c r="A190" s="11"/>
      <c r="B190" s="12" t="s">
        <v>244</v>
      </c>
      <c r="C190" s="23">
        <v>43973</v>
      </c>
      <c r="D190" s="24" t="s">
        <v>16</v>
      </c>
      <c r="E190" s="24" t="s">
        <v>245</v>
      </c>
      <c r="F190" s="24" t="s">
        <v>23</v>
      </c>
      <c r="G190" s="14" t="s">
        <v>478</v>
      </c>
      <c r="H190" s="15" t="s">
        <v>479</v>
      </c>
      <c r="I190" s="16"/>
      <c r="J190" s="16"/>
      <c r="K190" s="11"/>
      <c r="L190" s="11"/>
    </row>
    <row r="191" spans="1:12" ht="172.2" x14ac:dyDescent="0.4">
      <c r="A191" s="11"/>
      <c r="B191" s="12" t="s">
        <v>480</v>
      </c>
      <c r="C191" s="23">
        <v>43973</v>
      </c>
      <c r="D191" s="24" t="s">
        <v>16</v>
      </c>
      <c r="E191" s="24" t="s">
        <v>481</v>
      </c>
      <c r="F191" s="24" t="s">
        <v>23</v>
      </c>
      <c r="G191" s="14" t="s">
        <v>482</v>
      </c>
      <c r="H191" s="15" t="s">
        <v>483</v>
      </c>
      <c r="I191" s="16"/>
      <c r="J191" s="16"/>
      <c r="K191" s="11"/>
      <c r="L191" s="11"/>
    </row>
    <row r="192" spans="1:12" ht="123" x14ac:dyDescent="0.4">
      <c r="A192" s="11"/>
      <c r="B192" s="12" t="s">
        <v>480</v>
      </c>
      <c r="C192" s="23">
        <v>43973</v>
      </c>
      <c r="D192" s="24" t="s">
        <v>16</v>
      </c>
      <c r="E192" s="24" t="s">
        <v>481</v>
      </c>
      <c r="F192" s="24" t="s">
        <v>23</v>
      </c>
      <c r="G192" s="14" t="s">
        <v>484</v>
      </c>
      <c r="H192" s="15" t="s">
        <v>485</v>
      </c>
      <c r="I192" s="16"/>
      <c r="J192" s="16"/>
      <c r="K192" s="11"/>
      <c r="L192" s="11"/>
    </row>
    <row r="193" spans="1:12" ht="159.9" hidden="1" x14ac:dyDescent="0.4">
      <c r="A193" s="11"/>
      <c r="B193" s="19" t="s">
        <v>400</v>
      </c>
      <c r="C193" s="25">
        <v>43973</v>
      </c>
      <c r="D193" s="26" t="s">
        <v>142</v>
      </c>
      <c r="E193" s="26" t="s">
        <v>486</v>
      </c>
      <c r="F193" s="26" t="s">
        <v>23</v>
      </c>
      <c r="G193" s="21" t="s">
        <v>487</v>
      </c>
      <c r="H193" s="22" t="s">
        <v>488</v>
      </c>
      <c r="I193" s="16"/>
      <c r="J193" s="16"/>
      <c r="K193" s="11"/>
      <c r="L193" s="11"/>
    </row>
    <row r="194" spans="1:12" ht="98.4" x14ac:dyDescent="0.4">
      <c r="A194" s="11"/>
      <c r="B194" s="12" t="s">
        <v>400</v>
      </c>
      <c r="C194" s="23">
        <v>43973</v>
      </c>
      <c r="D194" s="24" t="s">
        <v>16</v>
      </c>
      <c r="E194" s="24" t="s">
        <v>401</v>
      </c>
      <c r="F194" s="24" t="s">
        <v>23</v>
      </c>
      <c r="G194" s="14" t="s">
        <v>489</v>
      </c>
      <c r="H194" s="15" t="s">
        <v>490</v>
      </c>
      <c r="I194" s="16"/>
      <c r="J194" s="16"/>
      <c r="K194" s="11"/>
      <c r="L194" s="11"/>
    </row>
    <row r="195" spans="1:12" ht="86.1" x14ac:dyDescent="0.4">
      <c r="A195" s="11"/>
      <c r="B195" s="12" t="s">
        <v>400</v>
      </c>
      <c r="C195" s="23">
        <v>43973</v>
      </c>
      <c r="D195" s="24" t="s">
        <v>16</v>
      </c>
      <c r="E195" s="24" t="s">
        <v>491</v>
      </c>
      <c r="F195" s="24" t="s">
        <v>274</v>
      </c>
      <c r="G195" s="14" t="s">
        <v>492</v>
      </c>
      <c r="H195" s="15" t="s">
        <v>493</v>
      </c>
      <c r="I195" s="16"/>
      <c r="J195" s="16"/>
      <c r="K195" s="11"/>
      <c r="L195" s="11"/>
    </row>
    <row r="196" spans="1:12" ht="123" x14ac:dyDescent="0.4">
      <c r="A196" s="11"/>
      <c r="B196" s="12" t="s">
        <v>400</v>
      </c>
      <c r="C196" s="23">
        <v>43973</v>
      </c>
      <c r="D196" s="24" t="s">
        <v>16</v>
      </c>
      <c r="E196" s="24" t="s">
        <v>491</v>
      </c>
      <c r="F196" s="24" t="s">
        <v>18</v>
      </c>
      <c r="G196" s="14" t="s">
        <v>494</v>
      </c>
      <c r="H196" s="15" t="s">
        <v>495</v>
      </c>
      <c r="I196" s="16"/>
      <c r="J196" s="16"/>
      <c r="K196" s="11"/>
      <c r="L196" s="11"/>
    </row>
    <row r="197" spans="1:12" ht="73.8" x14ac:dyDescent="0.4">
      <c r="A197" s="11"/>
      <c r="B197" s="12" t="s">
        <v>184</v>
      </c>
      <c r="C197" s="23">
        <v>43973</v>
      </c>
      <c r="D197" s="24" t="s">
        <v>16</v>
      </c>
      <c r="E197" s="24" t="s">
        <v>496</v>
      </c>
      <c r="F197" s="24" t="s">
        <v>18</v>
      </c>
      <c r="G197" s="14" t="s">
        <v>497</v>
      </c>
      <c r="H197" s="15" t="s">
        <v>498</v>
      </c>
      <c r="I197" s="16"/>
      <c r="J197" s="16"/>
      <c r="K197" s="11"/>
      <c r="L197" s="11"/>
    </row>
    <row r="198" spans="1:12" ht="61.5" x14ac:dyDescent="0.4">
      <c r="A198" s="11"/>
      <c r="B198" s="12" t="s">
        <v>191</v>
      </c>
      <c r="C198" s="23">
        <v>43973</v>
      </c>
      <c r="D198" s="24" t="s">
        <v>16</v>
      </c>
      <c r="E198" s="24" t="s">
        <v>192</v>
      </c>
      <c r="F198" s="24" t="s">
        <v>28</v>
      </c>
      <c r="G198" s="14" t="s">
        <v>499</v>
      </c>
      <c r="H198" s="15" t="s">
        <v>500</v>
      </c>
      <c r="I198" s="16"/>
      <c r="J198" s="16"/>
      <c r="K198" s="11"/>
      <c r="L198" s="11"/>
    </row>
    <row r="199" spans="1:12" ht="61.5" x14ac:dyDescent="0.4">
      <c r="A199" s="11"/>
      <c r="B199" s="12" t="s">
        <v>191</v>
      </c>
      <c r="C199" s="23">
        <v>43973</v>
      </c>
      <c r="D199" s="24" t="s">
        <v>16</v>
      </c>
      <c r="E199" s="24" t="s">
        <v>192</v>
      </c>
      <c r="F199" s="24" t="s">
        <v>28</v>
      </c>
      <c r="G199" s="14" t="s">
        <v>501</v>
      </c>
      <c r="H199" s="15" t="s">
        <v>502</v>
      </c>
      <c r="I199" s="16"/>
      <c r="J199" s="16"/>
      <c r="K199" s="11"/>
      <c r="L199" s="11"/>
    </row>
    <row r="200" spans="1:12" ht="61.5" hidden="1" x14ac:dyDescent="0.4">
      <c r="A200" s="11"/>
      <c r="B200" s="19" t="s">
        <v>15</v>
      </c>
      <c r="C200" s="25">
        <v>43972</v>
      </c>
      <c r="D200" s="26" t="s">
        <v>142</v>
      </c>
      <c r="E200" s="26" t="s">
        <v>503</v>
      </c>
      <c r="F200" s="26" t="s">
        <v>62</v>
      </c>
      <c r="G200" s="21" t="s">
        <v>504</v>
      </c>
      <c r="H200" s="22" t="s">
        <v>505</v>
      </c>
      <c r="I200" s="16"/>
      <c r="J200" s="16"/>
      <c r="K200" s="11"/>
      <c r="L200" s="11"/>
    </row>
    <row r="201" spans="1:12" ht="73.8" x14ac:dyDescent="0.4">
      <c r="A201" s="11"/>
      <c r="B201" s="12" t="s">
        <v>26</v>
      </c>
      <c r="C201" s="23">
        <v>43972</v>
      </c>
      <c r="D201" s="24" t="s">
        <v>16</v>
      </c>
      <c r="E201" s="24" t="s">
        <v>27</v>
      </c>
      <c r="F201" s="24" t="s">
        <v>28</v>
      </c>
      <c r="G201" s="14" t="s">
        <v>506</v>
      </c>
      <c r="H201" s="15" t="s">
        <v>507</v>
      </c>
      <c r="I201" s="16"/>
      <c r="J201" s="16"/>
      <c r="K201" s="11"/>
      <c r="L201" s="11"/>
    </row>
    <row r="202" spans="1:12" ht="73.8" x14ac:dyDescent="0.4">
      <c r="A202" s="11"/>
      <c r="B202" s="12" t="s">
        <v>50</v>
      </c>
      <c r="C202" s="23">
        <v>43972</v>
      </c>
      <c r="D202" s="24" t="s">
        <v>16</v>
      </c>
      <c r="E202" s="24" t="s">
        <v>508</v>
      </c>
      <c r="F202" s="24" t="s">
        <v>57</v>
      </c>
      <c r="G202" s="14" t="s">
        <v>509</v>
      </c>
      <c r="H202" s="15" t="s">
        <v>510</v>
      </c>
      <c r="I202" s="16"/>
      <c r="J202" s="16"/>
      <c r="K202" s="11"/>
      <c r="L202" s="11"/>
    </row>
    <row r="203" spans="1:12" ht="73.8" x14ac:dyDescent="0.4">
      <c r="A203" s="11"/>
      <c r="B203" s="12" t="s">
        <v>50</v>
      </c>
      <c r="C203" s="23">
        <v>43972</v>
      </c>
      <c r="D203" s="24" t="s">
        <v>16</v>
      </c>
      <c r="E203" s="24" t="s">
        <v>511</v>
      </c>
      <c r="F203" s="24" t="s">
        <v>23</v>
      </c>
      <c r="G203" s="14" t="s">
        <v>512</v>
      </c>
      <c r="H203" s="15" t="s">
        <v>513</v>
      </c>
      <c r="I203" s="16"/>
      <c r="J203" s="16"/>
      <c r="K203" s="11"/>
      <c r="L203" s="11"/>
    </row>
    <row r="204" spans="1:12" ht="196.8" x14ac:dyDescent="0.4">
      <c r="A204" s="11"/>
      <c r="B204" s="12" t="s">
        <v>148</v>
      </c>
      <c r="C204" s="23">
        <v>43972</v>
      </c>
      <c r="D204" s="24" t="s">
        <v>16</v>
      </c>
      <c r="E204" s="24" t="s">
        <v>149</v>
      </c>
      <c r="F204" s="24" t="s">
        <v>23</v>
      </c>
      <c r="G204" s="14" t="s">
        <v>514</v>
      </c>
      <c r="H204" s="15" t="s">
        <v>515</v>
      </c>
      <c r="I204" s="16"/>
      <c r="J204" s="16"/>
      <c r="K204" s="11"/>
      <c r="L204" s="11"/>
    </row>
    <row r="205" spans="1:12" ht="110.7" x14ac:dyDescent="0.4">
      <c r="A205" s="11"/>
      <c r="B205" s="12" t="s">
        <v>70</v>
      </c>
      <c r="C205" s="23">
        <v>43972</v>
      </c>
      <c r="D205" s="24" t="s">
        <v>16</v>
      </c>
      <c r="E205" s="27" t="s">
        <v>71</v>
      </c>
      <c r="F205" s="24" t="s">
        <v>28</v>
      </c>
      <c r="G205" s="14" t="s">
        <v>516</v>
      </c>
      <c r="H205" s="15" t="s">
        <v>517</v>
      </c>
      <c r="I205" s="16"/>
      <c r="J205" s="16"/>
      <c r="K205" s="11"/>
      <c r="L205" s="11"/>
    </row>
    <row r="206" spans="1:12" ht="49.2" x14ac:dyDescent="0.4">
      <c r="A206" s="11"/>
      <c r="B206" s="12" t="s">
        <v>225</v>
      </c>
      <c r="C206" s="23">
        <v>43972</v>
      </c>
      <c r="D206" s="24" t="s">
        <v>16</v>
      </c>
      <c r="E206" s="27" t="s">
        <v>518</v>
      </c>
      <c r="F206" s="24" t="s">
        <v>23</v>
      </c>
      <c r="G206" s="14" t="s">
        <v>519</v>
      </c>
      <c r="H206" s="15" t="s">
        <v>520</v>
      </c>
      <c r="I206" s="16"/>
      <c r="J206" s="16"/>
      <c r="K206" s="11"/>
      <c r="L206" s="11"/>
    </row>
    <row r="207" spans="1:12" ht="49.2" x14ac:dyDescent="0.4">
      <c r="A207" s="11"/>
      <c r="B207" s="12" t="s">
        <v>231</v>
      </c>
      <c r="C207" s="23">
        <v>43972</v>
      </c>
      <c r="D207" s="24" t="s">
        <v>16</v>
      </c>
      <c r="E207" s="24" t="s">
        <v>232</v>
      </c>
      <c r="F207" s="24" t="s">
        <v>18</v>
      </c>
      <c r="G207" s="14" t="s">
        <v>521</v>
      </c>
      <c r="H207" s="15" t="s">
        <v>522</v>
      </c>
      <c r="I207" s="16"/>
      <c r="J207" s="16"/>
      <c r="K207" s="11"/>
      <c r="L207" s="11"/>
    </row>
    <row r="208" spans="1:12" ht="36.9" x14ac:dyDescent="0.4">
      <c r="A208" s="11"/>
      <c r="B208" s="12" t="s">
        <v>231</v>
      </c>
      <c r="C208" s="23">
        <v>43972</v>
      </c>
      <c r="D208" s="24" t="s">
        <v>16</v>
      </c>
      <c r="E208" s="24" t="s">
        <v>232</v>
      </c>
      <c r="F208" s="24" t="s">
        <v>18</v>
      </c>
      <c r="G208" s="14" t="s">
        <v>523</v>
      </c>
      <c r="H208" s="15" t="s">
        <v>524</v>
      </c>
      <c r="I208" s="16"/>
      <c r="J208" s="16"/>
      <c r="K208" s="11"/>
      <c r="L208" s="11"/>
    </row>
    <row r="209" spans="1:12" ht="73.8" x14ac:dyDescent="0.4">
      <c r="A209" s="11"/>
      <c r="B209" s="12" t="s">
        <v>231</v>
      </c>
      <c r="C209" s="23">
        <v>43972</v>
      </c>
      <c r="D209" s="24" t="s">
        <v>16</v>
      </c>
      <c r="E209" s="24" t="s">
        <v>462</v>
      </c>
      <c r="F209" s="24" t="s">
        <v>23</v>
      </c>
      <c r="G209" s="14" t="s">
        <v>525</v>
      </c>
      <c r="H209" s="15" t="s">
        <v>526</v>
      </c>
      <c r="I209" s="16"/>
      <c r="J209" s="16"/>
      <c r="K209" s="11"/>
      <c r="L209" s="11"/>
    </row>
    <row r="210" spans="1:12" ht="73.8" x14ac:dyDescent="0.4">
      <c r="A210" s="11"/>
      <c r="B210" s="12" t="s">
        <v>74</v>
      </c>
      <c r="C210" s="23">
        <v>43972</v>
      </c>
      <c r="D210" s="24" t="s">
        <v>16</v>
      </c>
      <c r="E210" s="24" t="s">
        <v>527</v>
      </c>
      <c r="F210" s="24" t="s">
        <v>18</v>
      </c>
      <c r="G210" s="14" t="s">
        <v>528</v>
      </c>
      <c r="H210" s="15" t="s">
        <v>529</v>
      </c>
      <c r="I210" s="16"/>
      <c r="J210" s="16"/>
      <c r="K210" s="11"/>
      <c r="L210" s="11"/>
    </row>
    <row r="211" spans="1:12" ht="110.7" x14ac:dyDescent="0.4">
      <c r="A211" s="11"/>
      <c r="B211" s="12" t="s">
        <v>80</v>
      </c>
      <c r="C211" s="23">
        <v>43972</v>
      </c>
      <c r="D211" s="24" t="s">
        <v>16</v>
      </c>
      <c r="E211" s="24" t="s">
        <v>387</v>
      </c>
      <c r="F211" s="24" t="s">
        <v>23</v>
      </c>
      <c r="G211" s="14" t="s">
        <v>530</v>
      </c>
      <c r="H211" s="15" t="s">
        <v>531</v>
      </c>
      <c r="I211" s="16"/>
      <c r="J211" s="16"/>
      <c r="K211" s="11"/>
      <c r="L211" s="11"/>
    </row>
    <row r="212" spans="1:12" ht="61.5" x14ac:dyDescent="0.4">
      <c r="A212" s="11"/>
      <c r="B212" s="12" t="s">
        <v>80</v>
      </c>
      <c r="C212" s="23">
        <v>43972</v>
      </c>
      <c r="D212" s="24" t="s">
        <v>16</v>
      </c>
      <c r="E212" s="24" t="s">
        <v>387</v>
      </c>
      <c r="F212" s="24" t="s">
        <v>18</v>
      </c>
      <c r="G212" s="14" t="s">
        <v>532</v>
      </c>
      <c r="H212" s="15" t="s">
        <v>531</v>
      </c>
      <c r="I212" s="16"/>
      <c r="J212" s="16"/>
      <c r="K212" s="11"/>
      <c r="L212" s="11"/>
    </row>
    <row r="213" spans="1:12" ht="61.5" x14ac:dyDescent="0.4">
      <c r="A213" s="11"/>
      <c r="B213" s="12" t="s">
        <v>80</v>
      </c>
      <c r="C213" s="13">
        <v>43972</v>
      </c>
      <c r="D213" s="12" t="s">
        <v>16</v>
      </c>
      <c r="E213" s="12" t="s">
        <v>387</v>
      </c>
      <c r="F213" s="12" t="s">
        <v>18</v>
      </c>
      <c r="G213" s="14" t="s">
        <v>533</v>
      </c>
      <c r="H213" s="15" t="s">
        <v>531</v>
      </c>
      <c r="I213" s="16"/>
      <c r="J213" s="16"/>
      <c r="K213" s="11"/>
      <c r="L213" s="11"/>
    </row>
    <row r="214" spans="1:12" ht="159.9" x14ac:dyDescent="0.4">
      <c r="A214" s="11"/>
      <c r="B214" s="12" t="s">
        <v>80</v>
      </c>
      <c r="C214" s="13">
        <v>43972</v>
      </c>
      <c r="D214" s="12" t="s">
        <v>16</v>
      </c>
      <c r="E214" s="12" t="s">
        <v>387</v>
      </c>
      <c r="F214" s="12" t="s">
        <v>18</v>
      </c>
      <c r="G214" s="14" t="s">
        <v>534</v>
      </c>
      <c r="H214" s="15" t="s">
        <v>531</v>
      </c>
      <c r="I214" s="16"/>
      <c r="J214" s="16"/>
      <c r="K214" s="11"/>
      <c r="L214" s="11"/>
    </row>
    <row r="215" spans="1:12" ht="110.7" hidden="1" x14ac:dyDescent="0.4">
      <c r="A215" s="11"/>
      <c r="B215" s="19" t="s">
        <v>84</v>
      </c>
      <c r="C215" s="20">
        <v>43972</v>
      </c>
      <c r="D215" s="19" t="s">
        <v>142</v>
      </c>
      <c r="E215" s="19" t="s">
        <v>535</v>
      </c>
      <c r="F215" s="19" t="s">
        <v>23</v>
      </c>
      <c r="G215" s="21" t="s">
        <v>536</v>
      </c>
      <c r="H215" s="22" t="s">
        <v>537</v>
      </c>
      <c r="I215" s="16"/>
      <c r="J215" s="16"/>
      <c r="K215" s="11"/>
      <c r="L215" s="11"/>
    </row>
    <row r="216" spans="1:12" ht="110.7" hidden="1" x14ac:dyDescent="0.4">
      <c r="A216" s="11"/>
      <c r="B216" s="19" t="s">
        <v>84</v>
      </c>
      <c r="C216" s="20">
        <v>43972</v>
      </c>
      <c r="D216" s="19" t="s">
        <v>142</v>
      </c>
      <c r="E216" s="19" t="s">
        <v>535</v>
      </c>
      <c r="F216" s="19" t="s">
        <v>23</v>
      </c>
      <c r="G216" s="21" t="s">
        <v>538</v>
      </c>
      <c r="H216" s="22" t="s">
        <v>537</v>
      </c>
      <c r="I216" s="16"/>
      <c r="J216" s="16"/>
      <c r="K216" s="11"/>
      <c r="L216" s="11"/>
    </row>
    <row r="217" spans="1:12" ht="73.8" hidden="1" x14ac:dyDescent="0.4">
      <c r="A217" s="11"/>
      <c r="B217" s="19" t="s">
        <v>84</v>
      </c>
      <c r="C217" s="20">
        <v>43972</v>
      </c>
      <c r="D217" s="19" t="s">
        <v>142</v>
      </c>
      <c r="E217" s="19" t="s">
        <v>535</v>
      </c>
      <c r="F217" s="19" t="s">
        <v>23</v>
      </c>
      <c r="G217" s="21" t="s">
        <v>539</v>
      </c>
      <c r="H217" s="22" t="s">
        <v>540</v>
      </c>
      <c r="I217" s="16"/>
      <c r="J217" s="16"/>
      <c r="K217" s="11"/>
      <c r="L217" s="11"/>
    </row>
    <row r="218" spans="1:12" ht="86.1" hidden="1" x14ac:dyDescent="0.4">
      <c r="A218" s="11"/>
      <c r="B218" s="19" t="s">
        <v>84</v>
      </c>
      <c r="C218" s="20">
        <v>43972</v>
      </c>
      <c r="D218" s="19" t="s">
        <v>142</v>
      </c>
      <c r="E218" s="19" t="s">
        <v>535</v>
      </c>
      <c r="F218" s="19" t="s">
        <v>23</v>
      </c>
      <c r="G218" s="21" t="s">
        <v>541</v>
      </c>
      <c r="H218" s="22" t="s">
        <v>540</v>
      </c>
      <c r="I218" s="16"/>
      <c r="J218" s="16"/>
      <c r="K218" s="11"/>
      <c r="L218" s="11"/>
    </row>
    <row r="219" spans="1:12" ht="110.7" x14ac:dyDescent="0.4">
      <c r="A219" s="11"/>
      <c r="B219" s="12" t="s">
        <v>473</v>
      </c>
      <c r="C219" s="13">
        <v>43972</v>
      </c>
      <c r="D219" s="12" t="s">
        <v>16</v>
      </c>
      <c r="E219" s="12" t="s">
        <v>481</v>
      </c>
      <c r="F219" s="12" t="s">
        <v>23</v>
      </c>
      <c r="G219" s="14" t="s">
        <v>542</v>
      </c>
      <c r="H219" s="15" t="s">
        <v>543</v>
      </c>
      <c r="I219" s="16"/>
      <c r="J219" s="16"/>
      <c r="K219" s="11"/>
      <c r="L219" s="11"/>
    </row>
    <row r="220" spans="1:12" ht="196.8" hidden="1" x14ac:dyDescent="0.4">
      <c r="A220" s="11"/>
      <c r="B220" s="19" t="s">
        <v>244</v>
      </c>
      <c r="C220" s="20">
        <v>43972</v>
      </c>
      <c r="D220" s="19" t="s">
        <v>142</v>
      </c>
      <c r="E220" s="19" t="s">
        <v>245</v>
      </c>
      <c r="F220" s="19" t="s">
        <v>18</v>
      </c>
      <c r="G220" s="19" t="s">
        <v>544</v>
      </c>
      <c r="H220" s="22" t="s">
        <v>545</v>
      </c>
      <c r="I220" s="16"/>
      <c r="J220" s="16"/>
      <c r="K220" s="11"/>
      <c r="L220" s="11"/>
    </row>
    <row r="221" spans="1:12" ht="159.9" x14ac:dyDescent="0.4">
      <c r="A221" s="11"/>
      <c r="B221" s="12" t="s">
        <v>244</v>
      </c>
      <c r="C221" s="13">
        <v>43972</v>
      </c>
      <c r="D221" s="12" t="s">
        <v>16</v>
      </c>
      <c r="E221" s="12" t="s">
        <v>546</v>
      </c>
      <c r="F221" s="12" t="s">
        <v>18</v>
      </c>
      <c r="G221" s="14" t="s">
        <v>547</v>
      </c>
      <c r="H221" s="15" t="s">
        <v>548</v>
      </c>
      <c r="I221" s="16"/>
      <c r="J221" s="16"/>
      <c r="K221" s="11"/>
      <c r="L221" s="11"/>
    </row>
    <row r="222" spans="1:12" ht="49.2" x14ac:dyDescent="0.4">
      <c r="A222" s="11"/>
      <c r="B222" s="12" t="s">
        <v>91</v>
      </c>
      <c r="C222" s="13">
        <v>43972</v>
      </c>
      <c r="D222" s="12" t="s">
        <v>16</v>
      </c>
      <c r="E222" s="12" t="s">
        <v>92</v>
      </c>
      <c r="F222" s="12" t="s">
        <v>52</v>
      </c>
      <c r="G222" s="14" t="s">
        <v>549</v>
      </c>
      <c r="H222" s="15" t="s">
        <v>550</v>
      </c>
      <c r="I222" s="16"/>
      <c r="J222" s="16"/>
      <c r="K222" s="11"/>
      <c r="L222" s="11"/>
    </row>
    <row r="223" spans="1:12" ht="86.1" x14ac:dyDescent="0.4">
      <c r="A223" s="11"/>
      <c r="B223" s="12" t="s">
        <v>95</v>
      </c>
      <c r="C223" s="13">
        <v>43972</v>
      </c>
      <c r="D223" s="12" t="s">
        <v>16</v>
      </c>
      <c r="E223" s="12" t="s">
        <v>145</v>
      </c>
      <c r="F223" s="12" t="s">
        <v>28</v>
      </c>
      <c r="G223" s="14" t="s">
        <v>551</v>
      </c>
      <c r="H223" s="15" t="s">
        <v>552</v>
      </c>
      <c r="I223" s="16"/>
      <c r="J223" s="16"/>
      <c r="K223" s="11"/>
      <c r="L223" s="11"/>
    </row>
    <row r="224" spans="1:12" ht="110.7" x14ac:dyDescent="0.4">
      <c r="A224" s="11"/>
      <c r="B224" s="12" t="s">
        <v>99</v>
      </c>
      <c r="C224" s="13">
        <v>43972</v>
      </c>
      <c r="D224" s="12" t="s">
        <v>16</v>
      </c>
      <c r="E224" s="12" t="s">
        <v>61</v>
      </c>
      <c r="F224" s="12" t="s">
        <v>23</v>
      </c>
      <c r="G224" s="14" t="s">
        <v>553</v>
      </c>
      <c r="H224" s="15" t="s">
        <v>554</v>
      </c>
      <c r="I224" s="16"/>
      <c r="J224" s="16"/>
      <c r="K224" s="11"/>
      <c r="L224" s="11"/>
    </row>
    <row r="225" spans="1:12" ht="36.9" x14ac:dyDescent="0.4">
      <c r="A225" s="11"/>
      <c r="B225" s="12" t="s">
        <v>555</v>
      </c>
      <c r="C225" s="13">
        <v>43972</v>
      </c>
      <c r="D225" s="12" t="s">
        <v>16</v>
      </c>
      <c r="E225" s="12" t="s">
        <v>556</v>
      </c>
      <c r="F225" s="12" t="s">
        <v>52</v>
      </c>
      <c r="G225" s="14" t="s">
        <v>557</v>
      </c>
      <c r="H225" s="15" t="s">
        <v>558</v>
      </c>
      <c r="I225" s="16"/>
      <c r="J225" s="16"/>
      <c r="K225" s="11"/>
      <c r="L225" s="11"/>
    </row>
    <row r="226" spans="1:12" ht="49.2" x14ac:dyDescent="0.4">
      <c r="A226" s="11"/>
      <c r="B226" s="12" t="s">
        <v>555</v>
      </c>
      <c r="C226" s="13">
        <v>43972</v>
      </c>
      <c r="D226" s="12" t="s">
        <v>16</v>
      </c>
      <c r="E226" s="12" t="s">
        <v>559</v>
      </c>
      <c r="F226" s="12" t="s">
        <v>18</v>
      </c>
      <c r="G226" s="14" t="s">
        <v>560</v>
      </c>
      <c r="H226" s="15" t="s">
        <v>561</v>
      </c>
      <c r="I226" s="16"/>
      <c r="J226" s="16"/>
      <c r="K226" s="11"/>
      <c r="L226" s="11"/>
    </row>
    <row r="227" spans="1:12" ht="98.4" x14ac:dyDescent="0.4">
      <c r="A227" s="11"/>
      <c r="B227" s="12" t="s">
        <v>400</v>
      </c>
      <c r="C227" s="13">
        <v>43972</v>
      </c>
      <c r="D227" s="12" t="s">
        <v>16</v>
      </c>
      <c r="E227" s="12" t="s">
        <v>562</v>
      </c>
      <c r="F227" s="12" t="s">
        <v>18</v>
      </c>
      <c r="G227" s="14" t="s">
        <v>563</v>
      </c>
      <c r="H227" s="15" t="s">
        <v>564</v>
      </c>
      <c r="I227" s="16"/>
      <c r="J227" s="16"/>
      <c r="K227" s="11"/>
      <c r="L227" s="11"/>
    </row>
    <row r="228" spans="1:12" ht="147.6" x14ac:dyDescent="0.4">
      <c r="A228" s="11"/>
      <c r="B228" s="12" t="s">
        <v>400</v>
      </c>
      <c r="C228" s="13">
        <v>43972</v>
      </c>
      <c r="D228" s="12" t="s">
        <v>16</v>
      </c>
      <c r="E228" s="12" t="s">
        <v>401</v>
      </c>
      <c r="F228" s="12" t="s">
        <v>23</v>
      </c>
      <c r="G228" s="14" t="s">
        <v>565</v>
      </c>
      <c r="H228" s="15" t="s">
        <v>566</v>
      </c>
      <c r="I228" s="16"/>
      <c r="J228" s="16"/>
      <c r="K228" s="11"/>
      <c r="L228" s="11"/>
    </row>
    <row r="229" spans="1:12" ht="86.1" x14ac:dyDescent="0.4">
      <c r="A229" s="11"/>
      <c r="B229" s="12" t="s">
        <v>191</v>
      </c>
      <c r="C229" s="13">
        <v>43972</v>
      </c>
      <c r="D229" s="12" t="s">
        <v>16</v>
      </c>
      <c r="E229" s="12" t="s">
        <v>567</v>
      </c>
      <c r="F229" s="12" t="s">
        <v>28</v>
      </c>
      <c r="G229" s="14" t="s">
        <v>568</v>
      </c>
      <c r="H229" s="15" t="s">
        <v>569</v>
      </c>
      <c r="I229" s="16"/>
      <c r="J229" s="16"/>
      <c r="K229" s="11"/>
      <c r="L229" s="11"/>
    </row>
    <row r="230" spans="1:12" ht="110.7" x14ac:dyDescent="0.4">
      <c r="A230" s="11"/>
      <c r="B230" s="12" t="s">
        <v>119</v>
      </c>
      <c r="C230" s="13">
        <v>43971</v>
      </c>
      <c r="D230" s="12" t="s">
        <v>16</v>
      </c>
      <c r="E230" s="12" t="s">
        <v>120</v>
      </c>
      <c r="F230" s="12" t="s">
        <v>23</v>
      </c>
      <c r="G230" s="14" t="s">
        <v>570</v>
      </c>
      <c r="H230" s="15" t="s">
        <v>571</v>
      </c>
      <c r="I230" s="16"/>
      <c r="J230" s="16"/>
      <c r="K230" s="11"/>
      <c r="L230" s="11"/>
    </row>
    <row r="231" spans="1:12" ht="209.1" x14ac:dyDescent="0.4">
      <c r="A231" s="11"/>
      <c r="B231" s="12" t="s">
        <v>42</v>
      </c>
      <c r="C231" s="13">
        <v>43971</v>
      </c>
      <c r="D231" s="12" t="s">
        <v>16</v>
      </c>
      <c r="E231" s="12" t="s">
        <v>43</v>
      </c>
      <c r="F231" s="12" t="s">
        <v>18</v>
      </c>
      <c r="G231" s="14" t="s">
        <v>572</v>
      </c>
      <c r="H231" s="15" t="s">
        <v>573</v>
      </c>
      <c r="I231" s="16"/>
      <c r="J231" s="16"/>
      <c r="K231" s="11"/>
      <c r="L231" s="11"/>
    </row>
    <row r="232" spans="1:12" ht="110.7" x14ac:dyDescent="0.4">
      <c r="A232" s="11"/>
      <c r="B232" s="12" t="s">
        <v>42</v>
      </c>
      <c r="C232" s="13">
        <v>43971</v>
      </c>
      <c r="D232" s="12" t="s">
        <v>16</v>
      </c>
      <c r="E232" s="12" t="s">
        <v>535</v>
      </c>
      <c r="F232" s="12" t="s">
        <v>28</v>
      </c>
      <c r="G232" s="14" t="s">
        <v>574</v>
      </c>
      <c r="H232" s="15" t="s">
        <v>575</v>
      </c>
      <c r="I232" s="16"/>
      <c r="J232" s="16"/>
      <c r="K232" s="11"/>
      <c r="L232" s="11"/>
    </row>
    <row r="233" spans="1:12" ht="172.2" x14ac:dyDescent="0.4">
      <c r="A233" s="11"/>
      <c r="B233" s="12" t="s">
        <v>576</v>
      </c>
      <c r="C233" s="13">
        <v>43971</v>
      </c>
      <c r="D233" s="12" t="s">
        <v>16</v>
      </c>
      <c r="E233" s="12" t="s">
        <v>577</v>
      </c>
      <c r="F233" s="12" t="s">
        <v>28</v>
      </c>
      <c r="G233" s="14" t="s">
        <v>578</v>
      </c>
      <c r="H233" s="15" t="s">
        <v>579</v>
      </c>
      <c r="I233" s="16"/>
      <c r="J233" s="16"/>
      <c r="K233" s="11"/>
      <c r="L233" s="11"/>
    </row>
    <row r="234" spans="1:12" ht="147.6" x14ac:dyDescent="0.4">
      <c r="A234" s="11"/>
      <c r="B234" s="12" t="s">
        <v>50</v>
      </c>
      <c r="C234" s="13">
        <v>43971</v>
      </c>
      <c r="D234" s="12" t="s">
        <v>16</v>
      </c>
      <c r="E234" s="12" t="s">
        <v>128</v>
      </c>
      <c r="F234" s="12" t="s">
        <v>23</v>
      </c>
      <c r="G234" s="14" t="s">
        <v>580</v>
      </c>
      <c r="H234" s="15" t="s">
        <v>581</v>
      </c>
      <c r="I234" s="16"/>
      <c r="J234" s="16"/>
      <c r="K234" s="11"/>
      <c r="L234" s="11"/>
    </row>
    <row r="235" spans="1:12" ht="86.1" x14ac:dyDescent="0.4">
      <c r="A235" s="11"/>
      <c r="B235" s="12" t="s">
        <v>50</v>
      </c>
      <c r="C235" s="13">
        <v>43971</v>
      </c>
      <c r="D235" s="12" t="s">
        <v>16</v>
      </c>
      <c r="E235" s="12" t="s">
        <v>582</v>
      </c>
      <c r="F235" s="12" t="s">
        <v>62</v>
      </c>
      <c r="G235" s="14" t="s">
        <v>583</v>
      </c>
      <c r="H235" s="15" t="s">
        <v>584</v>
      </c>
      <c r="I235" s="16"/>
      <c r="J235" s="16"/>
      <c r="K235" s="11"/>
      <c r="L235" s="11"/>
    </row>
    <row r="236" spans="1:12" ht="73.8" x14ac:dyDescent="0.4">
      <c r="A236" s="11"/>
      <c r="B236" s="12" t="s">
        <v>137</v>
      </c>
      <c r="C236" s="13">
        <v>43971</v>
      </c>
      <c r="D236" s="12" t="s">
        <v>16</v>
      </c>
      <c r="E236" s="12" t="s">
        <v>585</v>
      </c>
      <c r="F236" s="12" t="s">
        <v>23</v>
      </c>
      <c r="G236" s="14" t="s">
        <v>586</v>
      </c>
      <c r="H236" s="15" t="s">
        <v>587</v>
      </c>
      <c r="I236" s="16"/>
      <c r="J236" s="16"/>
      <c r="K236" s="11"/>
      <c r="L236" s="11"/>
    </row>
    <row r="237" spans="1:12" ht="147.6" hidden="1" x14ac:dyDescent="0.4">
      <c r="A237" s="11"/>
      <c r="B237" s="19" t="s">
        <v>137</v>
      </c>
      <c r="C237" s="20">
        <v>43971</v>
      </c>
      <c r="D237" s="19" t="s">
        <v>142</v>
      </c>
      <c r="E237" s="19" t="s">
        <v>481</v>
      </c>
      <c r="F237" s="19" t="s">
        <v>23</v>
      </c>
      <c r="G237" s="21" t="s">
        <v>588</v>
      </c>
      <c r="H237" s="22" t="s">
        <v>589</v>
      </c>
      <c r="I237" s="16"/>
      <c r="J237" s="16"/>
      <c r="K237" s="11"/>
      <c r="L237" s="11"/>
    </row>
    <row r="238" spans="1:12" ht="221.4" hidden="1" x14ac:dyDescent="0.4">
      <c r="A238" s="11"/>
      <c r="B238" s="19" t="s">
        <v>141</v>
      </c>
      <c r="C238" s="20">
        <v>43971</v>
      </c>
      <c r="D238" s="19" t="s">
        <v>142</v>
      </c>
      <c r="E238" s="19" t="s">
        <v>103</v>
      </c>
      <c r="F238" s="19" t="s">
        <v>18</v>
      </c>
      <c r="G238" s="21" t="s">
        <v>590</v>
      </c>
      <c r="H238" s="22" t="s">
        <v>591</v>
      </c>
      <c r="I238" s="16"/>
      <c r="J238" s="16"/>
      <c r="K238" s="11"/>
      <c r="L238" s="11"/>
    </row>
    <row r="239" spans="1:12" ht="123" hidden="1" x14ac:dyDescent="0.4">
      <c r="A239" s="11"/>
      <c r="B239" s="19" t="s">
        <v>141</v>
      </c>
      <c r="C239" s="20">
        <v>43971</v>
      </c>
      <c r="D239" s="19" t="s">
        <v>142</v>
      </c>
      <c r="E239" s="19" t="s">
        <v>103</v>
      </c>
      <c r="F239" s="19" t="s">
        <v>23</v>
      </c>
      <c r="G239" s="21" t="s">
        <v>592</v>
      </c>
      <c r="H239" s="22" t="s">
        <v>593</v>
      </c>
      <c r="I239" s="16"/>
      <c r="J239" s="16"/>
      <c r="K239" s="11"/>
      <c r="L239" s="11"/>
    </row>
    <row r="240" spans="1:12" ht="196.8" x14ac:dyDescent="0.4">
      <c r="A240" s="11"/>
      <c r="B240" s="12" t="s">
        <v>141</v>
      </c>
      <c r="C240" s="13">
        <v>43971</v>
      </c>
      <c r="D240" s="12" t="s">
        <v>16</v>
      </c>
      <c r="E240" s="12" t="s">
        <v>103</v>
      </c>
      <c r="F240" s="12" t="s">
        <v>23</v>
      </c>
      <c r="G240" s="14" t="s">
        <v>594</v>
      </c>
      <c r="H240" s="15" t="s">
        <v>595</v>
      </c>
      <c r="I240" s="16"/>
      <c r="J240" s="16"/>
      <c r="K240" s="11"/>
      <c r="L240" s="11"/>
    </row>
    <row r="241" spans="1:12" ht="135.30000000000001" x14ac:dyDescent="0.4">
      <c r="A241" s="11"/>
      <c r="B241" s="12" t="s">
        <v>141</v>
      </c>
      <c r="C241" s="13">
        <v>43971</v>
      </c>
      <c r="D241" s="12" t="s">
        <v>16</v>
      </c>
      <c r="E241" s="12" t="s">
        <v>596</v>
      </c>
      <c r="F241" s="12" t="s">
        <v>18</v>
      </c>
      <c r="G241" s="14" t="s">
        <v>597</v>
      </c>
      <c r="H241" s="15" t="s">
        <v>598</v>
      </c>
      <c r="I241" s="16"/>
      <c r="J241" s="16"/>
      <c r="K241" s="11"/>
      <c r="L241" s="11"/>
    </row>
    <row r="242" spans="1:12" ht="172.2" hidden="1" x14ac:dyDescent="0.4">
      <c r="A242" s="11"/>
      <c r="B242" s="19" t="s">
        <v>599</v>
      </c>
      <c r="C242" s="20">
        <v>43971</v>
      </c>
      <c r="D242" s="19" t="s">
        <v>142</v>
      </c>
      <c r="E242" s="19" t="s">
        <v>481</v>
      </c>
      <c r="F242" s="19" t="s">
        <v>23</v>
      </c>
      <c r="G242" s="21" t="s">
        <v>600</v>
      </c>
      <c r="H242" s="22" t="s">
        <v>601</v>
      </c>
      <c r="I242" s="16"/>
      <c r="J242" s="16"/>
      <c r="K242" s="11"/>
      <c r="L242" s="11"/>
    </row>
    <row r="243" spans="1:12" ht="123" x14ac:dyDescent="0.4">
      <c r="A243" s="11"/>
      <c r="B243" s="12" t="s">
        <v>599</v>
      </c>
      <c r="C243" s="13">
        <v>43971</v>
      </c>
      <c r="D243" s="12" t="s">
        <v>16</v>
      </c>
      <c r="E243" s="12" t="s">
        <v>481</v>
      </c>
      <c r="F243" s="12" t="s">
        <v>57</v>
      </c>
      <c r="G243" s="14" t="s">
        <v>602</v>
      </c>
      <c r="H243" s="15" t="s">
        <v>603</v>
      </c>
      <c r="I243" s="16"/>
      <c r="J243" s="16"/>
      <c r="K243" s="11"/>
      <c r="L243" s="11"/>
    </row>
    <row r="244" spans="1:12" ht="196.8" hidden="1" x14ac:dyDescent="0.4">
      <c r="A244" s="11"/>
      <c r="B244" s="19" t="s">
        <v>599</v>
      </c>
      <c r="C244" s="20">
        <v>43971</v>
      </c>
      <c r="D244" s="19" t="s">
        <v>142</v>
      </c>
      <c r="E244" s="19" t="s">
        <v>604</v>
      </c>
      <c r="F244" s="19" t="s">
        <v>23</v>
      </c>
      <c r="G244" s="21" t="s">
        <v>605</v>
      </c>
      <c r="H244" s="22" t="s">
        <v>606</v>
      </c>
      <c r="I244" s="16"/>
      <c r="J244" s="16"/>
      <c r="K244" s="11"/>
      <c r="L244" s="11"/>
    </row>
    <row r="245" spans="1:12" ht="73.8" x14ac:dyDescent="0.4">
      <c r="A245" s="11"/>
      <c r="B245" s="12" t="s">
        <v>607</v>
      </c>
      <c r="C245" s="13">
        <v>43971</v>
      </c>
      <c r="D245" s="12" t="s">
        <v>16</v>
      </c>
      <c r="E245" s="12" t="s">
        <v>608</v>
      </c>
      <c r="F245" s="12" t="s">
        <v>18</v>
      </c>
      <c r="G245" s="14" t="s">
        <v>609</v>
      </c>
      <c r="H245" s="15" t="s">
        <v>610</v>
      </c>
      <c r="I245" s="16"/>
      <c r="J245" s="16"/>
      <c r="K245" s="11"/>
      <c r="L245" s="11"/>
    </row>
    <row r="246" spans="1:12" ht="73.8" x14ac:dyDescent="0.4">
      <c r="A246" s="11"/>
      <c r="B246" s="12" t="s">
        <v>611</v>
      </c>
      <c r="C246" s="13">
        <v>43971</v>
      </c>
      <c r="D246" s="12" t="s">
        <v>16</v>
      </c>
      <c r="E246" s="12" t="s">
        <v>171</v>
      </c>
      <c r="F246" s="12" t="s">
        <v>23</v>
      </c>
      <c r="G246" s="14" t="s">
        <v>612</v>
      </c>
      <c r="H246" s="15" t="s">
        <v>613</v>
      </c>
      <c r="I246" s="16"/>
      <c r="J246" s="16"/>
      <c r="K246" s="11"/>
      <c r="L246" s="11"/>
    </row>
    <row r="247" spans="1:12" ht="159.9" hidden="1" x14ac:dyDescent="0.4">
      <c r="A247" s="11"/>
      <c r="B247" s="19" t="s">
        <v>362</v>
      </c>
      <c r="C247" s="20">
        <v>43971</v>
      </c>
      <c r="D247" s="19" t="s">
        <v>142</v>
      </c>
      <c r="E247" s="19" t="s">
        <v>120</v>
      </c>
      <c r="F247" s="19" t="s">
        <v>23</v>
      </c>
      <c r="G247" s="21" t="s">
        <v>614</v>
      </c>
      <c r="H247" s="22" t="s">
        <v>615</v>
      </c>
      <c r="I247" s="16"/>
      <c r="J247" s="16"/>
      <c r="K247" s="11"/>
      <c r="L247" s="11"/>
    </row>
    <row r="248" spans="1:12" ht="61.5" hidden="1" x14ac:dyDescent="0.4">
      <c r="A248" s="11"/>
      <c r="B248" s="19" t="s">
        <v>362</v>
      </c>
      <c r="C248" s="20">
        <v>43971</v>
      </c>
      <c r="D248" s="19" t="s">
        <v>142</v>
      </c>
      <c r="E248" s="19" t="s">
        <v>616</v>
      </c>
      <c r="F248" s="19" t="s">
        <v>18</v>
      </c>
      <c r="G248" s="21" t="s">
        <v>617</v>
      </c>
      <c r="H248" s="22" t="s">
        <v>618</v>
      </c>
      <c r="I248" s="16"/>
      <c r="J248" s="16"/>
      <c r="K248" s="11"/>
      <c r="L248" s="11"/>
    </row>
    <row r="249" spans="1:12" ht="209.1" x14ac:dyDescent="0.4">
      <c r="A249" s="11"/>
      <c r="B249" s="12" t="s">
        <v>619</v>
      </c>
      <c r="C249" s="13">
        <v>43971</v>
      </c>
      <c r="D249" s="12" t="s">
        <v>16</v>
      </c>
      <c r="E249" s="12" t="s">
        <v>620</v>
      </c>
      <c r="F249" s="12" t="s">
        <v>23</v>
      </c>
      <c r="G249" s="14" t="s">
        <v>621</v>
      </c>
      <c r="H249" s="15" t="s">
        <v>622</v>
      </c>
      <c r="I249" s="16"/>
      <c r="J249" s="16"/>
      <c r="K249" s="11"/>
      <c r="L249" s="11"/>
    </row>
    <row r="250" spans="1:12" ht="209.1" x14ac:dyDescent="0.4">
      <c r="A250" s="11"/>
      <c r="B250" s="12" t="s">
        <v>619</v>
      </c>
      <c r="C250" s="13">
        <v>43971</v>
      </c>
      <c r="D250" s="12" t="s">
        <v>16</v>
      </c>
      <c r="E250" s="12" t="s">
        <v>620</v>
      </c>
      <c r="F250" s="12" t="s">
        <v>23</v>
      </c>
      <c r="G250" s="14" t="s">
        <v>623</v>
      </c>
      <c r="H250" s="15" t="s">
        <v>622</v>
      </c>
      <c r="I250" s="16"/>
      <c r="J250" s="16"/>
      <c r="K250" s="11"/>
      <c r="L250" s="11"/>
    </row>
    <row r="251" spans="1:12" ht="49.2" x14ac:dyDescent="0.4">
      <c r="A251" s="11"/>
      <c r="B251" s="12" t="s">
        <v>624</v>
      </c>
      <c r="C251" s="13">
        <v>43971</v>
      </c>
      <c r="D251" s="12" t="s">
        <v>16</v>
      </c>
      <c r="E251" s="12" t="s">
        <v>625</v>
      </c>
      <c r="F251" s="12" t="s">
        <v>52</v>
      </c>
      <c r="G251" s="14" t="s">
        <v>626</v>
      </c>
      <c r="H251" s="15" t="s">
        <v>627</v>
      </c>
      <c r="I251" s="16"/>
      <c r="J251" s="16"/>
      <c r="K251" s="11"/>
      <c r="L251" s="11"/>
    </row>
    <row r="252" spans="1:12" ht="196.8" x14ac:dyDescent="0.4">
      <c r="A252" s="11"/>
      <c r="B252" s="12" t="s">
        <v>431</v>
      </c>
      <c r="C252" s="13">
        <v>43971</v>
      </c>
      <c r="D252" s="12" t="s">
        <v>16</v>
      </c>
      <c r="E252" s="12" t="s">
        <v>61</v>
      </c>
      <c r="F252" s="12" t="s">
        <v>57</v>
      </c>
      <c r="G252" s="14" t="s">
        <v>628</v>
      </c>
      <c r="H252" s="15" t="s">
        <v>629</v>
      </c>
      <c r="I252" s="16"/>
      <c r="J252" s="16"/>
      <c r="K252" s="11"/>
      <c r="L252" s="11"/>
    </row>
    <row r="253" spans="1:12" ht="49.2" x14ac:dyDescent="0.4">
      <c r="A253" s="11"/>
      <c r="B253" s="12" t="s">
        <v>431</v>
      </c>
      <c r="C253" s="13">
        <v>43971</v>
      </c>
      <c r="D253" s="12" t="s">
        <v>16</v>
      </c>
      <c r="E253" s="12" t="s">
        <v>61</v>
      </c>
      <c r="F253" s="12" t="s">
        <v>23</v>
      </c>
      <c r="G253" s="14" t="s">
        <v>630</v>
      </c>
      <c r="H253" s="15" t="s">
        <v>631</v>
      </c>
      <c r="I253" s="16"/>
      <c r="J253" s="16"/>
      <c r="K253" s="11"/>
      <c r="L253" s="11"/>
    </row>
    <row r="254" spans="1:12" ht="86.1" x14ac:dyDescent="0.4">
      <c r="A254" s="11"/>
      <c r="B254" s="12" t="s">
        <v>70</v>
      </c>
      <c r="C254" s="13">
        <v>43971</v>
      </c>
      <c r="D254" s="12" t="s">
        <v>16</v>
      </c>
      <c r="E254" s="12" t="s">
        <v>71</v>
      </c>
      <c r="F254" s="12" t="s">
        <v>28</v>
      </c>
      <c r="G254" s="14" t="s">
        <v>632</v>
      </c>
      <c r="H254" s="15" t="s">
        <v>633</v>
      </c>
      <c r="I254" s="16"/>
      <c r="J254" s="16"/>
      <c r="K254" s="11"/>
      <c r="L254" s="11"/>
    </row>
    <row r="255" spans="1:12" ht="86.1" x14ac:dyDescent="0.4">
      <c r="A255" s="11"/>
      <c r="B255" s="12" t="s">
        <v>634</v>
      </c>
      <c r="C255" s="13">
        <v>43971</v>
      </c>
      <c r="D255" s="12" t="s">
        <v>16</v>
      </c>
      <c r="E255" s="12" t="s">
        <v>635</v>
      </c>
      <c r="F255" s="12" t="s">
        <v>274</v>
      </c>
      <c r="G255" s="14" t="s">
        <v>636</v>
      </c>
      <c r="H255" s="15" t="s">
        <v>637</v>
      </c>
      <c r="I255" s="16"/>
      <c r="J255" s="16"/>
      <c r="K255" s="11"/>
      <c r="L255" s="11"/>
    </row>
    <row r="256" spans="1:12" ht="159.9" x14ac:dyDescent="0.4">
      <c r="A256" s="11"/>
      <c r="B256" s="12" t="s">
        <v>160</v>
      </c>
      <c r="C256" s="13">
        <v>43971</v>
      </c>
      <c r="D256" s="12" t="s">
        <v>16</v>
      </c>
      <c r="E256" s="12" t="s">
        <v>638</v>
      </c>
      <c r="F256" s="12" t="s">
        <v>23</v>
      </c>
      <c r="G256" s="14" t="s">
        <v>639</v>
      </c>
      <c r="H256" s="15" t="s">
        <v>640</v>
      </c>
      <c r="I256" s="16"/>
      <c r="J256" s="16"/>
      <c r="K256" s="11"/>
      <c r="L256" s="11"/>
    </row>
    <row r="257" spans="1:12" ht="196.8" x14ac:dyDescent="0.4">
      <c r="A257" s="11"/>
      <c r="B257" s="12" t="s">
        <v>160</v>
      </c>
      <c r="C257" s="13">
        <v>43971</v>
      </c>
      <c r="D257" s="12" t="s">
        <v>16</v>
      </c>
      <c r="E257" s="12" t="s">
        <v>638</v>
      </c>
      <c r="F257" s="12" t="s">
        <v>23</v>
      </c>
      <c r="G257" s="14" t="s">
        <v>641</v>
      </c>
      <c r="H257" s="15" t="s">
        <v>642</v>
      </c>
      <c r="I257" s="16"/>
      <c r="J257" s="16"/>
      <c r="K257" s="11"/>
      <c r="L257" s="11"/>
    </row>
    <row r="258" spans="1:12" ht="98.4" x14ac:dyDescent="0.4">
      <c r="A258" s="11"/>
      <c r="B258" s="12" t="s">
        <v>74</v>
      </c>
      <c r="C258" s="13">
        <v>43971</v>
      </c>
      <c r="D258" s="12" t="s">
        <v>16</v>
      </c>
      <c r="E258" s="12" t="s">
        <v>527</v>
      </c>
      <c r="F258" s="12" t="s">
        <v>18</v>
      </c>
      <c r="G258" s="14" t="s">
        <v>643</v>
      </c>
      <c r="H258" s="15" t="s">
        <v>644</v>
      </c>
      <c r="I258" s="16"/>
      <c r="J258" s="16"/>
      <c r="K258" s="11"/>
      <c r="L258" s="11"/>
    </row>
    <row r="259" spans="1:12" ht="110.7" x14ac:dyDescent="0.4">
      <c r="A259" s="11"/>
      <c r="B259" s="12" t="s">
        <v>294</v>
      </c>
      <c r="C259" s="13">
        <v>43971</v>
      </c>
      <c r="D259" s="12" t="s">
        <v>16</v>
      </c>
      <c r="E259" s="12" t="s">
        <v>61</v>
      </c>
      <c r="F259" s="12" t="s">
        <v>57</v>
      </c>
      <c r="G259" s="14" t="s">
        <v>645</v>
      </c>
      <c r="H259" s="15" t="s">
        <v>646</v>
      </c>
      <c r="I259" s="16"/>
      <c r="J259" s="16"/>
      <c r="K259" s="11"/>
      <c r="L259" s="11"/>
    </row>
    <row r="260" spans="1:12" ht="73.8" x14ac:dyDescent="0.4">
      <c r="A260" s="11"/>
      <c r="B260" s="12" t="s">
        <v>647</v>
      </c>
      <c r="C260" s="13">
        <v>43971</v>
      </c>
      <c r="D260" s="12" t="s">
        <v>16</v>
      </c>
      <c r="E260" s="12" t="s">
        <v>648</v>
      </c>
      <c r="F260" s="12" t="s">
        <v>18</v>
      </c>
      <c r="G260" s="14" t="s">
        <v>649</v>
      </c>
      <c r="H260" s="15" t="s">
        <v>650</v>
      </c>
      <c r="I260" s="16"/>
      <c r="J260" s="16"/>
      <c r="K260" s="11"/>
      <c r="L260" s="11"/>
    </row>
    <row r="261" spans="1:12" ht="86.1" x14ac:dyDescent="0.4">
      <c r="A261" s="11"/>
      <c r="B261" s="12" t="s">
        <v>80</v>
      </c>
      <c r="C261" s="13">
        <v>43971</v>
      </c>
      <c r="D261" s="12" t="s">
        <v>16</v>
      </c>
      <c r="E261" s="12" t="s">
        <v>387</v>
      </c>
      <c r="F261" s="12" t="s">
        <v>23</v>
      </c>
      <c r="G261" s="14" t="s">
        <v>651</v>
      </c>
      <c r="H261" s="15" t="s">
        <v>652</v>
      </c>
      <c r="I261" s="16"/>
      <c r="J261" s="16"/>
      <c r="K261" s="11"/>
      <c r="L261" s="11"/>
    </row>
    <row r="262" spans="1:12" ht="61.5" x14ac:dyDescent="0.4">
      <c r="A262" s="11"/>
      <c r="B262" s="12" t="s">
        <v>244</v>
      </c>
      <c r="C262" s="13">
        <v>43971</v>
      </c>
      <c r="D262" s="12" t="s">
        <v>16</v>
      </c>
      <c r="E262" s="12" t="s">
        <v>245</v>
      </c>
      <c r="F262" s="12" t="s">
        <v>28</v>
      </c>
      <c r="G262" s="14" t="s">
        <v>653</v>
      </c>
      <c r="H262" s="15" t="s">
        <v>654</v>
      </c>
      <c r="I262" s="16"/>
      <c r="J262" s="16"/>
      <c r="K262" s="11"/>
      <c r="L262" s="11"/>
    </row>
    <row r="263" spans="1:12" ht="73.8" hidden="1" x14ac:dyDescent="0.4">
      <c r="A263" s="11"/>
      <c r="B263" s="19" t="s">
        <v>480</v>
      </c>
      <c r="C263" s="20">
        <v>43971</v>
      </c>
      <c r="D263" s="19" t="s">
        <v>142</v>
      </c>
      <c r="E263" s="19" t="s">
        <v>481</v>
      </c>
      <c r="F263" s="19" t="s">
        <v>23</v>
      </c>
      <c r="G263" s="21" t="s">
        <v>655</v>
      </c>
      <c r="H263" s="22" t="s">
        <v>656</v>
      </c>
      <c r="I263" s="16"/>
      <c r="J263" s="16"/>
      <c r="K263" s="11"/>
      <c r="L263" s="11"/>
    </row>
    <row r="264" spans="1:12" ht="86.1" hidden="1" x14ac:dyDescent="0.4">
      <c r="A264" s="11"/>
      <c r="B264" s="19" t="s">
        <v>480</v>
      </c>
      <c r="C264" s="20">
        <v>43971</v>
      </c>
      <c r="D264" s="19" t="s">
        <v>142</v>
      </c>
      <c r="E264" s="19" t="s">
        <v>481</v>
      </c>
      <c r="F264" s="19" t="s">
        <v>23</v>
      </c>
      <c r="G264" s="21" t="s">
        <v>657</v>
      </c>
      <c r="H264" s="22" t="s">
        <v>658</v>
      </c>
      <c r="I264" s="16"/>
      <c r="J264" s="16"/>
      <c r="K264" s="11"/>
      <c r="L264" s="11"/>
    </row>
    <row r="265" spans="1:12" ht="86.1" x14ac:dyDescent="0.4">
      <c r="A265" s="11"/>
      <c r="B265" s="12" t="s">
        <v>659</v>
      </c>
      <c r="C265" s="13">
        <v>43971</v>
      </c>
      <c r="D265" s="12" t="s">
        <v>16</v>
      </c>
      <c r="E265" s="12" t="s">
        <v>660</v>
      </c>
      <c r="F265" s="12" t="s">
        <v>23</v>
      </c>
      <c r="G265" s="14" t="s">
        <v>661</v>
      </c>
      <c r="H265" s="15" t="s">
        <v>662</v>
      </c>
      <c r="I265" s="16"/>
      <c r="J265" s="16"/>
      <c r="K265" s="11"/>
      <c r="L265" s="11"/>
    </row>
    <row r="266" spans="1:12" ht="36.9" x14ac:dyDescent="0.4">
      <c r="A266" s="11"/>
      <c r="B266" s="12" t="s">
        <v>659</v>
      </c>
      <c r="C266" s="13">
        <v>43971</v>
      </c>
      <c r="D266" s="12" t="s">
        <v>16</v>
      </c>
      <c r="E266" s="12" t="s">
        <v>660</v>
      </c>
      <c r="F266" s="12" t="s">
        <v>23</v>
      </c>
      <c r="G266" s="14" t="s">
        <v>663</v>
      </c>
      <c r="H266" s="15" t="s">
        <v>664</v>
      </c>
      <c r="I266" s="16"/>
      <c r="J266" s="16"/>
      <c r="K266" s="11"/>
      <c r="L266" s="11"/>
    </row>
    <row r="267" spans="1:12" ht="123" x14ac:dyDescent="0.4">
      <c r="A267" s="11"/>
      <c r="B267" s="12" t="s">
        <v>659</v>
      </c>
      <c r="C267" s="13">
        <v>43971</v>
      </c>
      <c r="D267" s="12" t="s">
        <v>16</v>
      </c>
      <c r="E267" s="12" t="s">
        <v>660</v>
      </c>
      <c r="F267" s="12" t="s">
        <v>23</v>
      </c>
      <c r="G267" s="14" t="s">
        <v>665</v>
      </c>
      <c r="H267" s="15" t="s">
        <v>666</v>
      </c>
      <c r="I267" s="16"/>
      <c r="J267" s="16"/>
      <c r="K267" s="11"/>
      <c r="L267" s="11"/>
    </row>
    <row r="268" spans="1:12" ht="36.9" x14ac:dyDescent="0.4">
      <c r="A268" s="11"/>
      <c r="B268" s="12" t="s">
        <v>99</v>
      </c>
      <c r="C268" s="13">
        <v>43971</v>
      </c>
      <c r="D268" s="12" t="s">
        <v>16</v>
      </c>
      <c r="E268" s="12" t="s">
        <v>61</v>
      </c>
      <c r="F268" s="12" t="s">
        <v>23</v>
      </c>
      <c r="G268" s="14" t="s">
        <v>667</v>
      </c>
      <c r="H268" s="15" t="s">
        <v>668</v>
      </c>
      <c r="I268" s="16"/>
      <c r="J268" s="16"/>
      <c r="K268" s="11"/>
      <c r="L268" s="11"/>
    </row>
    <row r="269" spans="1:12" ht="36.9" x14ac:dyDescent="0.4">
      <c r="A269" s="11"/>
      <c r="B269" s="12" t="s">
        <v>99</v>
      </c>
      <c r="C269" s="13">
        <v>43971</v>
      </c>
      <c r="D269" s="12" t="s">
        <v>16</v>
      </c>
      <c r="E269" s="12" t="s">
        <v>61</v>
      </c>
      <c r="F269" s="12" t="s">
        <v>23</v>
      </c>
      <c r="G269" s="14" t="s">
        <v>669</v>
      </c>
      <c r="H269" s="15" t="s">
        <v>668</v>
      </c>
      <c r="I269" s="16"/>
      <c r="J269" s="16"/>
      <c r="K269" s="11"/>
      <c r="L269" s="11"/>
    </row>
    <row r="270" spans="1:12" ht="36.9" x14ac:dyDescent="0.4">
      <c r="A270" s="11"/>
      <c r="B270" s="12" t="s">
        <v>670</v>
      </c>
      <c r="C270" s="13">
        <v>43971</v>
      </c>
      <c r="D270" s="12" t="s">
        <v>16</v>
      </c>
      <c r="E270" s="12" t="s">
        <v>671</v>
      </c>
      <c r="F270" s="12" t="s">
        <v>52</v>
      </c>
      <c r="G270" s="14" t="s">
        <v>672</v>
      </c>
      <c r="H270" s="15" t="s">
        <v>673</v>
      </c>
      <c r="I270" s="16"/>
      <c r="J270" s="16"/>
      <c r="K270" s="11"/>
      <c r="L270" s="11"/>
    </row>
    <row r="271" spans="1:12" ht="147.6" x14ac:dyDescent="0.4">
      <c r="A271" s="11"/>
      <c r="B271" s="12" t="s">
        <v>555</v>
      </c>
      <c r="C271" s="13">
        <v>43971</v>
      </c>
      <c r="D271" s="12" t="s">
        <v>16</v>
      </c>
      <c r="E271" s="12" t="s">
        <v>559</v>
      </c>
      <c r="F271" s="12" t="s">
        <v>18</v>
      </c>
      <c r="G271" s="14" t="s">
        <v>674</v>
      </c>
      <c r="H271" s="15" t="s">
        <v>675</v>
      </c>
      <c r="I271" s="16"/>
      <c r="J271" s="16"/>
      <c r="K271" s="11"/>
      <c r="L271" s="11"/>
    </row>
    <row r="272" spans="1:12" ht="110.7" x14ac:dyDescent="0.4">
      <c r="A272" s="11"/>
      <c r="B272" s="12" t="s">
        <v>555</v>
      </c>
      <c r="C272" s="13">
        <v>43971</v>
      </c>
      <c r="D272" s="12" t="s">
        <v>16</v>
      </c>
      <c r="E272" s="12" t="s">
        <v>556</v>
      </c>
      <c r="F272" s="12" t="s">
        <v>676</v>
      </c>
      <c r="G272" s="14" t="s">
        <v>677</v>
      </c>
      <c r="H272" s="15" t="s">
        <v>678</v>
      </c>
      <c r="I272" s="16"/>
      <c r="J272" s="16"/>
      <c r="K272" s="11"/>
      <c r="L272" s="11"/>
    </row>
    <row r="273" spans="1:12" ht="135.30000000000001" x14ac:dyDescent="0.4">
      <c r="A273" s="11"/>
      <c r="B273" s="12" t="s">
        <v>102</v>
      </c>
      <c r="C273" s="13">
        <v>43971</v>
      </c>
      <c r="D273" s="12" t="s">
        <v>16</v>
      </c>
      <c r="E273" s="12" t="s">
        <v>481</v>
      </c>
      <c r="F273" s="12" t="s">
        <v>23</v>
      </c>
      <c r="G273" s="14" t="s">
        <v>679</v>
      </c>
      <c r="H273" s="15" t="s">
        <v>680</v>
      </c>
      <c r="I273" s="16"/>
      <c r="J273" s="16"/>
      <c r="K273" s="11"/>
      <c r="L273" s="11"/>
    </row>
    <row r="274" spans="1:12" ht="172.2" x14ac:dyDescent="0.4">
      <c r="A274" s="11"/>
      <c r="B274" s="12" t="s">
        <v>102</v>
      </c>
      <c r="C274" s="13">
        <v>43971</v>
      </c>
      <c r="D274" s="12" t="s">
        <v>16</v>
      </c>
      <c r="E274" s="12" t="s">
        <v>481</v>
      </c>
      <c r="F274" s="12" t="s">
        <v>23</v>
      </c>
      <c r="G274" s="14" t="s">
        <v>681</v>
      </c>
      <c r="H274" s="15" t="s">
        <v>682</v>
      </c>
      <c r="I274" s="16"/>
      <c r="J274" s="16"/>
      <c r="K274" s="11"/>
      <c r="L274" s="11"/>
    </row>
    <row r="275" spans="1:12" ht="135.30000000000001" x14ac:dyDescent="0.4">
      <c r="A275" s="11"/>
      <c r="B275" s="19" t="s">
        <v>400</v>
      </c>
      <c r="C275" s="20">
        <v>43971</v>
      </c>
      <c r="D275" s="19" t="s">
        <v>16</v>
      </c>
      <c r="E275" s="19" t="s">
        <v>562</v>
      </c>
      <c r="F275" s="19" t="s">
        <v>18</v>
      </c>
      <c r="G275" s="21" t="s">
        <v>683</v>
      </c>
      <c r="H275" s="22" t="s">
        <v>684</v>
      </c>
      <c r="I275" s="16"/>
      <c r="J275" s="16"/>
      <c r="K275" s="11"/>
      <c r="L275" s="11"/>
    </row>
    <row r="276" spans="1:12" ht="123" x14ac:dyDescent="0.4">
      <c r="A276" s="11"/>
      <c r="B276" s="12" t="s">
        <v>400</v>
      </c>
      <c r="C276" s="13">
        <v>43971</v>
      </c>
      <c r="D276" s="12" t="s">
        <v>16</v>
      </c>
      <c r="E276" s="12" t="s">
        <v>562</v>
      </c>
      <c r="F276" s="12" t="s">
        <v>23</v>
      </c>
      <c r="G276" s="14" t="s">
        <v>685</v>
      </c>
      <c r="H276" s="15" t="s">
        <v>686</v>
      </c>
      <c r="I276" s="16"/>
      <c r="J276" s="16"/>
      <c r="K276" s="11"/>
      <c r="L276" s="11"/>
    </row>
    <row r="277" spans="1:12" ht="24.6" x14ac:dyDescent="0.4">
      <c r="A277" s="11"/>
      <c r="B277" s="12" t="s">
        <v>400</v>
      </c>
      <c r="C277" s="13">
        <v>43971</v>
      </c>
      <c r="D277" s="12" t="s">
        <v>16</v>
      </c>
      <c r="E277" s="12" t="s">
        <v>401</v>
      </c>
      <c r="F277" s="12" t="s">
        <v>28</v>
      </c>
      <c r="G277" s="14" t="s">
        <v>687</v>
      </c>
      <c r="H277" s="15" t="s">
        <v>688</v>
      </c>
      <c r="I277" s="16"/>
      <c r="J277" s="16"/>
      <c r="K277" s="11"/>
      <c r="L277" s="11"/>
    </row>
    <row r="278" spans="1:12" ht="147.6" x14ac:dyDescent="0.4">
      <c r="A278" s="11"/>
      <c r="B278" s="12" t="s">
        <v>400</v>
      </c>
      <c r="C278" s="13">
        <v>43971</v>
      </c>
      <c r="D278" s="12" t="s">
        <v>16</v>
      </c>
      <c r="E278" s="12" t="s">
        <v>689</v>
      </c>
      <c r="F278" s="12" t="s">
        <v>18</v>
      </c>
      <c r="G278" s="14" t="s">
        <v>690</v>
      </c>
      <c r="H278" s="15" t="s">
        <v>691</v>
      </c>
      <c r="I278" s="16"/>
      <c r="J278" s="16"/>
      <c r="K278" s="11"/>
      <c r="L278" s="11"/>
    </row>
    <row r="279" spans="1:12" ht="86.1" x14ac:dyDescent="0.4">
      <c r="A279" s="11"/>
      <c r="B279" s="12" t="s">
        <v>400</v>
      </c>
      <c r="C279" s="13">
        <v>43971</v>
      </c>
      <c r="D279" s="12" t="s">
        <v>16</v>
      </c>
      <c r="E279" s="12" t="s">
        <v>692</v>
      </c>
      <c r="F279" s="12" t="s">
        <v>28</v>
      </c>
      <c r="G279" s="14" t="s">
        <v>693</v>
      </c>
      <c r="H279" s="15" t="s">
        <v>694</v>
      </c>
      <c r="I279" s="16"/>
      <c r="J279" s="16"/>
      <c r="K279" s="11"/>
      <c r="L279" s="11"/>
    </row>
    <row r="280" spans="1:12" ht="110.7" x14ac:dyDescent="0.4">
      <c r="A280" s="11"/>
      <c r="B280" s="12" t="s">
        <v>400</v>
      </c>
      <c r="C280" s="13">
        <v>43971</v>
      </c>
      <c r="D280" s="12" t="s">
        <v>16</v>
      </c>
      <c r="E280" s="12" t="s">
        <v>401</v>
      </c>
      <c r="F280" s="12" t="s">
        <v>23</v>
      </c>
      <c r="G280" s="14" t="s">
        <v>695</v>
      </c>
      <c r="H280" s="15" t="s">
        <v>696</v>
      </c>
      <c r="I280" s="16"/>
      <c r="J280" s="16"/>
      <c r="K280" s="11"/>
      <c r="L280" s="11"/>
    </row>
    <row r="281" spans="1:12" ht="98.4" x14ac:dyDescent="0.4">
      <c r="A281" s="11"/>
      <c r="B281" s="12" t="s">
        <v>184</v>
      </c>
      <c r="C281" s="13">
        <v>43971</v>
      </c>
      <c r="D281" s="12" t="s">
        <v>16</v>
      </c>
      <c r="E281" s="12" t="s">
        <v>697</v>
      </c>
      <c r="F281" s="12" t="s">
        <v>18</v>
      </c>
      <c r="G281" s="14" t="s">
        <v>698</v>
      </c>
      <c r="H281" s="15" t="s">
        <v>699</v>
      </c>
      <c r="I281" s="16"/>
      <c r="J281" s="16"/>
      <c r="K281" s="11"/>
      <c r="L281" s="11"/>
    </row>
    <row r="282" spans="1:12" ht="110.7" x14ac:dyDescent="0.4">
      <c r="A282" s="11"/>
      <c r="B282" s="19" t="s">
        <v>184</v>
      </c>
      <c r="C282" s="20">
        <v>43971</v>
      </c>
      <c r="D282" s="19" t="s">
        <v>16</v>
      </c>
      <c r="E282" s="19" t="s">
        <v>700</v>
      </c>
      <c r="F282" s="19" t="s">
        <v>18</v>
      </c>
      <c r="G282" s="21" t="s">
        <v>701</v>
      </c>
      <c r="H282" s="22" t="s">
        <v>702</v>
      </c>
      <c r="I282" s="16"/>
      <c r="J282" s="16"/>
      <c r="K282" s="11"/>
      <c r="L282" s="11"/>
    </row>
    <row r="283" spans="1:12" ht="135.30000000000001" hidden="1" x14ac:dyDescent="0.4">
      <c r="A283" s="11"/>
      <c r="B283" s="19" t="s">
        <v>250</v>
      </c>
      <c r="C283" s="20">
        <v>43971</v>
      </c>
      <c r="D283" s="19" t="s">
        <v>142</v>
      </c>
      <c r="E283" s="19" t="s">
        <v>703</v>
      </c>
      <c r="F283" s="19" t="s">
        <v>62</v>
      </c>
      <c r="G283" s="21" t="s">
        <v>704</v>
      </c>
      <c r="H283" s="22" t="s">
        <v>705</v>
      </c>
      <c r="I283" s="16"/>
      <c r="J283" s="16"/>
      <c r="K283" s="11"/>
      <c r="L283" s="11"/>
    </row>
    <row r="284" spans="1:12" ht="135.30000000000001" hidden="1" x14ac:dyDescent="0.4">
      <c r="A284" s="11"/>
      <c r="B284" s="19" t="s">
        <v>250</v>
      </c>
      <c r="C284" s="20">
        <v>43971</v>
      </c>
      <c r="D284" s="19" t="s">
        <v>142</v>
      </c>
      <c r="E284" s="19" t="s">
        <v>703</v>
      </c>
      <c r="F284" s="19" t="s">
        <v>62</v>
      </c>
      <c r="G284" s="21" t="s">
        <v>706</v>
      </c>
      <c r="H284" s="22" t="s">
        <v>705</v>
      </c>
      <c r="I284" s="16"/>
      <c r="J284" s="16"/>
      <c r="K284" s="11"/>
      <c r="L284" s="11"/>
    </row>
    <row r="285" spans="1:12" ht="135.30000000000001" hidden="1" x14ac:dyDescent="0.4">
      <c r="A285" s="11"/>
      <c r="B285" s="19" t="s">
        <v>250</v>
      </c>
      <c r="C285" s="20">
        <v>43971</v>
      </c>
      <c r="D285" s="19" t="s">
        <v>142</v>
      </c>
      <c r="E285" s="19" t="s">
        <v>703</v>
      </c>
      <c r="F285" s="19" t="s">
        <v>23</v>
      </c>
      <c r="G285" s="21" t="s">
        <v>707</v>
      </c>
      <c r="H285" s="22" t="s">
        <v>705</v>
      </c>
      <c r="I285" s="16"/>
      <c r="J285" s="16"/>
      <c r="K285" s="11"/>
      <c r="L285" s="11"/>
    </row>
    <row r="286" spans="1:12" ht="135.30000000000001" hidden="1" x14ac:dyDescent="0.4">
      <c r="A286" s="11"/>
      <c r="B286" s="19" t="s">
        <v>250</v>
      </c>
      <c r="C286" s="20">
        <v>43971</v>
      </c>
      <c r="D286" s="19" t="s">
        <v>142</v>
      </c>
      <c r="E286" s="19" t="s">
        <v>703</v>
      </c>
      <c r="F286" s="19" t="s">
        <v>62</v>
      </c>
      <c r="G286" s="21" t="s">
        <v>708</v>
      </c>
      <c r="H286" s="22" t="s">
        <v>705</v>
      </c>
      <c r="I286" s="16"/>
      <c r="J286" s="16"/>
      <c r="K286" s="11"/>
      <c r="L286" s="11"/>
    </row>
    <row r="287" spans="1:12" ht="135.30000000000001" hidden="1" x14ac:dyDescent="0.4">
      <c r="A287" s="11"/>
      <c r="B287" s="19" t="s">
        <v>250</v>
      </c>
      <c r="C287" s="20">
        <v>43971</v>
      </c>
      <c r="D287" s="19" t="s">
        <v>142</v>
      </c>
      <c r="E287" s="19" t="s">
        <v>703</v>
      </c>
      <c r="F287" s="19" t="s">
        <v>62</v>
      </c>
      <c r="G287" s="21" t="s">
        <v>709</v>
      </c>
      <c r="H287" s="22" t="s">
        <v>705</v>
      </c>
      <c r="I287" s="16"/>
      <c r="J287" s="16"/>
      <c r="K287" s="11"/>
      <c r="L287" s="11"/>
    </row>
    <row r="288" spans="1:12" ht="86.1" x14ac:dyDescent="0.4">
      <c r="A288" s="11"/>
      <c r="B288" s="12" t="s">
        <v>191</v>
      </c>
      <c r="C288" s="13">
        <v>43971</v>
      </c>
      <c r="D288" s="12" t="s">
        <v>16</v>
      </c>
      <c r="E288" s="12" t="s">
        <v>710</v>
      </c>
      <c r="F288" s="12" t="s">
        <v>28</v>
      </c>
      <c r="G288" s="14" t="s">
        <v>711</v>
      </c>
      <c r="H288" s="15" t="s">
        <v>712</v>
      </c>
      <c r="I288" s="16"/>
      <c r="J288" s="16"/>
      <c r="K288" s="11"/>
      <c r="L288" s="11"/>
    </row>
    <row r="289" spans="1:12" ht="98.4" x14ac:dyDescent="0.4">
      <c r="A289" s="11"/>
      <c r="B289" s="12" t="s">
        <v>15</v>
      </c>
      <c r="C289" s="13">
        <v>43970</v>
      </c>
      <c r="D289" s="12" t="s">
        <v>16</v>
      </c>
      <c r="E289" s="12" t="s">
        <v>503</v>
      </c>
      <c r="F289" s="12" t="s">
        <v>23</v>
      </c>
      <c r="G289" s="14" t="s">
        <v>713</v>
      </c>
      <c r="H289" s="15" t="s">
        <v>714</v>
      </c>
      <c r="I289" s="16"/>
      <c r="J289" s="16"/>
      <c r="K289" s="11"/>
      <c r="L289" s="11"/>
    </row>
    <row r="290" spans="1:12" ht="73.8" x14ac:dyDescent="0.4">
      <c r="A290" s="11"/>
      <c r="B290" s="12" t="s">
        <v>116</v>
      </c>
      <c r="C290" s="13">
        <v>43970</v>
      </c>
      <c r="D290" s="12" t="s">
        <v>16</v>
      </c>
      <c r="E290" s="12" t="s">
        <v>116</v>
      </c>
      <c r="F290" s="12" t="s">
        <v>28</v>
      </c>
      <c r="G290" s="14" t="s">
        <v>715</v>
      </c>
      <c r="H290" s="15" t="s">
        <v>716</v>
      </c>
      <c r="I290" s="16"/>
      <c r="J290" s="16"/>
      <c r="K290" s="11"/>
      <c r="L290" s="11"/>
    </row>
    <row r="291" spans="1:12" ht="49.2" x14ac:dyDescent="0.4">
      <c r="A291" s="11"/>
      <c r="B291" s="12" t="s">
        <v>116</v>
      </c>
      <c r="C291" s="13">
        <v>43970</v>
      </c>
      <c r="D291" s="12" t="s">
        <v>16</v>
      </c>
      <c r="E291" s="12" t="s">
        <v>116</v>
      </c>
      <c r="F291" s="12" t="s">
        <v>23</v>
      </c>
      <c r="G291" s="14" t="s">
        <v>717</v>
      </c>
      <c r="H291" s="15" t="s">
        <v>716</v>
      </c>
      <c r="I291" s="16"/>
      <c r="J291" s="16"/>
      <c r="K291" s="11"/>
      <c r="L291" s="11"/>
    </row>
    <row r="292" spans="1:12" ht="110.7" x14ac:dyDescent="0.4">
      <c r="A292" s="11"/>
      <c r="B292" s="12" t="s">
        <v>119</v>
      </c>
      <c r="C292" s="13">
        <v>43970</v>
      </c>
      <c r="D292" s="12" t="s">
        <v>16</v>
      </c>
      <c r="E292" s="12" t="s">
        <v>120</v>
      </c>
      <c r="F292" s="12" t="s">
        <v>23</v>
      </c>
      <c r="G292" s="14" t="s">
        <v>718</v>
      </c>
      <c r="H292" s="15" t="s">
        <v>719</v>
      </c>
      <c r="I292" s="16"/>
      <c r="J292" s="16"/>
      <c r="K292" s="11"/>
      <c r="L292" s="11"/>
    </row>
    <row r="293" spans="1:12" ht="110.7" x14ac:dyDescent="0.4">
      <c r="A293" s="11"/>
      <c r="B293" s="12" t="s">
        <v>720</v>
      </c>
      <c r="C293" s="13">
        <v>43970</v>
      </c>
      <c r="D293" s="12" t="s">
        <v>16</v>
      </c>
      <c r="E293" s="12" t="s">
        <v>721</v>
      </c>
      <c r="F293" s="12" t="s">
        <v>62</v>
      </c>
      <c r="G293" s="14" t="s">
        <v>722</v>
      </c>
      <c r="H293" s="15" t="s">
        <v>723</v>
      </c>
      <c r="I293" s="16"/>
      <c r="J293" s="16"/>
      <c r="K293" s="11"/>
      <c r="L293" s="11"/>
    </row>
    <row r="294" spans="1:12" ht="184.5" x14ac:dyDescent="0.4">
      <c r="A294" s="11"/>
      <c r="B294" s="12" t="s">
        <v>42</v>
      </c>
      <c r="C294" s="13">
        <v>43970</v>
      </c>
      <c r="D294" s="12" t="s">
        <v>16</v>
      </c>
      <c r="E294" s="12" t="s">
        <v>724</v>
      </c>
      <c r="F294" s="12" t="s">
        <v>725</v>
      </c>
      <c r="G294" s="14" t="s">
        <v>726</v>
      </c>
      <c r="H294" s="15" t="s">
        <v>727</v>
      </c>
      <c r="I294" s="16"/>
      <c r="J294" s="16"/>
      <c r="K294" s="11"/>
      <c r="L294" s="11"/>
    </row>
    <row r="295" spans="1:12" ht="110.7" x14ac:dyDescent="0.4">
      <c r="A295" s="11"/>
      <c r="B295" s="12" t="s">
        <v>46</v>
      </c>
      <c r="C295" s="13">
        <v>43970</v>
      </c>
      <c r="D295" s="12" t="s">
        <v>16</v>
      </c>
      <c r="E295" s="12" t="s">
        <v>728</v>
      </c>
      <c r="F295" s="12" t="s">
        <v>62</v>
      </c>
      <c r="G295" s="14" t="s">
        <v>729</v>
      </c>
      <c r="H295" s="15" t="s">
        <v>730</v>
      </c>
      <c r="I295" s="16"/>
      <c r="J295" s="16"/>
      <c r="K295" s="11"/>
      <c r="L295" s="11"/>
    </row>
    <row r="296" spans="1:12" ht="110.7" x14ac:dyDescent="0.4">
      <c r="A296" s="11"/>
      <c r="B296" s="12" t="s">
        <v>46</v>
      </c>
      <c r="C296" s="13">
        <v>43970</v>
      </c>
      <c r="D296" s="12" t="s">
        <v>16</v>
      </c>
      <c r="E296" s="12" t="s">
        <v>728</v>
      </c>
      <c r="F296" s="12" t="s">
        <v>62</v>
      </c>
      <c r="G296" s="14" t="s">
        <v>731</v>
      </c>
      <c r="H296" s="15" t="s">
        <v>730</v>
      </c>
      <c r="I296" s="16"/>
      <c r="J296" s="16"/>
      <c r="K296" s="11"/>
      <c r="L296" s="11"/>
    </row>
    <row r="297" spans="1:12" ht="209.1" x14ac:dyDescent="0.4">
      <c r="A297" s="11"/>
      <c r="B297" s="12" t="s">
        <v>272</v>
      </c>
      <c r="C297" s="13">
        <v>43970</v>
      </c>
      <c r="D297" s="12" t="s">
        <v>16</v>
      </c>
      <c r="E297" s="12" t="s">
        <v>61</v>
      </c>
      <c r="F297" s="12" t="s">
        <v>62</v>
      </c>
      <c r="G297" s="14" t="s">
        <v>732</v>
      </c>
      <c r="H297" s="15" t="s">
        <v>733</v>
      </c>
      <c r="I297" s="16"/>
      <c r="J297" s="16"/>
      <c r="K297" s="11"/>
      <c r="L297" s="11"/>
    </row>
    <row r="298" spans="1:12" ht="86.1" x14ac:dyDescent="0.4">
      <c r="A298" s="11"/>
      <c r="B298" s="12" t="s">
        <v>141</v>
      </c>
      <c r="C298" s="13">
        <v>43970</v>
      </c>
      <c r="D298" s="12" t="s">
        <v>16</v>
      </c>
      <c r="E298" s="12" t="s">
        <v>103</v>
      </c>
      <c r="F298" s="12" t="s">
        <v>23</v>
      </c>
      <c r="G298" s="14" t="s">
        <v>734</v>
      </c>
      <c r="H298" s="15" t="s">
        <v>735</v>
      </c>
      <c r="I298" s="16"/>
      <c r="J298" s="16"/>
      <c r="K298" s="11"/>
      <c r="L298" s="11"/>
    </row>
    <row r="299" spans="1:12" ht="123" x14ac:dyDescent="0.4">
      <c r="A299" s="11"/>
      <c r="B299" s="12" t="s">
        <v>141</v>
      </c>
      <c r="C299" s="13">
        <v>43970</v>
      </c>
      <c r="D299" s="12" t="s">
        <v>16</v>
      </c>
      <c r="E299" s="12" t="s">
        <v>103</v>
      </c>
      <c r="F299" s="12" t="s">
        <v>23</v>
      </c>
      <c r="G299" s="14" t="s">
        <v>736</v>
      </c>
      <c r="H299" s="15" t="s">
        <v>737</v>
      </c>
      <c r="I299" s="16"/>
      <c r="J299" s="16"/>
      <c r="K299" s="11"/>
      <c r="L299" s="11"/>
    </row>
    <row r="300" spans="1:12" ht="123" hidden="1" x14ac:dyDescent="0.4">
      <c r="A300" s="11"/>
      <c r="B300" s="19" t="s">
        <v>141</v>
      </c>
      <c r="C300" s="20">
        <v>43970</v>
      </c>
      <c r="D300" s="19" t="s">
        <v>142</v>
      </c>
      <c r="E300" s="19" t="s">
        <v>103</v>
      </c>
      <c r="F300" s="19" t="s">
        <v>23</v>
      </c>
      <c r="G300" s="21" t="s">
        <v>738</v>
      </c>
      <c r="H300" s="22" t="s">
        <v>739</v>
      </c>
      <c r="I300" s="16"/>
      <c r="J300" s="16"/>
      <c r="K300" s="11"/>
      <c r="L300" s="11"/>
    </row>
    <row r="301" spans="1:12" ht="98.4" x14ac:dyDescent="0.4">
      <c r="A301" s="11"/>
      <c r="B301" s="12" t="s">
        <v>141</v>
      </c>
      <c r="C301" s="13">
        <v>43970</v>
      </c>
      <c r="D301" s="12" t="s">
        <v>16</v>
      </c>
      <c r="E301" s="12" t="s">
        <v>740</v>
      </c>
      <c r="F301" s="12" t="s">
        <v>18</v>
      </c>
      <c r="G301" s="14" t="s">
        <v>741</v>
      </c>
      <c r="H301" s="15" t="s">
        <v>742</v>
      </c>
      <c r="I301" s="16"/>
      <c r="J301" s="16"/>
      <c r="K301" s="11"/>
      <c r="L301" s="11"/>
    </row>
    <row r="302" spans="1:12" ht="159.9" x14ac:dyDescent="0.4">
      <c r="A302" s="11"/>
      <c r="B302" s="12" t="s">
        <v>141</v>
      </c>
      <c r="C302" s="13">
        <v>43970</v>
      </c>
      <c r="D302" s="12" t="s">
        <v>16</v>
      </c>
      <c r="E302" s="12" t="s">
        <v>743</v>
      </c>
      <c r="F302" s="12" t="s">
        <v>298</v>
      </c>
      <c r="G302" s="14" t="s">
        <v>744</v>
      </c>
      <c r="H302" s="15" t="s">
        <v>745</v>
      </c>
      <c r="I302" s="16"/>
      <c r="J302" s="16"/>
      <c r="K302" s="11"/>
      <c r="L302" s="11"/>
    </row>
    <row r="303" spans="1:12" ht="61.5" x14ac:dyDescent="0.4">
      <c r="A303" s="11"/>
      <c r="B303" s="12" t="s">
        <v>619</v>
      </c>
      <c r="C303" s="13">
        <v>43970</v>
      </c>
      <c r="D303" s="12" t="s">
        <v>16</v>
      </c>
      <c r="E303" s="12" t="s">
        <v>620</v>
      </c>
      <c r="F303" s="12" t="s">
        <v>23</v>
      </c>
      <c r="G303" s="14" t="s">
        <v>746</v>
      </c>
      <c r="H303" s="15" t="s">
        <v>747</v>
      </c>
      <c r="I303" s="16"/>
      <c r="J303" s="16"/>
      <c r="K303" s="11"/>
      <c r="L303" s="11"/>
    </row>
    <row r="304" spans="1:12" ht="98.4" x14ac:dyDescent="0.4">
      <c r="A304" s="11"/>
      <c r="B304" s="12" t="s">
        <v>619</v>
      </c>
      <c r="C304" s="13">
        <v>43970</v>
      </c>
      <c r="D304" s="12" t="s">
        <v>16</v>
      </c>
      <c r="E304" s="12" t="s">
        <v>620</v>
      </c>
      <c r="F304" s="12" t="s">
        <v>23</v>
      </c>
      <c r="G304" s="14" t="s">
        <v>748</v>
      </c>
      <c r="H304" s="15" t="s">
        <v>749</v>
      </c>
      <c r="I304" s="16"/>
      <c r="J304" s="16"/>
      <c r="K304" s="11"/>
      <c r="L304" s="11"/>
    </row>
    <row r="305" spans="1:12" ht="73.8" x14ac:dyDescent="0.4">
      <c r="A305" s="11"/>
      <c r="B305" s="12" t="s">
        <v>60</v>
      </c>
      <c r="C305" s="13">
        <v>43970</v>
      </c>
      <c r="D305" s="12" t="s">
        <v>16</v>
      </c>
      <c r="E305" s="12" t="s">
        <v>61</v>
      </c>
      <c r="F305" s="12" t="s">
        <v>57</v>
      </c>
      <c r="G305" s="14" t="s">
        <v>750</v>
      </c>
      <c r="H305" s="15" t="s">
        <v>751</v>
      </c>
      <c r="I305" s="16"/>
      <c r="J305" s="16"/>
      <c r="K305" s="11"/>
      <c r="L305" s="11"/>
    </row>
    <row r="306" spans="1:12" ht="86.1" x14ac:dyDescent="0.4">
      <c r="A306" s="11"/>
      <c r="B306" s="12" t="s">
        <v>60</v>
      </c>
      <c r="C306" s="13">
        <v>43970</v>
      </c>
      <c r="D306" s="12" t="s">
        <v>16</v>
      </c>
      <c r="E306" s="12" t="s">
        <v>61</v>
      </c>
      <c r="F306" s="12" t="s">
        <v>23</v>
      </c>
      <c r="G306" s="14" t="s">
        <v>752</v>
      </c>
      <c r="H306" s="15" t="s">
        <v>753</v>
      </c>
      <c r="I306" s="16"/>
      <c r="J306" s="16"/>
      <c r="K306" s="11"/>
      <c r="L306" s="11"/>
    </row>
    <row r="307" spans="1:12" ht="86.1" x14ac:dyDescent="0.4">
      <c r="A307" s="11"/>
      <c r="B307" s="12" t="s">
        <v>225</v>
      </c>
      <c r="C307" s="13">
        <v>43970</v>
      </c>
      <c r="D307" s="12" t="s">
        <v>16</v>
      </c>
      <c r="E307" s="12" t="s">
        <v>384</v>
      </c>
      <c r="F307" s="12" t="s">
        <v>23</v>
      </c>
      <c r="G307" s="14" t="s">
        <v>754</v>
      </c>
      <c r="H307" s="15" t="s">
        <v>755</v>
      </c>
      <c r="I307" s="16"/>
      <c r="J307" s="16"/>
      <c r="K307" s="11"/>
      <c r="L307" s="11"/>
    </row>
    <row r="308" spans="1:12" ht="24.6" x14ac:dyDescent="0.4">
      <c r="A308" s="11"/>
      <c r="B308" s="12" t="s">
        <v>231</v>
      </c>
      <c r="C308" s="13">
        <v>43970</v>
      </c>
      <c r="D308" s="12" t="s">
        <v>16</v>
      </c>
      <c r="E308" s="12" t="s">
        <v>456</v>
      </c>
      <c r="F308" s="12" t="s">
        <v>756</v>
      </c>
      <c r="G308" s="14" t="s">
        <v>757</v>
      </c>
      <c r="H308" s="15" t="s">
        <v>758</v>
      </c>
      <c r="I308" s="16"/>
      <c r="J308" s="16"/>
      <c r="K308" s="11"/>
      <c r="L308" s="11"/>
    </row>
    <row r="309" spans="1:12" ht="36.9" x14ac:dyDescent="0.4">
      <c r="A309" s="11"/>
      <c r="B309" s="12" t="s">
        <v>301</v>
      </c>
      <c r="C309" s="13">
        <v>43970</v>
      </c>
      <c r="D309" s="12" t="s">
        <v>16</v>
      </c>
      <c r="E309" s="12" t="s">
        <v>302</v>
      </c>
      <c r="F309" s="12" t="s">
        <v>18</v>
      </c>
      <c r="G309" s="14" t="s">
        <v>759</v>
      </c>
      <c r="H309" s="15" t="s">
        <v>760</v>
      </c>
      <c r="I309" s="16"/>
      <c r="J309" s="16"/>
      <c r="K309" s="11"/>
      <c r="L309" s="11"/>
    </row>
    <row r="310" spans="1:12" ht="61.5" x14ac:dyDescent="0.4">
      <c r="A310" s="11"/>
      <c r="B310" s="12" t="s">
        <v>80</v>
      </c>
      <c r="C310" s="13">
        <v>43970</v>
      </c>
      <c r="D310" s="12" t="s">
        <v>16</v>
      </c>
      <c r="E310" s="12" t="s">
        <v>174</v>
      </c>
      <c r="F310" s="12" t="s">
        <v>23</v>
      </c>
      <c r="G310" s="14" t="s">
        <v>761</v>
      </c>
      <c r="H310" s="15" t="s">
        <v>762</v>
      </c>
      <c r="I310" s="16"/>
      <c r="J310" s="16"/>
      <c r="K310" s="11"/>
      <c r="L310" s="11"/>
    </row>
    <row r="311" spans="1:12" ht="73.8" x14ac:dyDescent="0.4">
      <c r="A311" s="11"/>
      <c r="B311" s="12" t="s">
        <v>177</v>
      </c>
      <c r="C311" s="13">
        <v>43970</v>
      </c>
      <c r="D311" s="12" t="s">
        <v>16</v>
      </c>
      <c r="E311" s="12" t="s">
        <v>763</v>
      </c>
      <c r="F311" s="12" t="s">
        <v>18</v>
      </c>
      <c r="G311" s="14" t="s">
        <v>764</v>
      </c>
      <c r="H311" s="15" t="s">
        <v>765</v>
      </c>
      <c r="I311" s="16"/>
      <c r="J311" s="16"/>
      <c r="K311" s="11"/>
      <c r="L311" s="11"/>
    </row>
    <row r="312" spans="1:12" ht="123" x14ac:dyDescent="0.4">
      <c r="A312" s="11"/>
      <c r="B312" s="12" t="s">
        <v>177</v>
      </c>
      <c r="C312" s="13">
        <v>43970</v>
      </c>
      <c r="D312" s="12" t="s">
        <v>16</v>
      </c>
      <c r="E312" s="12" t="s">
        <v>763</v>
      </c>
      <c r="F312" s="12" t="s">
        <v>18</v>
      </c>
      <c r="G312" s="14" t="s">
        <v>766</v>
      </c>
      <c r="H312" s="15" t="s">
        <v>765</v>
      </c>
      <c r="I312" s="16"/>
      <c r="J312" s="16"/>
      <c r="K312" s="11"/>
      <c r="L312" s="11"/>
    </row>
    <row r="313" spans="1:12" ht="98.4" x14ac:dyDescent="0.4">
      <c r="A313" s="11"/>
      <c r="B313" s="12" t="s">
        <v>177</v>
      </c>
      <c r="C313" s="13">
        <v>43970</v>
      </c>
      <c r="D313" s="12" t="s">
        <v>16</v>
      </c>
      <c r="E313" s="12" t="s">
        <v>763</v>
      </c>
      <c r="F313" s="12" t="s">
        <v>18</v>
      </c>
      <c r="G313" s="14" t="s">
        <v>767</v>
      </c>
      <c r="H313" s="15" t="s">
        <v>765</v>
      </c>
      <c r="I313" s="16"/>
      <c r="J313" s="16"/>
      <c r="K313" s="11"/>
      <c r="L313" s="11"/>
    </row>
    <row r="314" spans="1:12" ht="61.5" hidden="1" x14ac:dyDescent="0.4">
      <c r="A314" s="11"/>
      <c r="B314" s="19" t="s">
        <v>244</v>
      </c>
      <c r="C314" s="20">
        <v>43970</v>
      </c>
      <c r="D314" s="19" t="s">
        <v>142</v>
      </c>
      <c r="E314" s="19" t="s">
        <v>245</v>
      </c>
      <c r="F314" s="19" t="s">
        <v>23</v>
      </c>
      <c r="G314" s="21" t="s">
        <v>768</v>
      </c>
      <c r="H314" s="22" t="s">
        <v>769</v>
      </c>
      <c r="I314" s="16"/>
      <c r="J314" s="16"/>
      <c r="K314" s="11"/>
      <c r="L314" s="11"/>
    </row>
    <row r="315" spans="1:12" ht="110.7" hidden="1" x14ac:dyDescent="0.4">
      <c r="A315" s="11"/>
      <c r="B315" s="19" t="s">
        <v>244</v>
      </c>
      <c r="C315" s="20">
        <v>43970</v>
      </c>
      <c r="D315" s="19" t="s">
        <v>142</v>
      </c>
      <c r="E315" s="19" t="s">
        <v>245</v>
      </c>
      <c r="F315" s="19" t="s">
        <v>23</v>
      </c>
      <c r="G315" s="21" t="s">
        <v>770</v>
      </c>
      <c r="H315" s="22" t="s">
        <v>771</v>
      </c>
      <c r="I315" s="16"/>
      <c r="J315" s="16"/>
      <c r="K315" s="11"/>
      <c r="L315" s="11"/>
    </row>
    <row r="316" spans="1:12" ht="61.5" x14ac:dyDescent="0.4">
      <c r="A316" s="11"/>
      <c r="B316" s="12" t="s">
        <v>244</v>
      </c>
      <c r="C316" s="13">
        <v>43970</v>
      </c>
      <c r="D316" s="12" t="s">
        <v>16</v>
      </c>
      <c r="E316" s="12" t="s">
        <v>245</v>
      </c>
      <c r="F316" s="12" t="s">
        <v>23</v>
      </c>
      <c r="G316" s="14" t="s">
        <v>772</v>
      </c>
      <c r="H316" s="15" t="s">
        <v>773</v>
      </c>
      <c r="I316" s="16"/>
      <c r="J316" s="16"/>
      <c r="K316" s="11"/>
      <c r="L316" s="11"/>
    </row>
    <row r="317" spans="1:12" ht="73.8" x14ac:dyDescent="0.4">
      <c r="A317" s="11"/>
      <c r="B317" s="12" t="s">
        <v>95</v>
      </c>
      <c r="C317" s="13">
        <v>43970</v>
      </c>
      <c r="D317" s="12" t="s">
        <v>16</v>
      </c>
      <c r="E317" s="12" t="s">
        <v>774</v>
      </c>
      <c r="F317" s="12" t="s">
        <v>298</v>
      </c>
      <c r="G317" s="14" t="s">
        <v>775</v>
      </c>
      <c r="H317" s="15" t="s">
        <v>776</v>
      </c>
      <c r="I317" s="16"/>
      <c r="J317" s="16"/>
      <c r="K317" s="11"/>
      <c r="L317" s="11"/>
    </row>
    <row r="318" spans="1:12" ht="73.8" x14ac:dyDescent="0.4">
      <c r="A318" s="11"/>
      <c r="B318" s="12" t="s">
        <v>480</v>
      </c>
      <c r="C318" s="13">
        <v>43970</v>
      </c>
      <c r="D318" s="12" t="s">
        <v>16</v>
      </c>
      <c r="E318" s="12" t="s">
        <v>777</v>
      </c>
      <c r="F318" s="12" t="s">
        <v>23</v>
      </c>
      <c r="G318" s="14" t="s">
        <v>778</v>
      </c>
      <c r="H318" s="15" t="s">
        <v>779</v>
      </c>
      <c r="I318" s="16"/>
      <c r="J318" s="16"/>
      <c r="K318" s="11"/>
      <c r="L318" s="11"/>
    </row>
    <row r="319" spans="1:12" ht="147.6" x14ac:dyDescent="0.4">
      <c r="A319" s="11"/>
      <c r="B319" s="12" t="s">
        <v>659</v>
      </c>
      <c r="C319" s="13">
        <v>43970</v>
      </c>
      <c r="D319" s="12" t="s">
        <v>16</v>
      </c>
      <c r="E319" s="12" t="s">
        <v>780</v>
      </c>
      <c r="F319" s="12" t="s">
        <v>18</v>
      </c>
      <c r="G319" s="14" t="s">
        <v>781</v>
      </c>
      <c r="H319" s="15" t="s">
        <v>782</v>
      </c>
      <c r="I319" s="16"/>
      <c r="J319" s="16"/>
      <c r="K319" s="11"/>
      <c r="L319" s="11"/>
    </row>
    <row r="320" spans="1:12" ht="49.2" x14ac:dyDescent="0.4">
      <c r="A320" s="11"/>
      <c r="B320" s="12" t="s">
        <v>99</v>
      </c>
      <c r="C320" s="13">
        <v>43970</v>
      </c>
      <c r="D320" s="12" t="s">
        <v>16</v>
      </c>
      <c r="E320" s="12" t="s">
        <v>783</v>
      </c>
      <c r="F320" s="12" t="s">
        <v>62</v>
      </c>
      <c r="G320" s="14" t="s">
        <v>784</v>
      </c>
      <c r="H320" s="15" t="s">
        <v>785</v>
      </c>
      <c r="I320" s="16"/>
      <c r="J320" s="16"/>
      <c r="K320" s="11"/>
      <c r="L320" s="11"/>
    </row>
    <row r="321" spans="1:12" ht="86.1" x14ac:dyDescent="0.4">
      <c r="A321" s="11"/>
      <c r="B321" s="12" t="s">
        <v>99</v>
      </c>
      <c r="C321" s="13">
        <v>43970</v>
      </c>
      <c r="D321" s="12" t="s">
        <v>16</v>
      </c>
      <c r="E321" s="12" t="s">
        <v>783</v>
      </c>
      <c r="F321" s="12" t="s">
        <v>62</v>
      </c>
      <c r="G321" s="14" t="s">
        <v>786</v>
      </c>
      <c r="H321" s="15" t="s">
        <v>787</v>
      </c>
      <c r="I321" s="16"/>
      <c r="J321" s="16"/>
      <c r="K321" s="11"/>
      <c r="L321" s="11"/>
    </row>
    <row r="322" spans="1:12" ht="135.30000000000001" x14ac:dyDescent="0.4">
      <c r="A322" s="11"/>
      <c r="B322" s="12" t="s">
        <v>400</v>
      </c>
      <c r="C322" s="13">
        <v>43970</v>
      </c>
      <c r="D322" s="12" t="s">
        <v>16</v>
      </c>
      <c r="E322" s="12" t="s">
        <v>401</v>
      </c>
      <c r="F322" s="12" t="s">
        <v>57</v>
      </c>
      <c r="G322" s="14" t="s">
        <v>788</v>
      </c>
      <c r="H322" s="15" t="s">
        <v>789</v>
      </c>
      <c r="I322" s="16"/>
      <c r="J322" s="16"/>
      <c r="K322" s="11"/>
      <c r="L322" s="11"/>
    </row>
    <row r="323" spans="1:12" ht="196.8" x14ac:dyDescent="0.4">
      <c r="A323" s="11"/>
      <c r="B323" s="12" t="s">
        <v>400</v>
      </c>
      <c r="C323" s="13">
        <v>43970</v>
      </c>
      <c r="D323" s="12" t="s">
        <v>16</v>
      </c>
      <c r="E323" s="12" t="s">
        <v>491</v>
      </c>
      <c r="F323" s="12" t="s">
        <v>790</v>
      </c>
      <c r="G323" s="14" t="s">
        <v>791</v>
      </c>
      <c r="H323" s="15" t="s">
        <v>792</v>
      </c>
      <c r="I323" s="16"/>
      <c r="J323" s="16"/>
      <c r="K323" s="11"/>
      <c r="L323" s="11"/>
    </row>
    <row r="324" spans="1:12" ht="73.8" x14ac:dyDescent="0.4">
      <c r="A324" s="11"/>
      <c r="B324" s="12" t="s">
        <v>184</v>
      </c>
      <c r="C324" s="13">
        <v>43970</v>
      </c>
      <c r="D324" s="12" t="s">
        <v>16</v>
      </c>
      <c r="E324" s="12" t="s">
        <v>700</v>
      </c>
      <c r="F324" s="12" t="s">
        <v>23</v>
      </c>
      <c r="G324" s="14" t="s">
        <v>793</v>
      </c>
      <c r="H324" s="15" t="s">
        <v>794</v>
      </c>
      <c r="I324" s="16"/>
      <c r="J324" s="16"/>
      <c r="K324" s="11"/>
      <c r="L324" s="11"/>
    </row>
    <row r="325" spans="1:12" ht="49.2" x14ac:dyDescent="0.4">
      <c r="A325" s="11"/>
      <c r="B325" s="12" t="s">
        <v>191</v>
      </c>
      <c r="C325" s="13">
        <v>43970</v>
      </c>
      <c r="D325" s="12" t="s">
        <v>16</v>
      </c>
      <c r="E325" s="12" t="s">
        <v>192</v>
      </c>
      <c r="F325" s="12" t="s">
        <v>28</v>
      </c>
      <c r="G325" s="14" t="s">
        <v>795</v>
      </c>
      <c r="H325" s="15" t="s">
        <v>796</v>
      </c>
      <c r="I325" s="16"/>
      <c r="J325" s="16"/>
      <c r="K325" s="11"/>
      <c r="L325" s="11"/>
    </row>
    <row r="326" spans="1:12" ht="73.8" x14ac:dyDescent="0.4">
      <c r="A326" s="11"/>
      <c r="B326" s="12" t="s">
        <v>15</v>
      </c>
      <c r="C326" s="13">
        <v>43969</v>
      </c>
      <c r="D326" s="12" t="s">
        <v>16</v>
      </c>
      <c r="E326" s="12" t="s">
        <v>797</v>
      </c>
      <c r="F326" s="12" t="s">
        <v>18</v>
      </c>
      <c r="G326" s="14" t="s">
        <v>798</v>
      </c>
      <c r="H326" s="15" t="s">
        <v>799</v>
      </c>
      <c r="I326" s="16"/>
      <c r="J326" s="16"/>
      <c r="K326" s="11"/>
      <c r="L326" s="11"/>
    </row>
    <row r="327" spans="1:12" ht="110.7" x14ac:dyDescent="0.4">
      <c r="A327" s="11"/>
      <c r="B327" s="12" t="s">
        <v>15</v>
      </c>
      <c r="C327" s="13">
        <v>43969</v>
      </c>
      <c r="D327" s="12" t="s">
        <v>16</v>
      </c>
      <c r="E327" s="12" t="s">
        <v>22</v>
      </c>
      <c r="F327" s="12" t="s">
        <v>23</v>
      </c>
      <c r="G327" s="14" t="s">
        <v>800</v>
      </c>
      <c r="H327" s="15" t="s">
        <v>801</v>
      </c>
      <c r="I327" s="16"/>
      <c r="J327" s="16"/>
      <c r="K327" s="11"/>
      <c r="L327" s="11"/>
    </row>
    <row r="328" spans="1:12" ht="159.9" x14ac:dyDescent="0.4">
      <c r="A328" s="11"/>
      <c r="B328" s="12" t="s">
        <v>15</v>
      </c>
      <c r="C328" s="13">
        <v>43969</v>
      </c>
      <c r="D328" s="12" t="s">
        <v>16</v>
      </c>
      <c r="E328" s="12" t="s">
        <v>802</v>
      </c>
      <c r="F328" s="12" t="s">
        <v>23</v>
      </c>
      <c r="G328" s="14" t="s">
        <v>803</v>
      </c>
      <c r="H328" s="15" t="s">
        <v>804</v>
      </c>
      <c r="I328" s="16"/>
      <c r="J328" s="16"/>
      <c r="K328" s="11"/>
      <c r="L328" s="11"/>
    </row>
    <row r="329" spans="1:12" ht="61.5" x14ac:dyDescent="0.4">
      <c r="A329" s="11"/>
      <c r="B329" s="12" t="s">
        <v>116</v>
      </c>
      <c r="C329" s="13">
        <v>43969</v>
      </c>
      <c r="D329" s="12" t="s">
        <v>16</v>
      </c>
      <c r="E329" s="12" t="s">
        <v>116</v>
      </c>
      <c r="F329" s="12" t="s">
        <v>23</v>
      </c>
      <c r="G329" s="14" t="s">
        <v>805</v>
      </c>
      <c r="H329" s="15" t="s">
        <v>806</v>
      </c>
      <c r="I329" s="16"/>
      <c r="J329" s="16"/>
      <c r="K329" s="11"/>
      <c r="L329" s="11"/>
    </row>
    <row r="330" spans="1:12" ht="36.9" x14ac:dyDescent="0.4">
      <c r="A330" s="11"/>
      <c r="B330" s="12" t="s">
        <v>116</v>
      </c>
      <c r="C330" s="13">
        <v>43969</v>
      </c>
      <c r="D330" s="12" t="s">
        <v>16</v>
      </c>
      <c r="E330" s="12" t="s">
        <v>116</v>
      </c>
      <c r="F330" s="12" t="s">
        <v>28</v>
      </c>
      <c r="G330" s="14" t="s">
        <v>807</v>
      </c>
      <c r="H330" s="15" t="s">
        <v>806</v>
      </c>
      <c r="I330" s="16"/>
      <c r="J330" s="16"/>
      <c r="K330" s="11"/>
      <c r="L330" s="11"/>
    </row>
    <row r="331" spans="1:12" ht="36.9" x14ac:dyDescent="0.4">
      <c r="A331" s="11"/>
      <c r="B331" s="12" t="s">
        <v>31</v>
      </c>
      <c r="C331" s="13">
        <v>43969</v>
      </c>
      <c r="D331" s="12" t="s">
        <v>16</v>
      </c>
      <c r="E331" s="12" t="s">
        <v>32</v>
      </c>
      <c r="F331" s="12" t="s">
        <v>23</v>
      </c>
      <c r="G331" s="14" t="s">
        <v>808</v>
      </c>
      <c r="H331" s="15" t="s">
        <v>809</v>
      </c>
      <c r="I331" s="16"/>
      <c r="J331" s="16"/>
      <c r="K331" s="11"/>
      <c r="L331" s="11"/>
    </row>
    <row r="332" spans="1:12" ht="135.30000000000001" x14ac:dyDescent="0.4">
      <c r="A332" s="11"/>
      <c r="B332" s="12" t="s">
        <v>119</v>
      </c>
      <c r="C332" s="13">
        <v>43969</v>
      </c>
      <c r="D332" s="12" t="s">
        <v>16</v>
      </c>
      <c r="E332" s="12" t="s">
        <v>810</v>
      </c>
      <c r="F332" s="12" t="s">
        <v>18</v>
      </c>
      <c r="G332" s="14" t="s">
        <v>811</v>
      </c>
      <c r="H332" s="15" t="s">
        <v>812</v>
      </c>
      <c r="I332" s="16"/>
      <c r="J332" s="16"/>
      <c r="K332" s="11"/>
      <c r="L332" s="11"/>
    </row>
    <row r="333" spans="1:12" ht="135.30000000000001" x14ac:dyDescent="0.4">
      <c r="A333" s="11"/>
      <c r="B333" s="12" t="s">
        <v>720</v>
      </c>
      <c r="C333" s="13">
        <v>43969</v>
      </c>
      <c r="D333" s="12" t="s">
        <v>16</v>
      </c>
      <c r="E333" s="12" t="s">
        <v>813</v>
      </c>
      <c r="F333" s="12" t="s">
        <v>18</v>
      </c>
      <c r="G333" s="14" t="s">
        <v>814</v>
      </c>
      <c r="H333" s="15" t="s">
        <v>815</v>
      </c>
      <c r="I333" s="16"/>
      <c r="J333" s="16"/>
      <c r="K333" s="11"/>
      <c r="L333" s="11"/>
    </row>
    <row r="334" spans="1:12" ht="110.7" x14ac:dyDescent="0.4">
      <c r="A334" s="11"/>
      <c r="B334" s="12" t="s">
        <v>35</v>
      </c>
      <c r="C334" s="13">
        <v>43969</v>
      </c>
      <c r="D334" s="12" t="s">
        <v>16</v>
      </c>
      <c r="E334" s="12" t="s">
        <v>206</v>
      </c>
      <c r="F334" s="12" t="s">
        <v>23</v>
      </c>
      <c r="G334" s="14" t="s">
        <v>816</v>
      </c>
      <c r="H334" s="15" t="s">
        <v>817</v>
      </c>
      <c r="I334" s="16"/>
      <c r="J334" s="16"/>
      <c r="K334" s="11"/>
      <c r="L334" s="11"/>
    </row>
    <row r="335" spans="1:12" ht="73.8" x14ac:dyDescent="0.4">
      <c r="A335" s="11"/>
      <c r="B335" s="12" t="s">
        <v>35</v>
      </c>
      <c r="C335" s="13">
        <v>43969</v>
      </c>
      <c r="D335" s="12" t="s">
        <v>16</v>
      </c>
      <c r="E335" s="12" t="s">
        <v>818</v>
      </c>
      <c r="F335" s="12" t="s">
        <v>18</v>
      </c>
      <c r="G335" s="14" t="s">
        <v>819</v>
      </c>
      <c r="H335" s="15" t="s">
        <v>820</v>
      </c>
      <c r="I335" s="16"/>
      <c r="J335" s="16"/>
      <c r="K335" s="11"/>
      <c r="L335" s="11"/>
    </row>
    <row r="336" spans="1:12" ht="110.7" hidden="1" x14ac:dyDescent="0.4">
      <c r="A336" s="11"/>
      <c r="B336" s="19" t="s">
        <v>137</v>
      </c>
      <c r="C336" s="20">
        <v>43969</v>
      </c>
      <c r="D336" s="19" t="s">
        <v>142</v>
      </c>
      <c r="E336" s="19" t="s">
        <v>263</v>
      </c>
      <c r="F336" s="19" t="s">
        <v>23</v>
      </c>
      <c r="G336" s="21" t="s">
        <v>821</v>
      </c>
      <c r="H336" s="22" t="s">
        <v>822</v>
      </c>
      <c r="I336" s="16"/>
      <c r="J336" s="16"/>
      <c r="K336" s="11"/>
      <c r="L336" s="11"/>
    </row>
    <row r="337" spans="1:12" ht="172.2" x14ac:dyDescent="0.4">
      <c r="A337" s="11"/>
      <c r="B337" s="12" t="s">
        <v>272</v>
      </c>
      <c r="C337" s="13">
        <v>43969</v>
      </c>
      <c r="D337" s="12" t="s">
        <v>16</v>
      </c>
      <c r="E337" s="12" t="s">
        <v>823</v>
      </c>
      <c r="F337" s="12" t="s">
        <v>23</v>
      </c>
      <c r="G337" s="14" t="s">
        <v>824</v>
      </c>
      <c r="H337" s="15" t="s">
        <v>825</v>
      </c>
      <c r="I337" s="16"/>
      <c r="J337" s="16"/>
      <c r="K337" s="11"/>
      <c r="L337" s="11"/>
    </row>
    <row r="338" spans="1:12" ht="123" hidden="1" x14ac:dyDescent="0.4">
      <c r="A338" s="11"/>
      <c r="B338" s="19" t="s">
        <v>272</v>
      </c>
      <c r="C338" s="20">
        <v>43969</v>
      </c>
      <c r="D338" s="19" t="s">
        <v>142</v>
      </c>
      <c r="E338" s="19" t="s">
        <v>826</v>
      </c>
      <c r="F338" s="19" t="s">
        <v>23</v>
      </c>
      <c r="G338" s="21" t="s">
        <v>827</v>
      </c>
      <c r="H338" s="22" t="s">
        <v>828</v>
      </c>
      <c r="I338" s="16"/>
      <c r="J338" s="16"/>
      <c r="K338" s="11"/>
      <c r="L338" s="11"/>
    </row>
    <row r="339" spans="1:12" ht="159.9" x14ac:dyDescent="0.4">
      <c r="A339" s="11"/>
      <c r="B339" s="12" t="s">
        <v>607</v>
      </c>
      <c r="C339" s="13">
        <v>43969</v>
      </c>
      <c r="D339" s="12" t="s">
        <v>16</v>
      </c>
      <c r="E339" s="12" t="s">
        <v>829</v>
      </c>
      <c r="F339" s="12" t="s">
        <v>725</v>
      </c>
      <c r="G339" s="14" t="s">
        <v>830</v>
      </c>
      <c r="H339" s="15" t="s">
        <v>831</v>
      </c>
      <c r="I339" s="16"/>
      <c r="J339" s="16"/>
      <c r="K339" s="11"/>
      <c r="L339" s="11"/>
    </row>
    <row r="340" spans="1:12" ht="73.8" x14ac:dyDescent="0.4">
      <c r="A340" s="11"/>
      <c r="B340" s="12" t="s">
        <v>607</v>
      </c>
      <c r="C340" s="13">
        <v>43969</v>
      </c>
      <c r="D340" s="12" t="s">
        <v>16</v>
      </c>
      <c r="E340" s="12" t="s">
        <v>608</v>
      </c>
      <c r="F340" s="12" t="s">
        <v>18</v>
      </c>
      <c r="G340" s="14" t="s">
        <v>832</v>
      </c>
      <c r="H340" s="15" t="s">
        <v>833</v>
      </c>
      <c r="I340" s="16"/>
      <c r="J340" s="16"/>
      <c r="K340" s="11"/>
      <c r="L340" s="11"/>
    </row>
    <row r="341" spans="1:12" ht="73.8" x14ac:dyDescent="0.4">
      <c r="A341" s="11"/>
      <c r="B341" s="12" t="s">
        <v>619</v>
      </c>
      <c r="C341" s="13">
        <v>43969</v>
      </c>
      <c r="D341" s="12" t="s">
        <v>16</v>
      </c>
      <c r="E341" s="12" t="s">
        <v>834</v>
      </c>
      <c r="F341" s="12" t="s">
        <v>18</v>
      </c>
      <c r="G341" s="14" t="s">
        <v>835</v>
      </c>
      <c r="H341" s="15" t="s">
        <v>836</v>
      </c>
      <c r="I341" s="16"/>
      <c r="J341" s="16"/>
      <c r="K341" s="11"/>
      <c r="L341" s="11"/>
    </row>
    <row r="342" spans="1:12" ht="196.8" x14ac:dyDescent="0.4">
      <c r="A342" s="11"/>
      <c r="B342" s="12" t="s">
        <v>148</v>
      </c>
      <c r="C342" s="13">
        <v>43969</v>
      </c>
      <c r="D342" s="12" t="s">
        <v>16</v>
      </c>
      <c r="E342" s="12" t="s">
        <v>837</v>
      </c>
      <c r="F342" s="12" t="s">
        <v>23</v>
      </c>
      <c r="G342" s="14" t="s">
        <v>838</v>
      </c>
      <c r="H342" s="15" t="s">
        <v>839</v>
      </c>
      <c r="I342" s="16"/>
      <c r="J342" s="16"/>
      <c r="K342" s="11"/>
      <c r="L342" s="11"/>
    </row>
    <row r="343" spans="1:12" ht="61.5" x14ac:dyDescent="0.4">
      <c r="A343" s="11"/>
      <c r="B343" s="12" t="s">
        <v>67</v>
      </c>
      <c r="C343" s="13">
        <v>43969</v>
      </c>
      <c r="D343" s="12" t="s">
        <v>16</v>
      </c>
      <c r="E343" s="12" t="s">
        <v>67</v>
      </c>
      <c r="F343" s="12" t="s">
        <v>28</v>
      </c>
      <c r="G343" s="14" t="s">
        <v>840</v>
      </c>
      <c r="H343" s="15" t="s">
        <v>841</v>
      </c>
      <c r="I343" s="16"/>
      <c r="J343" s="16"/>
      <c r="K343" s="11"/>
      <c r="L343" s="11"/>
    </row>
    <row r="344" spans="1:12" ht="123" x14ac:dyDescent="0.4">
      <c r="A344" s="11"/>
      <c r="B344" s="12" t="s">
        <v>67</v>
      </c>
      <c r="C344" s="13">
        <v>43969</v>
      </c>
      <c r="D344" s="12" t="s">
        <v>16</v>
      </c>
      <c r="E344" s="12" t="s">
        <v>67</v>
      </c>
      <c r="F344" s="12" t="s">
        <v>62</v>
      </c>
      <c r="G344" s="14" t="s">
        <v>842</v>
      </c>
      <c r="H344" s="15" t="s">
        <v>843</v>
      </c>
      <c r="I344" s="16"/>
      <c r="J344" s="16"/>
      <c r="K344" s="11"/>
      <c r="L344" s="11"/>
    </row>
    <row r="345" spans="1:12" ht="147.6" x14ac:dyDescent="0.4">
      <c r="A345" s="11"/>
      <c r="B345" s="12" t="s">
        <v>67</v>
      </c>
      <c r="C345" s="13">
        <v>43969</v>
      </c>
      <c r="D345" s="12" t="s">
        <v>16</v>
      </c>
      <c r="E345" s="12" t="s">
        <v>844</v>
      </c>
      <c r="F345" s="12" t="s">
        <v>28</v>
      </c>
      <c r="G345" s="14" t="s">
        <v>845</v>
      </c>
      <c r="H345" s="15" t="s">
        <v>846</v>
      </c>
      <c r="I345" s="16"/>
      <c r="J345" s="16"/>
      <c r="K345" s="11"/>
      <c r="L345" s="11"/>
    </row>
    <row r="346" spans="1:12" ht="123" x14ac:dyDescent="0.4">
      <c r="A346" s="11"/>
      <c r="B346" s="12" t="s">
        <v>70</v>
      </c>
      <c r="C346" s="13">
        <v>43969</v>
      </c>
      <c r="D346" s="12" t="s">
        <v>16</v>
      </c>
      <c r="E346" s="12" t="s">
        <v>71</v>
      </c>
      <c r="F346" s="12" t="s">
        <v>28</v>
      </c>
      <c r="G346" s="14" t="s">
        <v>847</v>
      </c>
      <c r="H346" s="15" t="s">
        <v>848</v>
      </c>
      <c r="I346" s="16"/>
      <c r="J346" s="16"/>
      <c r="K346" s="11"/>
      <c r="L346" s="11"/>
    </row>
    <row r="347" spans="1:12" ht="98.4" x14ac:dyDescent="0.4">
      <c r="A347" s="11"/>
      <c r="B347" s="12" t="s">
        <v>70</v>
      </c>
      <c r="C347" s="13">
        <v>43969</v>
      </c>
      <c r="D347" s="12" t="s">
        <v>16</v>
      </c>
      <c r="E347" s="12" t="s">
        <v>71</v>
      </c>
      <c r="F347" s="12" t="s">
        <v>28</v>
      </c>
      <c r="G347" s="14" t="s">
        <v>849</v>
      </c>
      <c r="H347" s="15" t="s">
        <v>850</v>
      </c>
      <c r="I347" s="16"/>
      <c r="J347" s="16"/>
      <c r="K347" s="11"/>
      <c r="L347" s="11"/>
    </row>
    <row r="348" spans="1:12" ht="135.30000000000001" x14ac:dyDescent="0.4">
      <c r="A348" s="11"/>
      <c r="B348" s="12" t="s">
        <v>225</v>
      </c>
      <c r="C348" s="13">
        <v>43969</v>
      </c>
      <c r="D348" s="12" t="s">
        <v>16</v>
      </c>
      <c r="E348" s="12" t="s">
        <v>384</v>
      </c>
      <c r="F348" s="12" t="s">
        <v>18</v>
      </c>
      <c r="G348" s="14" t="s">
        <v>851</v>
      </c>
      <c r="H348" s="15" t="s">
        <v>852</v>
      </c>
      <c r="I348" s="16"/>
      <c r="J348" s="16"/>
      <c r="K348" s="11"/>
      <c r="L348" s="11"/>
    </row>
    <row r="349" spans="1:12" ht="110.7" x14ac:dyDescent="0.4">
      <c r="A349" s="11"/>
      <c r="B349" s="12" t="s">
        <v>634</v>
      </c>
      <c r="C349" s="13">
        <v>43969</v>
      </c>
      <c r="D349" s="12" t="s">
        <v>16</v>
      </c>
      <c r="E349" s="12" t="s">
        <v>853</v>
      </c>
      <c r="F349" s="12" t="s">
        <v>18</v>
      </c>
      <c r="G349" s="14" t="s">
        <v>854</v>
      </c>
      <c r="H349" s="15" t="s">
        <v>855</v>
      </c>
      <c r="I349" s="16"/>
      <c r="J349" s="16"/>
      <c r="K349" s="11"/>
      <c r="L349" s="11"/>
    </row>
    <row r="350" spans="1:12" ht="147.6" x14ac:dyDescent="0.4">
      <c r="A350" s="11"/>
      <c r="B350" s="12" t="s">
        <v>634</v>
      </c>
      <c r="C350" s="13">
        <v>43969</v>
      </c>
      <c r="D350" s="12" t="s">
        <v>16</v>
      </c>
      <c r="E350" s="12" t="s">
        <v>856</v>
      </c>
      <c r="F350" s="12" t="s">
        <v>23</v>
      </c>
      <c r="G350" s="14" t="s">
        <v>857</v>
      </c>
      <c r="H350" s="15" t="s">
        <v>858</v>
      </c>
      <c r="I350" s="16"/>
      <c r="J350" s="16"/>
      <c r="K350" s="11"/>
      <c r="L350" s="11"/>
    </row>
    <row r="351" spans="1:12" ht="110.7" x14ac:dyDescent="0.4">
      <c r="A351" s="11"/>
      <c r="B351" s="12" t="s">
        <v>294</v>
      </c>
      <c r="C351" s="13">
        <v>43969</v>
      </c>
      <c r="D351" s="12" t="s">
        <v>16</v>
      </c>
      <c r="E351" s="12" t="s">
        <v>859</v>
      </c>
      <c r="F351" s="12" t="s">
        <v>23</v>
      </c>
      <c r="G351" s="14" t="s">
        <v>860</v>
      </c>
      <c r="H351" s="15" t="s">
        <v>861</v>
      </c>
      <c r="I351" s="16"/>
      <c r="J351" s="16"/>
      <c r="K351" s="11"/>
      <c r="L351" s="11"/>
    </row>
    <row r="352" spans="1:12" ht="36.9" x14ac:dyDescent="0.4">
      <c r="A352" s="11"/>
      <c r="B352" s="12" t="s">
        <v>301</v>
      </c>
      <c r="C352" s="13">
        <v>43969</v>
      </c>
      <c r="D352" s="12" t="s">
        <v>16</v>
      </c>
      <c r="E352" s="12" t="s">
        <v>302</v>
      </c>
      <c r="F352" s="12" t="s">
        <v>18</v>
      </c>
      <c r="G352" s="14" t="s">
        <v>862</v>
      </c>
      <c r="H352" s="15" t="s">
        <v>863</v>
      </c>
      <c r="I352" s="16"/>
      <c r="J352" s="16"/>
      <c r="K352" s="11"/>
      <c r="L352" s="11"/>
    </row>
    <row r="353" spans="1:12" ht="36.9" x14ac:dyDescent="0.4">
      <c r="A353" s="11"/>
      <c r="B353" s="12" t="s">
        <v>84</v>
      </c>
      <c r="C353" s="13">
        <v>43969</v>
      </c>
      <c r="D353" s="12" t="s">
        <v>16</v>
      </c>
      <c r="E353" s="12" t="s">
        <v>88</v>
      </c>
      <c r="F353" s="12" t="s">
        <v>18</v>
      </c>
      <c r="G353" s="14" t="s">
        <v>864</v>
      </c>
      <c r="H353" s="15" t="s">
        <v>865</v>
      </c>
      <c r="I353" s="16"/>
      <c r="J353" s="16"/>
      <c r="K353" s="11"/>
      <c r="L353" s="11"/>
    </row>
    <row r="354" spans="1:12" ht="110.7" x14ac:dyDescent="0.4">
      <c r="A354" s="11"/>
      <c r="B354" s="12" t="s">
        <v>177</v>
      </c>
      <c r="C354" s="13">
        <v>43969</v>
      </c>
      <c r="D354" s="12" t="s">
        <v>16</v>
      </c>
      <c r="E354" s="12" t="s">
        <v>866</v>
      </c>
      <c r="F354" s="12" t="s">
        <v>18</v>
      </c>
      <c r="G354" s="14" t="s">
        <v>867</v>
      </c>
      <c r="H354" s="15" t="s">
        <v>868</v>
      </c>
      <c r="I354" s="16"/>
      <c r="J354" s="16"/>
      <c r="K354" s="11"/>
      <c r="L354" s="11"/>
    </row>
    <row r="355" spans="1:12" ht="73.8" x14ac:dyDescent="0.4">
      <c r="A355" s="11"/>
      <c r="B355" s="12" t="s">
        <v>177</v>
      </c>
      <c r="C355" s="13">
        <v>43969</v>
      </c>
      <c r="D355" s="12" t="s">
        <v>16</v>
      </c>
      <c r="E355" s="12" t="s">
        <v>866</v>
      </c>
      <c r="F355" s="12" t="s">
        <v>18</v>
      </c>
      <c r="G355" s="14" t="s">
        <v>869</v>
      </c>
      <c r="H355" s="15" t="s">
        <v>868</v>
      </c>
      <c r="I355" s="16"/>
      <c r="J355" s="16"/>
      <c r="K355" s="11"/>
      <c r="L355" s="11"/>
    </row>
    <row r="356" spans="1:12" ht="86.1" x14ac:dyDescent="0.4">
      <c r="A356" s="11"/>
      <c r="B356" s="12" t="s">
        <v>177</v>
      </c>
      <c r="C356" s="13">
        <v>43969</v>
      </c>
      <c r="D356" s="12" t="s">
        <v>16</v>
      </c>
      <c r="E356" s="12" t="s">
        <v>866</v>
      </c>
      <c r="F356" s="12" t="s">
        <v>18</v>
      </c>
      <c r="G356" s="14" t="s">
        <v>870</v>
      </c>
      <c r="H356" s="15" t="s">
        <v>868</v>
      </c>
      <c r="I356" s="16"/>
      <c r="J356" s="16"/>
      <c r="K356" s="11"/>
      <c r="L356" s="11"/>
    </row>
    <row r="357" spans="1:12" ht="49.2" x14ac:dyDescent="0.4">
      <c r="A357" s="11"/>
      <c r="B357" s="12" t="s">
        <v>177</v>
      </c>
      <c r="C357" s="13">
        <v>43969</v>
      </c>
      <c r="D357" s="12" t="s">
        <v>16</v>
      </c>
      <c r="E357" s="12" t="s">
        <v>866</v>
      </c>
      <c r="F357" s="12" t="s">
        <v>18</v>
      </c>
      <c r="G357" s="14" t="s">
        <v>871</v>
      </c>
      <c r="H357" s="15" t="s">
        <v>868</v>
      </c>
      <c r="I357" s="16"/>
      <c r="J357" s="16"/>
      <c r="K357" s="11"/>
      <c r="L357" s="11"/>
    </row>
    <row r="358" spans="1:12" ht="86.1" x14ac:dyDescent="0.4">
      <c r="A358" s="11"/>
      <c r="B358" s="12" t="s">
        <v>177</v>
      </c>
      <c r="C358" s="13">
        <v>43969</v>
      </c>
      <c r="D358" s="12" t="s">
        <v>16</v>
      </c>
      <c r="E358" s="12" t="s">
        <v>866</v>
      </c>
      <c r="F358" s="12" t="s">
        <v>18</v>
      </c>
      <c r="G358" s="14" t="s">
        <v>872</v>
      </c>
      <c r="H358" s="15" t="s">
        <v>868</v>
      </c>
      <c r="I358" s="16"/>
      <c r="J358" s="16"/>
      <c r="K358" s="11"/>
      <c r="L358" s="11"/>
    </row>
    <row r="359" spans="1:12" ht="73.8" x14ac:dyDescent="0.4">
      <c r="A359" s="11"/>
      <c r="B359" s="12" t="s">
        <v>177</v>
      </c>
      <c r="C359" s="13">
        <v>43969</v>
      </c>
      <c r="D359" s="12" t="s">
        <v>16</v>
      </c>
      <c r="E359" s="12" t="s">
        <v>866</v>
      </c>
      <c r="F359" s="12" t="s">
        <v>18</v>
      </c>
      <c r="G359" s="14" t="s">
        <v>873</v>
      </c>
      <c r="H359" s="15" t="s">
        <v>868</v>
      </c>
      <c r="I359" s="16"/>
      <c r="J359" s="16"/>
      <c r="K359" s="11"/>
      <c r="L359" s="11"/>
    </row>
    <row r="360" spans="1:12" ht="73.8" x14ac:dyDescent="0.4">
      <c r="A360" s="11"/>
      <c r="B360" s="12" t="s">
        <v>177</v>
      </c>
      <c r="C360" s="13">
        <v>43969</v>
      </c>
      <c r="D360" s="12" t="s">
        <v>16</v>
      </c>
      <c r="E360" s="12" t="s">
        <v>866</v>
      </c>
      <c r="F360" s="12" t="s">
        <v>18</v>
      </c>
      <c r="G360" s="14" t="s">
        <v>874</v>
      </c>
      <c r="H360" s="15" t="s">
        <v>868</v>
      </c>
      <c r="I360" s="16"/>
      <c r="J360" s="16"/>
      <c r="K360" s="11"/>
      <c r="L360" s="11"/>
    </row>
    <row r="361" spans="1:12" ht="49.2" x14ac:dyDescent="0.4">
      <c r="A361" s="11"/>
      <c r="B361" s="12" t="s">
        <v>177</v>
      </c>
      <c r="C361" s="13">
        <v>43969</v>
      </c>
      <c r="D361" s="12" t="s">
        <v>16</v>
      </c>
      <c r="E361" s="12" t="s">
        <v>866</v>
      </c>
      <c r="F361" s="12" t="s">
        <v>18</v>
      </c>
      <c r="G361" s="14" t="s">
        <v>875</v>
      </c>
      <c r="H361" s="15" t="s">
        <v>868</v>
      </c>
      <c r="I361" s="16"/>
      <c r="J361" s="16"/>
      <c r="K361" s="11"/>
      <c r="L361" s="11"/>
    </row>
    <row r="362" spans="1:12" ht="61.5" x14ac:dyDescent="0.4">
      <c r="A362" s="11"/>
      <c r="B362" s="12" t="s">
        <v>177</v>
      </c>
      <c r="C362" s="13">
        <v>43969</v>
      </c>
      <c r="D362" s="12" t="s">
        <v>16</v>
      </c>
      <c r="E362" s="12" t="s">
        <v>866</v>
      </c>
      <c r="F362" s="12" t="s">
        <v>18</v>
      </c>
      <c r="G362" s="14" t="s">
        <v>876</v>
      </c>
      <c r="H362" s="15" t="s">
        <v>868</v>
      </c>
      <c r="I362" s="16"/>
      <c r="J362" s="16"/>
      <c r="K362" s="11"/>
      <c r="L362" s="11"/>
    </row>
    <row r="363" spans="1:12" ht="73.8" x14ac:dyDescent="0.4">
      <c r="A363" s="11"/>
      <c r="B363" s="12" t="s">
        <v>177</v>
      </c>
      <c r="C363" s="13">
        <v>43969</v>
      </c>
      <c r="D363" s="12" t="s">
        <v>16</v>
      </c>
      <c r="E363" s="12" t="s">
        <v>866</v>
      </c>
      <c r="F363" s="12" t="s">
        <v>18</v>
      </c>
      <c r="G363" s="14" t="s">
        <v>877</v>
      </c>
      <c r="H363" s="15" t="s">
        <v>868</v>
      </c>
      <c r="I363" s="16"/>
      <c r="J363" s="16"/>
      <c r="K363" s="11"/>
      <c r="L363" s="11"/>
    </row>
    <row r="364" spans="1:12" ht="86.1" x14ac:dyDescent="0.4">
      <c r="A364" s="11"/>
      <c r="B364" s="12" t="s">
        <v>177</v>
      </c>
      <c r="C364" s="13">
        <v>43969</v>
      </c>
      <c r="D364" s="12" t="s">
        <v>16</v>
      </c>
      <c r="E364" s="12" t="s">
        <v>866</v>
      </c>
      <c r="F364" s="12" t="s">
        <v>18</v>
      </c>
      <c r="G364" s="14" t="s">
        <v>878</v>
      </c>
      <c r="H364" s="15" t="s">
        <v>868</v>
      </c>
      <c r="I364" s="16"/>
      <c r="J364" s="16"/>
      <c r="K364" s="11"/>
      <c r="L364" s="11"/>
    </row>
    <row r="365" spans="1:12" ht="49.2" x14ac:dyDescent="0.4">
      <c r="A365" s="11"/>
      <c r="B365" s="12" t="s">
        <v>177</v>
      </c>
      <c r="C365" s="13">
        <v>43969</v>
      </c>
      <c r="D365" s="12" t="s">
        <v>16</v>
      </c>
      <c r="E365" s="12" t="s">
        <v>866</v>
      </c>
      <c r="F365" s="12" t="s">
        <v>18</v>
      </c>
      <c r="G365" s="14" t="s">
        <v>879</v>
      </c>
      <c r="H365" s="15" t="s">
        <v>868</v>
      </c>
      <c r="I365" s="16"/>
      <c r="J365" s="16"/>
      <c r="K365" s="11"/>
      <c r="L365" s="11"/>
    </row>
    <row r="366" spans="1:12" ht="86.1" x14ac:dyDescent="0.4">
      <c r="A366" s="11"/>
      <c r="B366" s="12" t="s">
        <v>177</v>
      </c>
      <c r="C366" s="13">
        <v>43969</v>
      </c>
      <c r="D366" s="12" t="s">
        <v>16</v>
      </c>
      <c r="E366" s="12" t="s">
        <v>371</v>
      </c>
      <c r="F366" s="12" t="s">
        <v>18</v>
      </c>
      <c r="G366" s="14" t="s">
        <v>880</v>
      </c>
      <c r="H366" s="15" t="s">
        <v>881</v>
      </c>
      <c r="I366" s="16"/>
      <c r="J366" s="16"/>
      <c r="K366" s="11"/>
      <c r="L366" s="11"/>
    </row>
    <row r="367" spans="1:12" ht="61.5" x14ac:dyDescent="0.4">
      <c r="A367" s="11"/>
      <c r="B367" s="12" t="s">
        <v>244</v>
      </c>
      <c r="C367" s="13">
        <v>43969</v>
      </c>
      <c r="D367" s="12" t="s">
        <v>16</v>
      </c>
      <c r="E367" s="12" t="s">
        <v>245</v>
      </c>
      <c r="F367" s="12" t="s">
        <v>57</v>
      </c>
      <c r="G367" s="14" t="s">
        <v>882</v>
      </c>
      <c r="H367" s="15" t="s">
        <v>883</v>
      </c>
      <c r="I367" s="16"/>
      <c r="J367" s="16"/>
      <c r="K367" s="11"/>
      <c r="L367" s="11"/>
    </row>
    <row r="368" spans="1:12" ht="123" x14ac:dyDescent="0.4">
      <c r="A368" s="11"/>
      <c r="B368" s="12" t="s">
        <v>244</v>
      </c>
      <c r="C368" s="13">
        <v>43969</v>
      </c>
      <c r="D368" s="12" t="s">
        <v>16</v>
      </c>
      <c r="E368" s="12" t="s">
        <v>245</v>
      </c>
      <c r="F368" s="12" t="s">
        <v>28</v>
      </c>
      <c r="G368" s="14" t="s">
        <v>884</v>
      </c>
      <c r="H368" s="15" t="s">
        <v>885</v>
      </c>
      <c r="I368" s="16"/>
      <c r="J368" s="16"/>
      <c r="K368" s="11"/>
      <c r="L368" s="11"/>
    </row>
    <row r="369" spans="1:12" ht="49.2" x14ac:dyDescent="0.4">
      <c r="A369" s="11"/>
      <c r="B369" s="12" t="s">
        <v>95</v>
      </c>
      <c r="C369" s="13">
        <v>43969</v>
      </c>
      <c r="D369" s="12" t="s">
        <v>16</v>
      </c>
      <c r="E369" s="12" t="s">
        <v>886</v>
      </c>
      <c r="F369" s="12" t="s">
        <v>18</v>
      </c>
      <c r="G369" s="14" t="s">
        <v>887</v>
      </c>
      <c r="H369" s="15" t="s">
        <v>888</v>
      </c>
      <c r="I369" s="16"/>
      <c r="J369" s="16"/>
      <c r="K369" s="11"/>
      <c r="L369" s="11"/>
    </row>
    <row r="370" spans="1:12" ht="86.1" x14ac:dyDescent="0.4">
      <c r="A370" s="11"/>
      <c r="B370" s="12" t="s">
        <v>102</v>
      </c>
      <c r="C370" s="13">
        <v>43969</v>
      </c>
      <c r="D370" s="12" t="s">
        <v>16</v>
      </c>
      <c r="E370" s="12" t="s">
        <v>889</v>
      </c>
      <c r="F370" s="12" t="s">
        <v>298</v>
      </c>
      <c r="G370" s="14" t="s">
        <v>890</v>
      </c>
      <c r="H370" s="15" t="s">
        <v>891</v>
      </c>
      <c r="I370" s="16"/>
      <c r="J370" s="16"/>
      <c r="K370" s="11"/>
      <c r="L370" s="11"/>
    </row>
    <row r="371" spans="1:12" ht="110.7" x14ac:dyDescent="0.4">
      <c r="A371" s="11"/>
      <c r="B371" s="12" t="s">
        <v>184</v>
      </c>
      <c r="C371" s="13">
        <v>43969</v>
      </c>
      <c r="D371" s="12" t="s">
        <v>16</v>
      </c>
      <c r="E371" s="12" t="s">
        <v>185</v>
      </c>
      <c r="F371" s="12" t="s">
        <v>23</v>
      </c>
      <c r="G371" s="14" t="s">
        <v>892</v>
      </c>
      <c r="H371" s="15" t="s">
        <v>893</v>
      </c>
      <c r="I371" s="16"/>
      <c r="J371" s="16"/>
      <c r="K371" s="11"/>
      <c r="L371" s="11"/>
    </row>
    <row r="372" spans="1:12" ht="110.7" x14ac:dyDescent="0.4">
      <c r="A372" s="11"/>
      <c r="B372" s="12" t="s">
        <v>431</v>
      </c>
      <c r="C372" s="13">
        <v>43968</v>
      </c>
      <c r="D372" s="12" t="s">
        <v>16</v>
      </c>
      <c r="E372" s="12" t="s">
        <v>61</v>
      </c>
      <c r="F372" s="12" t="s">
        <v>23</v>
      </c>
      <c r="G372" s="14" t="s">
        <v>894</v>
      </c>
      <c r="H372" s="15" t="s">
        <v>895</v>
      </c>
      <c r="I372" s="16"/>
      <c r="J372" s="16"/>
      <c r="K372" s="11"/>
      <c r="L372" s="11"/>
    </row>
    <row r="373" spans="1:12" ht="123" x14ac:dyDescent="0.4">
      <c r="A373" s="11"/>
      <c r="B373" s="12" t="s">
        <v>431</v>
      </c>
      <c r="C373" s="13">
        <v>43968</v>
      </c>
      <c r="D373" s="12" t="s">
        <v>16</v>
      </c>
      <c r="E373" s="12" t="s">
        <v>61</v>
      </c>
      <c r="F373" s="12" t="s">
        <v>23</v>
      </c>
      <c r="G373" s="14" t="s">
        <v>896</v>
      </c>
      <c r="H373" s="15" t="s">
        <v>895</v>
      </c>
      <c r="I373" s="16"/>
      <c r="J373" s="16"/>
      <c r="K373" s="11"/>
      <c r="L373" s="11"/>
    </row>
    <row r="374" spans="1:12" ht="172.2" x14ac:dyDescent="0.4">
      <c r="A374" s="11"/>
      <c r="B374" s="12" t="s">
        <v>431</v>
      </c>
      <c r="C374" s="13">
        <v>43968</v>
      </c>
      <c r="D374" s="12" t="s">
        <v>16</v>
      </c>
      <c r="E374" s="12" t="s">
        <v>61</v>
      </c>
      <c r="F374" s="12" t="s">
        <v>23</v>
      </c>
      <c r="G374" s="14" t="s">
        <v>897</v>
      </c>
      <c r="H374" s="15" t="s">
        <v>895</v>
      </c>
      <c r="I374" s="16"/>
      <c r="J374" s="16"/>
      <c r="K374" s="11"/>
      <c r="L374" s="11"/>
    </row>
    <row r="375" spans="1:12" ht="159.9" x14ac:dyDescent="0.4">
      <c r="A375" s="11"/>
      <c r="B375" s="12" t="s">
        <v>431</v>
      </c>
      <c r="C375" s="13">
        <v>43968</v>
      </c>
      <c r="D375" s="12" t="s">
        <v>16</v>
      </c>
      <c r="E375" s="12" t="s">
        <v>61</v>
      </c>
      <c r="F375" s="12" t="s">
        <v>18</v>
      </c>
      <c r="G375" s="14" t="s">
        <v>898</v>
      </c>
      <c r="H375" s="15" t="s">
        <v>895</v>
      </c>
      <c r="I375" s="16"/>
      <c r="J375" s="16"/>
      <c r="K375" s="11"/>
      <c r="L375" s="11"/>
    </row>
    <row r="376" spans="1:12" ht="123" x14ac:dyDescent="0.4">
      <c r="A376" s="11"/>
      <c r="B376" s="12" t="s">
        <v>431</v>
      </c>
      <c r="C376" s="13">
        <v>43968</v>
      </c>
      <c r="D376" s="12" t="s">
        <v>16</v>
      </c>
      <c r="E376" s="12" t="s">
        <v>61</v>
      </c>
      <c r="F376" s="12" t="s">
        <v>18</v>
      </c>
      <c r="G376" s="14" t="s">
        <v>899</v>
      </c>
      <c r="H376" s="15" t="s">
        <v>895</v>
      </c>
      <c r="I376" s="16"/>
      <c r="J376" s="16"/>
      <c r="K376" s="11"/>
      <c r="L376" s="11"/>
    </row>
    <row r="377" spans="1:12" ht="184.5" x14ac:dyDescent="0.4">
      <c r="A377" s="11"/>
      <c r="B377" s="12" t="s">
        <v>431</v>
      </c>
      <c r="C377" s="13">
        <v>43968</v>
      </c>
      <c r="D377" s="12" t="s">
        <v>16</v>
      </c>
      <c r="E377" s="12" t="s">
        <v>61</v>
      </c>
      <c r="F377" s="12" t="s">
        <v>18</v>
      </c>
      <c r="G377" s="14" t="s">
        <v>900</v>
      </c>
      <c r="H377" s="15" t="s">
        <v>895</v>
      </c>
      <c r="I377" s="16"/>
      <c r="J377" s="16"/>
      <c r="K377" s="11"/>
      <c r="L377" s="11"/>
    </row>
    <row r="378" spans="1:12" ht="159.9" x14ac:dyDescent="0.4">
      <c r="A378" s="11"/>
      <c r="B378" s="12" t="s">
        <v>431</v>
      </c>
      <c r="C378" s="13">
        <v>43968</v>
      </c>
      <c r="D378" s="12" t="s">
        <v>16</v>
      </c>
      <c r="E378" s="12" t="s">
        <v>61</v>
      </c>
      <c r="F378" s="12" t="s">
        <v>18</v>
      </c>
      <c r="G378" s="14" t="s">
        <v>901</v>
      </c>
      <c r="H378" s="15" t="s">
        <v>895</v>
      </c>
      <c r="I378" s="16"/>
      <c r="J378" s="16"/>
      <c r="K378" s="11"/>
      <c r="L378" s="11"/>
    </row>
    <row r="379" spans="1:12" ht="86.1" x14ac:dyDescent="0.4">
      <c r="A379" s="11"/>
      <c r="B379" s="12" t="s">
        <v>431</v>
      </c>
      <c r="C379" s="13">
        <v>43968</v>
      </c>
      <c r="D379" s="12" t="s">
        <v>16</v>
      </c>
      <c r="E379" s="12" t="s">
        <v>61</v>
      </c>
      <c r="F379" s="12" t="s">
        <v>18</v>
      </c>
      <c r="G379" s="14" t="s">
        <v>902</v>
      </c>
      <c r="H379" s="15" t="s">
        <v>895</v>
      </c>
      <c r="I379" s="16"/>
      <c r="J379" s="16"/>
      <c r="K379" s="11"/>
      <c r="L379" s="11"/>
    </row>
    <row r="380" spans="1:12" ht="86.1" x14ac:dyDescent="0.4">
      <c r="A380" s="11"/>
      <c r="B380" s="12" t="s">
        <v>473</v>
      </c>
      <c r="C380" s="13">
        <v>43968</v>
      </c>
      <c r="D380" s="12" t="s">
        <v>16</v>
      </c>
      <c r="E380" s="12" t="s">
        <v>474</v>
      </c>
      <c r="F380" s="12" t="s">
        <v>23</v>
      </c>
      <c r="G380" s="14" t="s">
        <v>903</v>
      </c>
      <c r="H380" s="15" t="s">
        <v>904</v>
      </c>
      <c r="I380" s="16"/>
      <c r="J380" s="16"/>
      <c r="K380" s="11"/>
      <c r="L380" s="11"/>
    </row>
    <row r="381" spans="1:12" ht="36.9" x14ac:dyDescent="0.4">
      <c r="A381" s="11"/>
      <c r="B381" s="12" t="s">
        <v>400</v>
      </c>
      <c r="C381" s="13">
        <v>43968</v>
      </c>
      <c r="D381" s="12" t="s">
        <v>16</v>
      </c>
      <c r="E381" s="12" t="s">
        <v>562</v>
      </c>
      <c r="F381" s="12" t="s">
        <v>23</v>
      </c>
      <c r="G381" s="14" t="s">
        <v>905</v>
      </c>
      <c r="H381" s="15" t="s">
        <v>906</v>
      </c>
      <c r="I381" s="16"/>
      <c r="J381" s="16"/>
      <c r="K381" s="11"/>
      <c r="L381" s="11"/>
    </row>
    <row r="382" spans="1:12" ht="73.8" x14ac:dyDescent="0.4">
      <c r="A382" s="11"/>
      <c r="B382" s="12" t="s">
        <v>191</v>
      </c>
      <c r="C382" s="13">
        <v>43968</v>
      </c>
      <c r="D382" s="12" t="s">
        <v>16</v>
      </c>
      <c r="E382" s="12" t="s">
        <v>710</v>
      </c>
      <c r="F382" s="12" t="s">
        <v>28</v>
      </c>
      <c r="G382" s="14" t="s">
        <v>907</v>
      </c>
      <c r="H382" s="15" t="s">
        <v>908</v>
      </c>
      <c r="I382" s="16"/>
      <c r="J382" s="16"/>
      <c r="K382" s="11"/>
      <c r="L382" s="11"/>
    </row>
    <row r="383" spans="1:12" ht="24.6" x14ac:dyDescent="0.4">
      <c r="A383" s="11"/>
      <c r="B383" s="12" t="s">
        <v>15</v>
      </c>
      <c r="C383" s="13">
        <v>43967</v>
      </c>
      <c r="D383" s="12" t="s">
        <v>16</v>
      </c>
      <c r="E383" s="12" t="s">
        <v>909</v>
      </c>
      <c r="F383" s="12" t="s">
        <v>23</v>
      </c>
      <c r="G383" s="14" t="s">
        <v>910</v>
      </c>
      <c r="H383" s="15" t="s">
        <v>911</v>
      </c>
      <c r="I383" s="16"/>
      <c r="J383" s="16"/>
      <c r="K383" s="11"/>
      <c r="L383" s="11"/>
    </row>
    <row r="384" spans="1:12" ht="73.8" x14ac:dyDescent="0.4">
      <c r="A384" s="11"/>
      <c r="B384" s="12" t="s">
        <v>15</v>
      </c>
      <c r="C384" s="13">
        <v>43967</v>
      </c>
      <c r="D384" s="12" t="s">
        <v>16</v>
      </c>
      <c r="E384" s="12" t="s">
        <v>503</v>
      </c>
      <c r="F384" s="12" t="s">
        <v>18</v>
      </c>
      <c r="G384" s="14" t="s">
        <v>912</v>
      </c>
      <c r="H384" s="15" t="s">
        <v>913</v>
      </c>
      <c r="I384" s="16"/>
      <c r="J384" s="16"/>
      <c r="K384" s="11"/>
      <c r="L384" s="11"/>
    </row>
    <row r="385" spans="1:12" ht="61.5" x14ac:dyDescent="0.4">
      <c r="A385" s="11"/>
      <c r="B385" s="12" t="s">
        <v>46</v>
      </c>
      <c r="C385" s="13">
        <v>43967</v>
      </c>
      <c r="D385" s="12" t="s">
        <v>16</v>
      </c>
      <c r="E385" s="12" t="s">
        <v>914</v>
      </c>
      <c r="F385" s="12" t="s">
        <v>18</v>
      </c>
      <c r="G385" s="14" t="s">
        <v>915</v>
      </c>
      <c r="H385" s="15" t="s">
        <v>916</v>
      </c>
      <c r="I385" s="16"/>
      <c r="J385" s="16"/>
      <c r="K385" s="11"/>
      <c r="L385" s="11"/>
    </row>
    <row r="386" spans="1:12" ht="61.5" x14ac:dyDescent="0.4">
      <c r="A386" s="11"/>
      <c r="B386" s="12" t="s">
        <v>50</v>
      </c>
      <c r="C386" s="13">
        <v>43967</v>
      </c>
      <c r="D386" s="12" t="s">
        <v>16</v>
      </c>
      <c r="E386" s="12" t="s">
        <v>508</v>
      </c>
      <c r="F386" s="12" t="s">
        <v>23</v>
      </c>
      <c r="G386" s="14" t="s">
        <v>917</v>
      </c>
      <c r="H386" s="15" t="s">
        <v>918</v>
      </c>
      <c r="I386" s="16"/>
      <c r="J386" s="16"/>
      <c r="K386" s="11"/>
      <c r="L386" s="11"/>
    </row>
    <row r="387" spans="1:12" ht="172.2" x14ac:dyDescent="0.4">
      <c r="A387" s="11"/>
      <c r="B387" s="12" t="s">
        <v>272</v>
      </c>
      <c r="C387" s="13">
        <v>43967</v>
      </c>
      <c r="D387" s="12" t="s">
        <v>16</v>
      </c>
      <c r="E387" s="12" t="s">
        <v>919</v>
      </c>
      <c r="F387" s="12" t="s">
        <v>23</v>
      </c>
      <c r="G387" s="14" t="s">
        <v>920</v>
      </c>
      <c r="H387" s="15" t="s">
        <v>921</v>
      </c>
      <c r="I387" s="16"/>
      <c r="J387" s="16"/>
      <c r="K387" s="11"/>
      <c r="L387" s="11"/>
    </row>
    <row r="388" spans="1:12" ht="172.2" x14ac:dyDescent="0.4">
      <c r="A388" s="11"/>
      <c r="B388" s="12" t="s">
        <v>431</v>
      </c>
      <c r="C388" s="13">
        <v>43967</v>
      </c>
      <c r="D388" s="12" t="s">
        <v>16</v>
      </c>
      <c r="E388" s="12" t="s">
        <v>61</v>
      </c>
      <c r="F388" s="12" t="s">
        <v>18</v>
      </c>
      <c r="G388" s="14" t="s">
        <v>922</v>
      </c>
      <c r="H388" s="15" t="s">
        <v>923</v>
      </c>
      <c r="I388" s="16"/>
      <c r="J388" s="16"/>
      <c r="K388" s="11"/>
      <c r="L388" s="11"/>
    </row>
    <row r="389" spans="1:12" ht="110.7" x14ac:dyDescent="0.4">
      <c r="A389" s="11"/>
      <c r="B389" s="12" t="s">
        <v>431</v>
      </c>
      <c r="C389" s="13">
        <v>43967</v>
      </c>
      <c r="D389" s="12" t="s">
        <v>16</v>
      </c>
      <c r="E389" s="12" t="s">
        <v>61</v>
      </c>
      <c r="F389" s="12" t="s">
        <v>23</v>
      </c>
      <c r="G389" s="14" t="s">
        <v>924</v>
      </c>
      <c r="H389" s="15" t="s">
        <v>923</v>
      </c>
      <c r="I389" s="16"/>
      <c r="J389" s="16"/>
      <c r="K389" s="11"/>
      <c r="L389" s="11"/>
    </row>
    <row r="390" spans="1:12" ht="98.4" x14ac:dyDescent="0.4">
      <c r="A390" s="11"/>
      <c r="B390" s="12" t="s">
        <v>431</v>
      </c>
      <c r="C390" s="13">
        <v>43967</v>
      </c>
      <c r="D390" s="12" t="s">
        <v>16</v>
      </c>
      <c r="E390" s="12" t="s">
        <v>61</v>
      </c>
      <c r="F390" s="12" t="s">
        <v>18</v>
      </c>
      <c r="G390" s="14" t="s">
        <v>925</v>
      </c>
      <c r="H390" s="15" t="s">
        <v>923</v>
      </c>
      <c r="I390" s="16"/>
      <c r="J390" s="16"/>
      <c r="K390" s="11"/>
      <c r="L390" s="11"/>
    </row>
    <row r="391" spans="1:12" ht="110.7" x14ac:dyDescent="0.4">
      <c r="A391" s="11"/>
      <c r="B391" s="12" t="s">
        <v>431</v>
      </c>
      <c r="C391" s="13">
        <v>43967</v>
      </c>
      <c r="D391" s="12" t="s">
        <v>16</v>
      </c>
      <c r="E391" s="12" t="s">
        <v>61</v>
      </c>
      <c r="F391" s="12" t="s">
        <v>18</v>
      </c>
      <c r="G391" s="14" t="s">
        <v>926</v>
      </c>
      <c r="H391" s="15" t="s">
        <v>923</v>
      </c>
      <c r="I391" s="16"/>
      <c r="J391" s="16"/>
      <c r="K391" s="11"/>
      <c r="L391" s="11"/>
    </row>
    <row r="392" spans="1:12" ht="246" x14ac:dyDescent="0.4">
      <c r="A392" s="11"/>
      <c r="B392" s="12" t="s">
        <v>431</v>
      </c>
      <c r="C392" s="13">
        <v>43967</v>
      </c>
      <c r="D392" s="12" t="s">
        <v>16</v>
      </c>
      <c r="E392" s="12" t="s">
        <v>61</v>
      </c>
      <c r="F392" s="12" t="s">
        <v>18</v>
      </c>
      <c r="G392" s="14" t="s">
        <v>927</v>
      </c>
      <c r="H392" s="15" t="s">
        <v>923</v>
      </c>
      <c r="I392" s="16"/>
      <c r="J392" s="16"/>
      <c r="K392" s="11"/>
      <c r="L392" s="11"/>
    </row>
    <row r="393" spans="1:12" ht="73.8" x14ac:dyDescent="0.4">
      <c r="A393" s="11"/>
      <c r="B393" s="12" t="s">
        <v>431</v>
      </c>
      <c r="C393" s="13">
        <v>43967</v>
      </c>
      <c r="D393" s="12" t="s">
        <v>16</v>
      </c>
      <c r="E393" s="12" t="s">
        <v>61</v>
      </c>
      <c r="F393" s="12" t="s">
        <v>18</v>
      </c>
      <c r="G393" s="14" t="s">
        <v>928</v>
      </c>
      <c r="H393" s="15" t="s">
        <v>923</v>
      </c>
      <c r="I393" s="16"/>
      <c r="J393" s="16"/>
      <c r="K393" s="11"/>
      <c r="L393" s="11"/>
    </row>
    <row r="394" spans="1:12" ht="24.6" x14ac:dyDescent="0.4">
      <c r="A394" s="11"/>
      <c r="B394" s="12" t="s">
        <v>431</v>
      </c>
      <c r="C394" s="13">
        <v>43967</v>
      </c>
      <c r="D394" s="12" t="s">
        <v>16</v>
      </c>
      <c r="E394" s="12" t="s">
        <v>61</v>
      </c>
      <c r="F394" s="12" t="s">
        <v>62</v>
      </c>
      <c r="G394" s="14" t="s">
        <v>929</v>
      </c>
      <c r="H394" s="15" t="s">
        <v>923</v>
      </c>
      <c r="I394" s="16"/>
      <c r="J394" s="16"/>
      <c r="K394" s="11"/>
      <c r="L394" s="11"/>
    </row>
    <row r="395" spans="1:12" ht="36.9" x14ac:dyDescent="0.4">
      <c r="A395" s="11"/>
      <c r="B395" s="12" t="s">
        <v>431</v>
      </c>
      <c r="C395" s="13">
        <v>43967</v>
      </c>
      <c r="D395" s="12" t="s">
        <v>16</v>
      </c>
      <c r="E395" s="12" t="s">
        <v>61</v>
      </c>
      <c r="F395" s="12" t="s">
        <v>18</v>
      </c>
      <c r="G395" s="14" t="s">
        <v>930</v>
      </c>
      <c r="H395" s="15" t="s">
        <v>923</v>
      </c>
      <c r="I395" s="16"/>
      <c r="J395" s="16"/>
      <c r="K395" s="11"/>
      <c r="L395" s="11"/>
    </row>
    <row r="396" spans="1:12" ht="24.6" x14ac:dyDescent="0.4">
      <c r="A396" s="11"/>
      <c r="B396" s="12" t="s">
        <v>431</v>
      </c>
      <c r="C396" s="13">
        <v>43967</v>
      </c>
      <c r="D396" s="12" t="s">
        <v>16</v>
      </c>
      <c r="E396" s="12" t="s">
        <v>61</v>
      </c>
      <c r="F396" s="12" t="s">
        <v>18</v>
      </c>
      <c r="G396" s="14" t="s">
        <v>931</v>
      </c>
      <c r="H396" s="15" t="s">
        <v>923</v>
      </c>
      <c r="I396" s="16"/>
      <c r="J396" s="16"/>
      <c r="K396" s="11"/>
      <c r="L396" s="11"/>
    </row>
    <row r="397" spans="1:12" ht="98.4" x14ac:dyDescent="0.4">
      <c r="A397" s="11"/>
      <c r="B397" s="12" t="s">
        <v>431</v>
      </c>
      <c r="C397" s="13">
        <v>43967</v>
      </c>
      <c r="D397" s="12" t="s">
        <v>16</v>
      </c>
      <c r="E397" s="12" t="s">
        <v>61</v>
      </c>
      <c r="F397" s="12" t="s">
        <v>23</v>
      </c>
      <c r="G397" s="14" t="s">
        <v>932</v>
      </c>
      <c r="H397" s="15" t="s">
        <v>923</v>
      </c>
      <c r="I397" s="16"/>
      <c r="J397" s="16"/>
      <c r="K397" s="11"/>
      <c r="L397" s="11"/>
    </row>
    <row r="398" spans="1:12" ht="147.6" x14ac:dyDescent="0.4">
      <c r="A398" s="11"/>
      <c r="B398" s="12" t="s">
        <v>431</v>
      </c>
      <c r="C398" s="13">
        <v>43967</v>
      </c>
      <c r="D398" s="12" t="s">
        <v>16</v>
      </c>
      <c r="E398" s="12" t="s">
        <v>61</v>
      </c>
      <c r="F398" s="12" t="s">
        <v>18</v>
      </c>
      <c r="G398" s="14" t="s">
        <v>933</v>
      </c>
      <c r="H398" s="15" t="s">
        <v>923</v>
      </c>
      <c r="I398" s="16"/>
      <c r="J398" s="16"/>
      <c r="K398" s="11"/>
      <c r="L398" s="11"/>
    </row>
    <row r="399" spans="1:12" ht="36.9" x14ac:dyDescent="0.4">
      <c r="A399" s="11"/>
      <c r="B399" s="12" t="s">
        <v>431</v>
      </c>
      <c r="C399" s="13">
        <v>43967</v>
      </c>
      <c r="D399" s="12" t="s">
        <v>16</v>
      </c>
      <c r="E399" s="12" t="s">
        <v>61</v>
      </c>
      <c r="F399" s="12" t="s">
        <v>18</v>
      </c>
      <c r="G399" s="14" t="s">
        <v>934</v>
      </c>
      <c r="H399" s="15" t="s">
        <v>923</v>
      </c>
      <c r="I399" s="16"/>
      <c r="J399" s="16"/>
      <c r="K399" s="11"/>
      <c r="L399" s="11"/>
    </row>
    <row r="400" spans="1:12" ht="159.9" x14ac:dyDescent="0.4">
      <c r="A400" s="11"/>
      <c r="B400" s="12" t="s">
        <v>294</v>
      </c>
      <c r="C400" s="13">
        <v>43967</v>
      </c>
      <c r="D400" s="12" t="s">
        <v>16</v>
      </c>
      <c r="E400" s="12" t="s">
        <v>935</v>
      </c>
      <c r="F400" s="12" t="s">
        <v>23</v>
      </c>
      <c r="G400" s="14" t="s">
        <v>936</v>
      </c>
      <c r="H400" s="15" t="s">
        <v>937</v>
      </c>
      <c r="I400" s="16"/>
      <c r="J400" s="16"/>
      <c r="K400" s="11"/>
      <c r="L400" s="11"/>
    </row>
    <row r="401" spans="1:12" ht="86.1" x14ac:dyDescent="0.4">
      <c r="A401" s="11"/>
      <c r="B401" s="12" t="s">
        <v>106</v>
      </c>
      <c r="C401" s="13">
        <v>43966</v>
      </c>
      <c r="D401" s="12" t="s">
        <v>16</v>
      </c>
      <c r="E401" s="12" t="s">
        <v>938</v>
      </c>
      <c r="F401" s="12" t="s">
        <v>23</v>
      </c>
      <c r="G401" s="14" t="s">
        <v>939</v>
      </c>
      <c r="H401" s="15" t="s">
        <v>940</v>
      </c>
      <c r="I401" s="16"/>
      <c r="J401" s="16"/>
      <c r="K401" s="11"/>
      <c r="L401" s="11"/>
    </row>
    <row r="402" spans="1:12" ht="123" x14ac:dyDescent="0.4">
      <c r="A402" s="11"/>
      <c r="B402" s="12" t="s">
        <v>15</v>
      </c>
      <c r="C402" s="13">
        <v>43966</v>
      </c>
      <c r="D402" s="12" t="s">
        <v>16</v>
      </c>
      <c r="E402" s="12" t="s">
        <v>941</v>
      </c>
      <c r="F402" s="12" t="s">
        <v>62</v>
      </c>
      <c r="G402" s="14" t="s">
        <v>942</v>
      </c>
      <c r="H402" s="15" t="s">
        <v>943</v>
      </c>
      <c r="I402" s="16"/>
      <c r="J402" s="16"/>
      <c r="K402" s="11"/>
      <c r="L402" s="11"/>
    </row>
    <row r="403" spans="1:12" ht="86.1" x14ac:dyDescent="0.4">
      <c r="A403" s="11"/>
      <c r="B403" s="12" t="s">
        <v>31</v>
      </c>
      <c r="C403" s="13">
        <v>43966</v>
      </c>
      <c r="D403" s="12" t="s">
        <v>16</v>
      </c>
      <c r="E403" s="12" t="s">
        <v>32</v>
      </c>
      <c r="F403" s="12" t="s">
        <v>23</v>
      </c>
      <c r="G403" s="14" t="s">
        <v>944</v>
      </c>
      <c r="H403" s="15" t="s">
        <v>945</v>
      </c>
      <c r="I403" s="16"/>
      <c r="J403" s="16"/>
      <c r="K403" s="11"/>
      <c r="L403" s="11"/>
    </row>
    <row r="404" spans="1:12" ht="98.4" x14ac:dyDescent="0.4">
      <c r="A404" s="11"/>
      <c r="B404" s="12" t="s">
        <v>35</v>
      </c>
      <c r="C404" s="13">
        <v>43966</v>
      </c>
      <c r="D404" s="12" t="s">
        <v>16</v>
      </c>
      <c r="E404" s="12" t="s">
        <v>412</v>
      </c>
      <c r="F404" s="12" t="s">
        <v>62</v>
      </c>
      <c r="G404" s="14" t="s">
        <v>946</v>
      </c>
      <c r="H404" s="15" t="s">
        <v>947</v>
      </c>
      <c r="I404" s="16"/>
      <c r="J404" s="16"/>
      <c r="K404" s="11"/>
      <c r="L404" s="11"/>
    </row>
    <row r="405" spans="1:12" ht="73.8" x14ac:dyDescent="0.4">
      <c r="A405" s="11"/>
      <c r="B405" s="12" t="s">
        <v>42</v>
      </c>
      <c r="C405" s="13">
        <v>43966</v>
      </c>
      <c r="D405" s="12" t="s">
        <v>16</v>
      </c>
      <c r="E405" s="12" t="s">
        <v>535</v>
      </c>
      <c r="F405" s="12" t="s">
        <v>23</v>
      </c>
      <c r="G405" s="14" t="s">
        <v>948</v>
      </c>
      <c r="H405" s="15" t="s">
        <v>949</v>
      </c>
      <c r="I405" s="16"/>
      <c r="J405" s="16"/>
      <c r="K405" s="11"/>
      <c r="L405" s="11"/>
    </row>
    <row r="406" spans="1:12" ht="110.7" x14ac:dyDescent="0.4">
      <c r="A406" s="11"/>
      <c r="B406" s="12" t="s">
        <v>46</v>
      </c>
      <c r="C406" s="13">
        <v>43966</v>
      </c>
      <c r="D406" s="12" t="s">
        <v>16</v>
      </c>
      <c r="E406" s="12" t="s">
        <v>950</v>
      </c>
      <c r="F406" s="12" t="s">
        <v>18</v>
      </c>
      <c r="G406" s="14" t="s">
        <v>951</v>
      </c>
      <c r="H406" s="15" t="s">
        <v>952</v>
      </c>
      <c r="I406" s="16"/>
      <c r="J406" s="16"/>
      <c r="K406" s="11"/>
      <c r="L406" s="11"/>
    </row>
    <row r="407" spans="1:12" ht="86.1" x14ac:dyDescent="0.4">
      <c r="A407" s="11"/>
      <c r="B407" s="12" t="s">
        <v>50</v>
      </c>
      <c r="C407" s="13">
        <v>43966</v>
      </c>
      <c r="D407" s="12" t="s">
        <v>16</v>
      </c>
      <c r="E407" s="12" t="s">
        <v>128</v>
      </c>
      <c r="F407" s="12" t="s">
        <v>23</v>
      </c>
      <c r="G407" s="14" t="s">
        <v>953</v>
      </c>
      <c r="H407" s="15" t="s">
        <v>954</v>
      </c>
      <c r="I407" s="16"/>
      <c r="J407" s="16"/>
      <c r="K407" s="11"/>
      <c r="L407" s="11"/>
    </row>
    <row r="408" spans="1:12" ht="110.7" x14ac:dyDescent="0.4">
      <c r="A408" s="11"/>
      <c r="B408" s="12" t="s">
        <v>272</v>
      </c>
      <c r="C408" s="13">
        <v>43966</v>
      </c>
      <c r="D408" s="12" t="s">
        <v>16</v>
      </c>
      <c r="E408" s="12" t="s">
        <v>826</v>
      </c>
      <c r="F408" s="12" t="s">
        <v>23</v>
      </c>
      <c r="G408" s="14" t="s">
        <v>955</v>
      </c>
      <c r="H408" s="15" t="s">
        <v>956</v>
      </c>
      <c r="I408" s="16"/>
      <c r="J408" s="16"/>
      <c r="K408" s="11"/>
      <c r="L408" s="11"/>
    </row>
    <row r="409" spans="1:12" ht="332.1" x14ac:dyDescent="0.4">
      <c r="A409" s="11"/>
      <c r="B409" s="12" t="s">
        <v>141</v>
      </c>
      <c r="C409" s="13">
        <v>43966</v>
      </c>
      <c r="D409" s="12" t="s">
        <v>16</v>
      </c>
      <c r="E409" s="12" t="s">
        <v>957</v>
      </c>
      <c r="F409" s="12" t="s">
        <v>28</v>
      </c>
      <c r="G409" s="14" t="s">
        <v>958</v>
      </c>
      <c r="H409" s="15" t="s">
        <v>959</v>
      </c>
      <c r="I409" s="16"/>
      <c r="J409" s="16"/>
      <c r="K409" s="11"/>
      <c r="L409" s="11"/>
    </row>
    <row r="410" spans="1:12" ht="159.9" x14ac:dyDescent="0.4">
      <c r="A410" s="11"/>
      <c r="B410" s="12" t="s">
        <v>607</v>
      </c>
      <c r="C410" s="13">
        <v>43966</v>
      </c>
      <c r="D410" s="12" t="s">
        <v>16</v>
      </c>
      <c r="E410" s="12" t="s">
        <v>960</v>
      </c>
      <c r="F410" s="12" t="s">
        <v>23</v>
      </c>
      <c r="G410" s="14" t="s">
        <v>961</v>
      </c>
      <c r="H410" s="15" t="s">
        <v>962</v>
      </c>
      <c r="I410" s="16"/>
      <c r="J410" s="16"/>
      <c r="K410" s="11"/>
      <c r="L410" s="11"/>
    </row>
    <row r="411" spans="1:12" ht="49.2" x14ac:dyDescent="0.4">
      <c r="A411" s="11"/>
      <c r="B411" s="12" t="s">
        <v>619</v>
      </c>
      <c r="C411" s="13">
        <v>43966</v>
      </c>
      <c r="D411" s="12" t="s">
        <v>16</v>
      </c>
      <c r="E411" s="12" t="s">
        <v>963</v>
      </c>
      <c r="F411" s="12" t="s">
        <v>23</v>
      </c>
      <c r="G411" s="14" t="s">
        <v>964</v>
      </c>
      <c r="H411" s="15" t="s">
        <v>965</v>
      </c>
      <c r="I411" s="16"/>
      <c r="J411" s="16"/>
      <c r="K411" s="11"/>
      <c r="L411" s="11"/>
    </row>
    <row r="412" spans="1:12" ht="246" x14ac:dyDescent="0.4">
      <c r="A412" s="11"/>
      <c r="B412" s="12" t="s">
        <v>148</v>
      </c>
      <c r="C412" s="13">
        <v>43966</v>
      </c>
      <c r="D412" s="12" t="s">
        <v>16</v>
      </c>
      <c r="E412" s="12" t="s">
        <v>966</v>
      </c>
      <c r="F412" s="12" t="s">
        <v>28</v>
      </c>
      <c r="G412" s="14" t="s">
        <v>967</v>
      </c>
      <c r="H412" s="15" t="s">
        <v>968</v>
      </c>
      <c r="I412" s="16"/>
      <c r="J412" s="16"/>
      <c r="K412" s="11"/>
      <c r="L412" s="11"/>
    </row>
    <row r="413" spans="1:12" ht="86.1" x14ac:dyDescent="0.4">
      <c r="A413" s="11"/>
      <c r="B413" s="12" t="s">
        <v>431</v>
      </c>
      <c r="C413" s="28">
        <v>43966</v>
      </c>
      <c r="D413" s="12" t="s">
        <v>16</v>
      </c>
      <c r="E413" s="12" t="s">
        <v>61</v>
      </c>
      <c r="F413" s="12" t="s">
        <v>28</v>
      </c>
      <c r="G413" s="14" t="s">
        <v>969</v>
      </c>
      <c r="H413" s="29" t="s">
        <v>970</v>
      </c>
      <c r="I413" s="16"/>
      <c r="J413" s="16"/>
      <c r="K413" s="11"/>
      <c r="L413" s="11"/>
    </row>
    <row r="414" spans="1:12" ht="159.9" x14ac:dyDescent="0.4">
      <c r="A414" s="11"/>
      <c r="B414" s="12" t="s">
        <v>431</v>
      </c>
      <c r="C414" s="28">
        <v>43966</v>
      </c>
      <c r="D414" s="12" t="s">
        <v>16</v>
      </c>
      <c r="E414" s="12" t="s">
        <v>61</v>
      </c>
      <c r="F414" s="12" t="s">
        <v>23</v>
      </c>
      <c r="G414" s="14" t="s">
        <v>971</v>
      </c>
      <c r="H414" s="29" t="s">
        <v>970</v>
      </c>
      <c r="I414" s="16"/>
      <c r="J414" s="16"/>
      <c r="K414" s="11"/>
      <c r="L414" s="11"/>
    </row>
    <row r="415" spans="1:12" ht="258.3" x14ac:dyDescent="0.4">
      <c r="A415" s="11"/>
      <c r="B415" s="12" t="s">
        <v>431</v>
      </c>
      <c r="C415" s="28">
        <v>43966</v>
      </c>
      <c r="D415" s="12" t="s">
        <v>16</v>
      </c>
      <c r="E415" s="12" t="s">
        <v>61</v>
      </c>
      <c r="F415" s="12" t="s">
        <v>23</v>
      </c>
      <c r="G415" s="14" t="s">
        <v>972</v>
      </c>
      <c r="H415" s="29" t="s">
        <v>970</v>
      </c>
      <c r="I415" s="16"/>
      <c r="J415" s="16"/>
      <c r="K415" s="11"/>
      <c r="L415" s="11"/>
    </row>
    <row r="416" spans="1:12" ht="98.4" x14ac:dyDescent="0.4">
      <c r="A416" s="11"/>
      <c r="B416" s="12" t="s">
        <v>431</v>
      </c>
      <c r="C416" s="28">
        <v>43966</v>
      </c>
      <c r="D416" s="12" t="s">
        <v>16</v>
      </c>
      <c r="E416" s="12" t="s">
        <v>61</v>
      </c>
      <c r="F416" s="12" t="s">
        <v>23</v>
      </c>
      <c r="G416" s="14" t="s">
        <v>973</v>
      </c>
      <c r="H416" s="29" t="s">
        <v>970</v>
      </c>
      <c r="I416" s="16"/>
      <c r="J416" s="16"/>
      <c r="K416" s="11"/>
      <c r="L416" s="11"/>
    </row>
    <row r="417" spans="1:12" ht="86.1" x14ac:dyDescent="0.4">
      <c r="A417" s="11"/>
      <c r="B417" s="12" t="s">
        <v>431</v>
      </c>
      <c r="C417" s="28">
        <v>43966</v>
      </c>
      <c r="D417" s="12" t="s">
        <v>16</v>
      </c>
      <c r="E417" s="12" t="s">
        <v>61</v>
      </c>
      <c r="F417" s="12" t="s">
        <v>23</v>
      </c>
      <c r="G417" s="14" t="s">
        <v>974</v>
      </c>
      <c r="H417" s="29" t="s">
        <v>970</v>
      </c>
      <c r="I417" s="16"/>
      <c r="J417" s="16"/>
      <c r="K417" s="11"/>
      <c r="L417" s="11"/>
    </row>
    <row r="418" spans="1:12" ht="110.7" x14ac:dyDescent="0.4">
      <c r="A418" s="11"/>
      <c r="B418" s="12" t="s">
        <v>431</v>
      </c>
      <c r="C418" s="28">
        <v>43966</v>
      </c>
      <c r="D418" s="12" t="s">
        <v>16</v>
      </c>
      <c r="E418" s="12" t="s">
        <v>61</v>
      </c>
      <c r="F418" s="12" t="s">
        <v>23</v>
      </c>
      <c r="G418" s="14" t="s">
        <v>975</v>
      </c>
      <c r="H418" s="29" t="s">
        <v>970</v>
      </c>
      <c r="I418" s="16"/>
      <c r="J418" s="16"/>
      <c r="K418" s="11"/>
      <c r="L418" s="11"/>
    </row>
    <row r="419" spans="1:12" ht="61.5" x14ac:dyDescent="0.4">
      <c r="A419" s="11"/>
      <c r="B419" s="12" t="s">
        <v>431</v>
      </c>
      <c r="C419" s="28">
        <v>43966</v>
      </c>
      <c r="D419" s="12" t="s">
        <v>16</v>
      </c>
      <c r="E419" s="12" t="s">
        <v>61</v>
      </c>
      <c r="F419" s="12" t="s">
        <v>23</v>
      </c>
      <c r="G419" s="14" t="s">
        <v>976</v>
      </c>
      <c r="H419" s="29" t="s">
        <v>970</v>
      </c>
      <c r="I419" s="16"/>
      <c r="J419" s="16"/>
      <c r="K419" s="11"/>
      <c r="L419" s="11"/>
    </row>
    <row r="420" spans="1:12" ht="159.9" x14ac:dyDescent="0.4">
      <c r="A420" s="11"/>
      <c r="B420" s="12" t="s">
        <v>431</v>
      </c>
      <c r="C420" s="28">
        <v>43966</v>
      </c>
      <c r="D420" s="12" t="s">
        <v>16</v>
      </c>
      <c r="E420" s="12" t="s">
        <v>977</v>
      </c>
      <c r="F420" s="12" t="s">
        <v>23</v>
      </c>
      <c r="G420" s="14" t="s">
        <v>978</v>
      </c>
      <c r="H420" s="29" t="s">
        <v>970</v>
      </c>
      <c r="I420" s="16"/>
      <c r="J420" s="16"/>
      <c r="K420" s="11"/>
      <c r="L420" s="11"/>
    </row>
    <row r="421" spans="1:12" ht="98.4" x14ac:dyDescent="0.4">
      <c r="A421" s="11"/>
      <c r="B421" s="12" t="s">
        <v>431</v>
      </c>
      <c r="C421" s="28">
        <v>43966</v>
      </c>
      <c r="D421" s="12" t="s">
        <v>16</v>
      </c>
      <c r="E421" s="12" t="s">
        <v>61</v>
      </c>
      <c r="F421" s="12" t="s">
        <v>18</v>
      </c>
      <c r="G421" s="14" t="s">
        <v>979</v>
      </c>
      <c r="H421" s="29" t="s">
        <v>970</v>
      </c>
      <c r="I421" s="16"/>
      <c r="J421" s="16"/>
      <c r="K421" s="11"/>
      <c r="L421" s="11"/>
    </row>
    <row r="422" spans="1:12" ht="73.8" x14ac:dyDescent="0.4">
      <c r="A422" s="11"/>
      <c r="B422" s="12" t="s">
        <v>67</v>
      </c>
      <c r="C422" s="13">
        <v>43966</v>
      </c>
      <c r="D422" s="12" t="s">
        <v>16</v>
      </c>
      <c r="E422" s="12" t="s">
        <v>980</v>
      </c>
      <c r="F422" s="12" t="s">
        <v>23</v>
      </c>
      <c r="G422" s="14" t="s">
        <v>981</v>
      </c>
      <c r="H422" s="15" t="s">
        <v>982</v>
      </c>
      <c r="I422" s="16"/>
      <c r="J422" s="16"/>
      <c r="K422" s="11"/>
      <c r="L422" s="11"/>
    </row>
    <row r="423" spans="1:12" ht="86.1" x14ac:dyDescent="0.4">
      <c r="A423" s="11"/>
      <c r="B423" s="12" t="s">
        <v>70</v>
      </c>
      <c r="C423" s="13">
        <v>43966</v>
      </c>
      <c r="D423" s="12" t="s">
        <v>16</v>
      </c>
      <c r="E423" s="12" t="s">
        <v>71</v>
      </c>
      <c r="F423" s="12" t="s">
        <v>28</v>
      </c>
      <c r="G423" s="14" t="s">
        <v>983</v>
      </c>
      <c r="H423" s="15" t="s">
        <v>984</v>
      </c>
      <c r="I423" s="16"/>
      <c r="J423" s="16"/>
      <c r="K423" s="11"/>
      <c r="L423" s="11"/>
    </row>
    <row r="424" spans="1:12" ht="110.7" x14ac:dyDescent="0.4">
      <c r="A424" s="11"/>
      <c r="B424" s="12" t="s">
        <v>70</v>
      </c>
      <c r="C424" s="13">
        <v>43966</v>
      </c>
      <c r="D424" s="12" t="s">
        <v>16</v>
      </c>
      <c r="E424" s="12" t="s">
        <v>71</v>
      </c>
      <c r="F424" s="12" t="s">
        <v>28</v>
      </c>
      <c r="G424" s="14" t="s">
        <v>985</v>
      </c>
      <c r="H424" s="15" t="s">
        <v>986</v>
      </c>
      <c r="I424" s="16"/>
      <c r="J424" s="16"/>
      <c r="K424" s="11"/>
      <c r="L424" s="11"/>
    </row>
    <row r="425" spans="1:12" ht="209.1" x14ac:dyDescent="0.4">
      <c r="A425" s="11"/>
      <c r="B425" s="12" t="s">
        <v>987</v>
      </c>
      <c r="C425" s="13">
        <v>43966</v>
      </c>
      <c r="D425" s="12" t="s">
        <v>16</v>
      </c>
      <c r="E425" s="12" t="s">
        <v>481</v>
      </c>
      <c r="F425" s="12" t="s">
        <v>23</v>
      </c>
      <c r="G425" s="14" t="s">
        <v>988</v>
      </c>
      <c r="H425" s="15" t="s">
        <v>989</v>
      </c>
      <c r="I425" s="16"/>
      <c r="J425" s="16"/>
      <c r="K425" s="11"/>
      <c r="L425" s="11"/>
    </row>
    <row r="426" spans="1:12" ht="295.2" x14ac:dyDescent="0.4">
      <c r="A426" s="11"/>
      <c r="B426" s="12" t="s">
        <v>634</v>
      </c>
      <c r="C426" s="13">
        <v>43966</v>
      </c>
      <c r="D426" s="12" t="s">
        <v>16</v>
      </c>
      <c r="E426" s="12" t="s">
        <v>171</v>
      </c>
      <c r="F426" s="12" t="s">
        <v>23</v>
      </c>
      <c r="G426" s="14" t="s">
        <v>990</v>
      </c>
      <c r="H426" s="15" t="s">
        <v>991</v>
      </c>
      <c r="I426" s="16"/>
      <c r="J426" s="16"/>
      <c r="K426" s="11"/>
      <c r="L426" s="11"/>
    </row>
    <row r="427" spans="1:12" ht="98.4" x14ac:dyDescent="0.4">
      <c r="A427" s="11"/>
      <c r="B427" s="12" t="s">
        <v>160</v>
      </c>
      <c r="C427" s="13">
        <v>43966</v>
      </c>
      <c r="D427" s="12" t="s">
        <v>16</v>
      </c>
      <c r="E427" s="12" t="s">
        <v>638</v>
      </c>
      <c r="F427" s="12" t="s">
        <v>23</v>
      </c>
      <c r="G427" s="14" t="s">
        <v>992</v>
      </c>
      <c r="H427" s="15" t="s">
        <v>993</v>
      </c>
      <c r="I427" s="16"/>
      <c r="J427" s="16"/>
      <c r="K427" s="11"/>
      <c r="L427" s="11"/>
    </row>
    <row r="428" spans="1:12" ht="123" x14ac:dyDescent="0.4">
      <c r="A428" s="11"/>
      <c r="B428" s="12" t="s">
        <v>294</v>
      </c>
      <c r="C428" s="13">
        <v>43966</v>
      </c>
      <c r="D428" s="12" t="s">
        <v>16</v>
      </c>
      <c r="E428" s="12" t="s">
        <v>994</v>
      </c>
      <c r="F428" s="12" t="s">
        <v>28</v>
      </c>
      <c r="G428" s="14" t="s">
        <v>995</v>
      </c>
      <c r="H428" s="15" t="s">
        <v>996</v>
      </c>
      <c r="I428" s="16"/>
      <c r="J428" s="16"/>
      <c r="K428" s="11"/>
      <c r="L428" s="11"/>
    </row>
    <row r="429" spans="1:12" ht="61.5" x14ac:dyDescent="0.4">
      <c r="A429" s="11"/>
      <c r="B429" s="12" t="s">
        <v>294</v>
      </c>
      <c r="C429" s="13">
        <v>43966</v>
      </c>
      <c r="D429" s="12" t="s">
        <v>16</v>
      </c>
      <c r="E429" s="12" t="s">
        <v>997</v>
      </c>
      <c r="F429" s="12" t="s">
        <v>23</v>
      </c>
      <c r="G429" s="14" t="s">
        <v>998</v>
      </c>
      <c r="H429" s="15" t="s">
        <v>999</v>
      </c>
      <c r="I429" s="16"/>
      <c r="J429" s="16"/>
      <c r="K429" s="11"/>
      <c r="L429" s="11"/>
    </row>
    <row r="430" spans="1:12" ht="86.1" hidden="1" x14ac:dyDescent="0.4">
      <c r="A430" s="11"/>
      <c r="B430" s="19" t="s">
        <v>294</v>
      </c>
      <c r="C430" s="20">
        <v>43966</v>
      </c>
      <c r="D430" s="19" t="s">
        <v>142</v>
      </c>
      <c r="E430" s="19" t="s">
        <v>481</v>
      </c>
      <c r="F430" s="19" t="s">
        <v>18</v>
      </c>
      <c r="G430" s="21" t="s">
        <v>1000</v>
      </c>
      <c r="H430" s="22" t="s">
        <v>1001</v>
      </c>
      <c r="I430" s="16"/>
      <c r="J430" s="16"/>
      <c r="K430" s="11"/>
      <c r="L430" s="11"/>
    </row>
    <row r="431" spans="1:12" ht="123" x14ac:dyDescent="0.4">
      <c r="A431" s="11"/>
      <c r="B431" s="12" t="s">
        <v>84</v>
      </c>
      <c r="C431" s="13">
        <v>43966</v>
      </c>
      <c r="D431" s="12" t="s">
        <v>16</v>
      </c>
      <c r="E431" s="12" t="s">
        <v>85</v>
      </c>
      <c r="F431" s="12" t="s">
        <v>18</v>
      </c>
      <c r="G431" s="14" t="s">
        <v>1002</v>
      </c>
      <c r="H431" s="15" t="s">
        <v>1003</v>
      </c>
      <c r="I431" s="16"/>
      <c r="J431" s="16"/>
      <c r="K431" s="11"/>
      <c r="L431" s="11"/>
    </row>
    <row r="432" spans="1:12" ht="246" x14ac:dyDescent="0.4">
      <c r="A432" s="11"/>
      <c r="B432" s="12" t="s">
        <v>244</v>
      </c>
      <c r="C432" s="13">
        <v>43966</v>
      </c>
      <c r="D432" s="12" t="s">
        <v>16</v>
      </c>
      <c r="E432" s="12" t="s">
        <v>546</v>
      </c>
      <c r="F432" s="12" t="s">
        <v>28</v>
      </c>
      <c r="G432" s="14" t="s">
        <v>1004</v>
      </c>
      <c r="H432" s="15" t="s">
        <v>1005</v>
      </c>
      <c r="I432" s="16"/>
      <c r="J432" s="16"/>
      <c r="K432" s="11"/>
      <c r="L432" s="11"/>
    </row>
    <row r="433" spans="1:12" ht="172.2" x14ac:dyDescent="0.4">
      <c r="A433" s="11"/>
      <c r="B433" s="12" t="s">
        <v>244</v>
      </c>
      <c r="C433" s="13">
        <v>43966</v>
      </c>
      <c r="D433" s="12" t="s">
        <v>16</v>
      </c>
      <c r="E433" s="12" t="s">
        <v>245</v>
      </c>
      <c r="F433" s="12" t="s">
        <v>23</v>
      </c>
      <c r="G433" s="14" t="s">
        <v>1006</v>
      </c>
      <c r="H433" s="15" t="s">
        <v>1007</v>
      </c>
      <c r="I433" s="16"/>
      <c r="J433" s="16"/>
      <c r="K433" s="11"/>
      <c r="L433" s="11"/>
    </row>
    <row r="434" spans="1:12" ht="86.1" x14ac:dyDescent="0.4">
      <c r="A434" s="11"/>
      <c r="B434" s="12" t="s">
        <v>91</v>
      </c>
      <c r="C434" s="13">
        <v>43966</v>
      </c>
      <c r="D434" s="12" t="s">
        <v>16</v>
      </c>
      <c r="E434" s="12" t="s">
        <v>1008</v>
      </c>
      <c r="F434" s="12" t="s">
        <v>18</v>
      </c>
      <c r="G434" s="14" t="s">
        <v>1009</v>
      </c>
      <c r="H434" s="15" t="s">
        <v>1010</v>
      </c>
      <c r="I434" s="16"/>
      <c r="J434" s="16"/>
      <c r="K434" s="11"/>
      <c r="L434" s="11"/>
    </row>
    <row r="435" spans="1:12" ht="73.8" x14ac:dyDescent="0.4">
      <c r="A435" s="11"/>
      <c r="B435" s="12" t="s">
        <v>91</v>
      </c>
      <c r="C435" s="13">
        <v>43966</v>
      </c>
      <c r="D435" s="12" t="s">
        <v>16</v>
      </c>
      <c r="E435" s="12" t="s">
        <v>92</v>
      </c>
      <c r="F435" s="12" t="s">
        <v>18</v>
      </c>
      <c r="G435" s="14" t="s">
        <v>1011</v>
      </c>
      <c r="H435" s="15" t="s">
        <v>1012</v>
      </c>
      <c r="I435" s="16"/>
      <c r="J435" s="16"/>
      <c r="K435" s="11"/>
      <c r="L435" s="11"/>
    </row>
    <row r="436" spans="1:12" ht="135.30000000000001" x14ac:dyDescent="0.4">
      <c r="A436" s="11"/>
      <c r="B436" s="12" t="s">
        <v>400</v>
      </c>
      <c r="C436" s="13">
        <v>43966</v>
      </c>
      <c r="D436" s="12" t="s">
        <v>16</v>
      </c>
      <c r="E436" s="12" t="s">
        <v>1013</v>
      </c>
      <c r="F436" s="12" t="s">
        <v>18</v>
      </c>
      <c r="G436" s="14" t="s">
        <v>1014</v>
      </c>
      <c r="H436" s="15" t="s">
        <v>1015</v>
      </c>
      <c r="I436" s="16"/>
      <c r="J436" s="16"/>
      <c r="K436" s="11"/>
      <c r="L436" s="11"/>
    </row>
    <row r="437" spans="1:12" ht="184.5" x14ac:dyDescent="0.4">
      <c r="A437" s="11"/>
      <c r="B437" s="12" t="s">
        <v>184</v>
      </c>
      <c r="C437" s="13">
        <v>43966</v>
      </c>
      <c r="D437" s="12" t="s">
        <v>16</v>
      </c>
      <c r="E437" s="12" t="s">
        <v>1016</v>
      </c>
      <c r="F437" s="12" t="s">
        <v>18</v>
      </c>
      <c r="G437" s="14" t="s">
        <v>1017</v>
      </c>
      <c r="H437" s="15" t="s">
        <v>1018</v>
      </c>
      <c r="I437" s="16"/>
      <c r="J437" s="16"/>
      <c r="K437" s="11"/>
      <c r="L437" s="11"/>
    </row>
    <row r="438" spans="1:12" ht="73.8" x14ac:dyDescent="0.4">
      <c r="A438" s="11"/>
      <c r="B438" s="12" t="s">
        <v>250</v>
      </c>
      <c r="C438" s="13">
        <v>43966</v>
      </c>
      <c r="D438" s="12" t="s">
        <v>16</v>
      </c>
      <c r="E438" s="12" t="s">
        <v>61</v>
      </c>
      <c r="F438" s="12" t="s">
        <v>18</v>
      </c>
      <c r="G438" s="14" t="s">
        <v>1019</v>
      </c>
      <c r="H438" s="15" t="s">
        <v>1020</v>
      </c>
      <c r="I438" s="16"/>
      <c r="J438" s="16"/>
      <c r="K438" s="11"/>
      <c r="L438" s="11"/>
    </row>
    <row r="439" spans="1:12" ht="73.8" x14ac:dyDescent="0.4">
      <c r="A439" s="11"/>
      <c r="B439" s="12" t="s">
        <v>191</v>
      </c>
      <c r="C439" s="13">
        <v>43966</v>
      </c>
      <c r="D439" s="12" t="s">
        <v>16</v>
      </c>
      <c r="E439" s="12" t="s">
        <v>1021</v>
      </c>
      <c r="F439" s="12" t="s">
        <v>18</v>
      </c>
      <c r="G439" s="14" t="s">
        <v>1022</v>
      </c>
      <c r="H439" s="15" t="s">
        <v>1023</v>
      </c>
      <c r="I439" s="16"/>
      <c r="J439" s="16"/>
      <c r="K439" s="11"/>
      <c r="L439" s="11"/>
    </row>
    <row r="440" spans="1:12" ht="86.1" x14ac:dyDescent="0.4">
      <c r="A440" s="11"/>
      <c r="B440" s="12" t="s">
        <v>191</v>
      </c>
      <c r="C440" s="13">
        <v>43966</v>
      </c>
      <c r="D440" s="12" t="s">
        <v>16</v>
      </c>
      <c r="E440" s="12" t="s">
        <v>567</v>
      </c>
      <c r="F440" s="12" t="s">
        <v>28</v>
      </c>
      <c r="G440" s="14" t="s">
        <v>1024</v>
      </c>
      <c r="H440" s="15" t="s">
        <v>1025</v>
      </c>
      <c r="I440" s="16"/>
      <c r="J440" s="16"/>
      <c r="K440" s="11"/>
      <c r="L440" s="11"/>
    </row>
    <row r="441" spans="1:12" ht="86.1" x14ac:dyDescent="0.4">
      <c r="A441" s="11"/>
      <c r="B441" s="12" t="s">
        <v>191</v>
      </c>
      <c r="C441" s="13">
        <v>43966</v>
      </c>
      <c r="D441" s="12" t="s">
        <v>16</v>
      </c>
      <c r="E441" s="12" t="s">
        <v>567</v>
      </c>
      <c r="F441" s="12" t="s">
        <v>23</v>
      </c>
      <c r="G441" s="14" t="s">
        <v>1026</v>
      </c>
      <c r="H441" s="15" t="s">
        <v>1027</v>
      </c>
      <c r="I441" s="16"/>
      <c r="J441" s="16"/>
      <c r="K441" s="11"/>
      <c r="L441" s="11"/>
    </row>
    <row r="442" spans="1:12" ht="73.8" x14ac:dyDescent="0.4">
      <c r="A442" s="11"/>
      <c r="B442" s="12" t="s">
        <v>191</v>
      </c>
      <c r="C442" s="13">
        <v>43966</v>
      </c>
      <c r="D442" s="12" t="s">
        <v>16</v>
      </c>
      <c r="E442" s="12" t="s">
        <v>192</v>
      </c>
      <c r="F442" s="12" t="s">
        <v>28</v>
      </c>
      <c r="G442" s="14" t="s">
        <v>1028</v>
      </c>
      <c r="H442" s="15" t="s">
        <v>1029</v>
      </c>
      <c r="I442" s="16"/>
      <c r="J442" s="16"/>
      <c r="K442" s="11"/>
      <c r="L442" s="11"/>
    </row>
    <row r="443" spans="1:12" ht="184.5" x14ac:dyDescent="0.4">
      <c r="A443" s="11"/>
      <c r="B443" s="12" t="s">
        <v>15</v>
      </c>
      <c r="C443" s="13">
        <v>43965</v>
      </c>
      <c r="D443" s="12" t="s">
        <v>16</v>
      </c>
      <c r="E443" s="12" t="s">
        <v>1030</v>
      </c>
      <c r="F443" s="12" t="s">
        <v>62</v>
      </c>
      <c r="G443" s="14" t="s">
        <v>1031</v>
      </c>
      <c r="H443" s="15" t="s">
        <v>1032</v>
      </c>
      <c r="I443" s="16"/>
      <c r="J443" s="16"/>
      <c r="K443" s="11"/>
      <c r="L443" s="11"/>
    </row>
    <row r="444" spans="1:12" ht="172.2" x14ac:dyDescent="0.4">
      <c r="A444" s="11"/>
      <c r="B444" s="12" t="s">
        <v>15</v>
      </c>
      <c r="C444" s="13">
        <v>43965</v>
      </c>
      <c r="D444" s="12" t="s">
        <v>16</v>
      </c>
      <c r="E444" s="12" t="s">
        <v>1033</v>
      </c>
      <c r="F444" s="12" t="s">
        <v>23</v>
      </c>
      <c r="G444" s="14" t="s">
        <v>1034</v>
      </c>
      <c r="H444" s="15" t="s">
        <v>1035</v>
      </c>
      <c r="I444" s="16"/>
      <c r="J444" s="16"/>
      <c r="K444" s="11"/>
      <c r="L444" s="11"/>
    </row>
    <row r="445" spans="1:12" ht="61.5" x14ac:dyDescent="0.4">
      <c r="A445" s="11"/>
      <c r="B445" s="12" t="s">
        <v>35</v>
      </c>
      <c r="C445" s="13">
        <v>43965</v>
      </c>
      <c r="D445" s="12" t="s">
        <v>16</v>
      </c>
      <c r="E445" s="12" t="s">
        <v>1036</v>
      </c>
      <c r="F445" s="12" t="s">
        <v>18</v>
      </c>
      <c r="G445" s="14" t="s">
        <v>1037</v>
      </c>
      <c r="H445" s="15" t="s">
        <v>1038</v>
      </c>
      <c r="I445" s="16"/>
      <c r="J445" s="16"/>
      <c r="K445" s="11"/>
      <c r="L445" s="11"/>
    </row>
    <row r="446" spans="1:12" ht="98.4" x14ac:dyDescent="0.4">
      <c r="A446" s="11"/>
      <c r="B446" s="12" t="s">
        <v>35</v>
      </c>
      <c r="C446" s="13">
        <v>43965</v>
      </c>
      <c r="D446" s="12" t="s">
        <v>16</v>
      </c>
      <c r="E446" s="12" t="s">
        <v>412</v>
      </c>
      <c r="F446" s="12" t="s">
        <v>62</v>
      </c>
      <c r="G446" s="14" t="s">
        <v>1039</v>
      </c>
      <c r="H446" s="15" t="s">
        <v>1040</v>
      </c>
      <c r="I446" s="16"/>
      <c r="J446" s="16"/>
      <c r="K446" s="11"/>
      <c r="L446" s="11"/>
    </row>
    <row r="447" spans="1:12" ht="221.4" x14ac:dyDescent="0.4">
      <c r="A447" s="11"/>
      <c r="B447" s="12" t="s">
        <v>576</v>
      </c>
      <c r="C447" s="13">
        <v>43965</v>
      </c>
      <c r="D447" s="12" t="s">
        <v>16</v>
      </c>
      <c r="E447" s="12" t="s">
        <v>1041</v>
      </c>
      <c r="F447" s="12" t="s">
        <v>23</v>
      </c>
      <c r="G447" s="14" t="s">
        <v>1042</v>
      </c>
      <c r="H447" s="15" t="s">
        <v>1043</v>
      </c>
      <c r="I447" s="16"/>
      <c r="J447" s="16"/>
      <c r="K447" s="11"/>
      <c r="L447" s="11"/>
    </row>
    <row r="448" spans="1:12" ht="209.1" x14ac:dyDescent="0.4">
      <c r="A448" s="11"/>
      <c r="B448" s="12" t="s">
        <v>46</v>
      </c>
      <c r="C448" s="13">
        <v>43965</v>
      </c>
      <c r="D448" s="12" t="s">
        <v>16</v>
      </c>
      <c r="E448" s="12" t="s">
        <v>47</v>
      </c>
      <c r="F448" s="12" t="s">
        <v>23</v>
      </c>
      <c r="G448" s="14" t="s">
        <v>1044</v>
      </c>
      <c r="H448" s="15" t="s">
        <v>1045</v>
      </c>
      <c r="I448" s="16"/>
      <c r="J448" s="16"/>
      <c r="K448" s="11"/>
      <c r="L448" s="11"/>
    </row>
    <row r="449" spans="1:12" ht="123" x14ac:dyDescent="0.4">
      <c r="A449" s="11"/>
      <c r="B449" s="12" t="s">
        <v>137</v>
      </c>
      <c r="C449" s="13">
        <v>43965</v>
      </c>
      <c r="D449" s="12" t="s">
        <v>16</v>
      </c>
      <c r="E449" s="12" t="s">
        <v>1046</v>
      </c>
      <c r="F449" s="12" t="s">
        <v>23</v>
      </c>
      <c r="G449" s="14" t="s">
        <v>1047</v>
      </c>
      <c r="H449" s="15" t="s">
        <v>1048</v>
      </c>
      <c r="I449" s="16"/>
      <c r="J449" s="16"/>
      <c r="K449" s="11"/>
      <c r="L449" s="11"/>
    </row>
    <row r="450" spans="1:12" ht="196.8" x14ac:dyDescent="0.4">
      <c r="A450" s="11"/>
      <c r="B450" s="12" t="s">
        <v>272</v>
      </c>
      <c r="C450" s="13">
        <v>43965</v>
      </c>
      <c r="D450" s="12" t="s">
        <v>16</v>
      </c>
      <c r="E450" s="12" t="s">
        <v>1049</v>
      </c>
      <c r="F450" s="12" t="s">
        <v>28</v>
      </c>
      <c r="G450" s="14" t="s">
        <v>1050</v>
      </c>
      <c r="H450" s="15" t="s">
        <v>1051</v>
      </c>
      <c r="I450" s="16"/>
      <c r="J450" s="16"/>
      <c r="K450" s="11"/>
      <c r="L450" s="11"/>
    </row>
    <row r="451" spans="1:12" ht="196.8" x14ac:dyDescent="0.4">
      <c r="A451" s="11"/>
      <c r="B451" s="12" t="s">
        <v>272</v>
      </c>
      <c r="C451" s="13">
        <v>43965</v>
      </c>
      <c r="D451" s="12" t="s">
        <v>16</v>
      </c>
      <c r="E451" s="12" t="s">
        <v>1052</v>
      </c>
      <c r="F451" s="12" t="s">
        <v>23</v>
      </c>
      <c r="G451" s="14" t="s">
        <v>1053</v>
      </c>
      <c r="H451" s="15" t="s">
        <v>1054</v>
      </c>
      <c r="I451" s="16"/>
      <c r="J451" s="16"/>
      <c r="K451" s="11"/>
      <c r="L451" s="11"/>
    </row>
    <row r="452" spans="1:12" ht="282.89999999999998" x14ac:dyDescent="0.4">
      <c r="A452" s="11"/>
      <c r="B452" s="12" t="s">
        <v>141</v>
      </c>
      <c r="C452" s="13">
        <v>43965</v>
      </c>
      <c r="D452" s="12" t="s">
        <v>16</v>
      </c>
      <c r="E452" s="12" t="s">
        <v>1055</v>
      </c>
      <c r="F452" s="12" t="s">
        <v>18</v>
      </c>
      <c r="G452" s="14" t="s">
        <v>1056</v>
      </c>
      <c r="H452" s="15" t="s">
        <v>1057</v>
      </c>
      <c r="I452" s="16"/>
      <c r="J452" s="16"/>
      <c r="K452" s="11"/>
      <c r="L452" s="11"/>
    </row>
    <row r="453" spans="1:12" ht="86.1" hidden="1" x14ac:dyDescent="0.4">
      <c r="A453" s="11"/>
      <c r="B453" s="19" t="s">
        <v>599</v>
      </c>
      <c r="C453" s="20">
        <v>43965</v>
      </c>
      <c r="D453" s="19" t="s">
        <v>142</v>
      </c>
      <c r="E453" s="19" t="s">
        <v>61</v>
      </c>
      <c r="F453" s="19" t="s">
        <v>18</v>
      </c>
      <c r="G453" s="21" t="s">
        <v>1058</v>
      </c>
      <c r="H453" s="22" t="s">
        <v>1059</v>
      </c>
      <c r="I453" s="16"/>
      <c r="J453" s="16"/>
      <c r="K453" s="11"/>
      <c r="L453" s="11"/>
    </row>
    <row r="454" spans="1:12" ht="209.1" x14ac:dyDescent="0.4">
      <c r="A454" s="11"/>
      <c r="B454" s="19" t="s">
        <v>599</v>
      </c>
      <c r="C454" s="20">
        <v>43965</v>
      </c>
      <c r="D454" s="19" t="s">
        <v>16</v>
      </c>
      <c r="E454" s="19" t="s">
        <v>1060</v>
      </c>
      <c r="F454" s="19" t="s">
        <v>23</v>
      </c>
      <c r="G454" s="21" t="s">
        <v>1061</v>
      </c>
      <c r="H454" s="22" t="s">
        <v>1062</v>
      </c>
      <c r="I454" s="16"/>
      <c r="J454" s="16"/>
      <c r="K454" s="11"/>
      <c r="L454" s="11"/>
    </row>
    <row r="455" spans="1:12" ht="184.5" x14ac:dyDescent="0.4">
      <c r="A455" s="11"/>
      <c r="B455" s="12" t="s">
        <v>362</v>
      </c>
      <c r="C455" s="13">
        <v>43965</v>
      </c>
      <c r="D455" s="12" t="s">
        <v>16</v>
      </c>
      <c r="E455" s="12" t="s">
        <v>1063</v>
      </c>
      <c r="F455" s="12" t="s">
        <v>23</v>
      </c>
      <c r="G455" s="14" t="s">
        <v>1064</v>
      </c>
      <c r="H455" s="15" t="s">
        <v>1065</v>
      </c>
      <c r="I455" s="16"/>
      <c r="J455" s="16"/>
      <c r="K455" s="11"/>
      <c r="L455" s="11"/>
    </row>
    <row r="456" spans="1:12" ht="110.7" x14ac:dyDescent="0.4">
      <c r="A456" s="11"/>
      <c r="B456" s="12" t="s">
        <v>362</v>
      </c>
      <c r="C456" s="13">
        <v>43965</v>
      </c>
      <c r="D456" s="12" t="s">
        <v>16</v>
      </c>
      <c r="E456" s="12" t="s">
        <v>1063</v>
      </c>
      <c r="F456" s="12" t="s">
        <v>23</v>
      </c>
      <c r="G456" s="14" t="s">
        <v>1066</v>
      </c>
      <c r="H456" s="15" t="s">
        <v>1067</v>
      </c>
      <c r="I456" s="16"/>
      <c r="J456" s="16"/>
      <c r="K456" s="11"/>
      <c r="L456" s="11"/>
    </row>
    <row r="457" spans="1:12" ht="61.5" x14ac:dyDescent="0.4">
      <c r="A457" s="11"/>
      <c r="B457" s="12" t="s">
        <v>619</v>
      </c>
      <c r="C457" s="13">
        <v>43965</v>
      </c>
      <c r="D457" s="12" t="s">
        <v>16</v>
      </c>
      <c r="E457" s="12" t="s">
        <v>963</v>
      </c>
      <c r="F457" s="12" t="s">
        <v>23</v>
      </c>
      <c r="G457" s="14" t="s">
        <v>1068</v>
      </c>
      <c r="H457" s="15" t="s">
        <v>1069</v>
      </c>
      <c r="I457" s="16"/>
      <c r="J457" s="16"/>
      <c r="K457" s="11"/>
      <c r="L457" s="11"/>
    </row>
    <row r="458" spans="1:12" ht="61.5" x14ac:dyDescent="0.4">
      <c r="A458" s="11"/>
      <c r="B458" s="12" t="s">
        <v>624</v>
      </c>
      <c r="C458" s="13">
        <v>43965</v>
      </c>
      <c r="D458" s="12" t="s">
        <v>16</v>
      </c>
      <c r="E458" s="12" t="s">
        <v>1070</v>
      </c>
      <c r="F458" s="12" t="s">
        <v>23</v>
      </c>
      <c r="G458" s="14" t="s">
        <v>1071</v>
      </c>
      <c r="H458" s="15" t="s">
        <v>1072</v>
      </c>
      <c r="I458" s="16"/>
      <c r="J458" s="16"/>
      <c r="K458" s="11"/>
      <c r="L458" s="11"/>
    </row>
    <row r="459" spans="1:12" ht="209.1" x14ac:dyDescent="0.4">
      <c r="A459" s="11"/>
      <c r="B459" s="12" t="s">
        <v>60</v>
      </c>
      <c r="C459" s="13">
        <v>43965</v>
      </c>
      <c r="D459" s="12" t="s">
        <v>16</v>
      </c>
      <c r="E459" s="12" t="s">
        <v>61</v>
      </c>
      <c r="F459" s="12" t="s">
        <v>23</v>
      </c>
      <c r="G459" s="14" t="s">
        <v>1073</v>
      </c>
      <c r="H459" s="15" t="s">
        <v>1074</v>
      </c>
      <c r="I459" s="16"/>
      <c r="J459" s="16"/>
      <c r="K459" s="11"/>
      <c r="L459" s="11"/>
    </row>
    <row r="460" spans="1:12" ht="73.8" x14ac:dyDescent="0.4">
      <c r="A460" s="11"/>
      <c r="B460" s="12" t="s">
        <v>225</v>
      </c>
      <c r="C460" s="13">
        <v>43965</v>
      </c>
      <c r="D460" s="12" t="s">
        <v>16</v>
      </c>
      <c r="E460" s="12" t="s">
        <v>1075</v>
      </c>
      <c r="F460" s="12" t="s">
        <v>62</v>
      </c>
      <c r="G460" s="14" t="s">
        <v>1076</v>
      </c>
      <c r="H460" s="15" t="s">
        <v>1077</v>
      </c>
      <c r="I460" s="16"/>
      <c r="J460" s="16"/>
      <c r="K460" s="11"/>
      <c r="L460" s="11"/>
    </row>
    <row r="461" spans="1:12" ht="86.1" hidden="1" x14ac:dyDescent="0.4">
      <c r="A461" s="11"/>
      <c r="B461" s="19" t="s">
        <v>225</v>
      </c>
      <c r="C461" s="20">
        <v>43965</v>
      </c>
      <c r="D461" s="19" t="s">
        <v>142</v>
      </c>
      <c r="E461" s="19" t="s">
        <v>1075</v>
      </c>
      <c r="F461" s="19" t="s">
        <v>23</v>
      </c>
      <c r="G461" s="21" t="s">
        <v>1078</v>
      </c>
      <c r="H461" s="22" t="s">
        <v>1079</v>
      </c>
      <c r="I461" s="16"/>
      <c r="J461" s="16"/>
      <c r="K461" s="11"/>
      <c r="L461" s="11"/>
    </row>
    <row r="462" spans="1:12" ht="110.7" hidden="1" x14ac:dyDescent="0.4">
      <c r="A462" s="11"/>
      <c r="B462" s="19" t="s">
        <v>225</v>
      </c>
      <c r="C462" s="20">
        <v>43965</v>
      </c>
      <c r="D462" s="19" t="s">
        <v>142</v>
      </c>
      <c r="E462" s="19" t="s">
        <v>378</v>
      </c>
      <c r="F462" s="19" t="s">
        <v>23</v>
      </c>
      <c r="G462" s="21" t="s">
        <v>1080</v>
      </c>
      <c r="H462" s="22" t="s">
        <v>1081</v>
      </c>
      <c r="I462" s="16"/>
      <c r="J462" s="16"/>
      <c r="K462" s="11"/>
      <c r="L462" s="11"/>
    </row>
    <row r="463" spans="1:12" ht="319.8" x14ac:dyDescent="0.4">
      <c r="A463" s="11"/>
      <c r="B463" s="12" t="s">
        <v>634</v>
      </c>
      <c r="C463" s="13">
        <v>43965</v>
      </c>
      <c r="D463" s="12" t="s">
        <v>16</v>
      </c>
      <c r="E463" s="12" t="s">
        <v>61</v>
      </c>
      <c r="F463" s="12" t="s">
        <v>23</v>
      </c>
      <c r="G463" s="14" t="s">
        <v>1082</v>
      </c>
      <c r="H463" s="15" t="s">
        <v>1083</v>
      </c>
      <c r="I463" s="16"/>
      <c r="J463" s="16"/>
      <c r="K463" s="11"/>
      <c r="L463" s="11"/>
    </row>
    <row r="464" spans="1:12" ht="73.8" hidden="1" x14ac:dyDescent="0.4">
      <c r="A464" s="11"/>
      <c r="B464" s="19" t="s">
        <v>231</v>
      </c>
      <c r="C464" s="20">
        <v>43965</v>
      </c>
      <c r="D464" s="19" t="s">
        <v>142</v>
      </c>
      <c r="E464" s="19" t="s">
        <v>1084</v>
      </c>
      <c r="F464" s="19" t="s">
        <v>23</v>
      </c>
      <c r="G464" s="21" t="s">
        <v>1085</v>
      </c>
      <c r="H464" s="22" t="s">
        <v>1086</v>
      </c>
      <c r="I464" s="16"/>
      <c r="J464" s="16"/>
      <c r="K464" s="11"/>
      <c r="L464" s="11"/>
    </row>
    <row r="465" spans="1:12" ht="61.5" hidden="1" x14ac:dyDescent="0.4">
      <c r="A465" s="11"/>
      <c r="B465" s="19" t="s">
        <v>231</v>
      </c>
      <c r="C465" s="20">
        <v>43965</v>
      </c>
      <c r="D465" s="19" t="s">
        <v>142</v>
      </c>
      <c r="E465" s="19" t="s">
        <v>1084</v>
      </c>
      <c r="F465" s="19" t="s">
        <v>23</v>
      </c>
      <c r="G465" s="21" t="s">
        <v>1087</v>
      </c>
      <c r="H465" s="22" t="s">
        <v>1086</v>
      </c>
      <c r="I465" s="16"/>
      <c r="J465" s="16"/>
      <c r="K465" s="11"/>
      <c r="L465" s="11"/>
    </row>
    <row r="466" spans="1:12" ht="36.9" hidden="1" x14ac:dyDescent="0.4">
      <c r="A466" s="11"/>
      <c r="B466" s="19" t="s">
        <v>231</v>
      </c>
      <c r="C466" s="20">
        <v>43965</v>
      </c>
      <c r="D466" s="19" t="s">
        <v>142</v>
      </c>
      <c r="E466" s="19" t="s">
        <v>1084</v>
      </c>
      <c r="F466" s="19" t="s">
        <v>23</v>
      </c>
      <c r="G466" s="21" t="s">
        <v>1088</v>
      </c>
      <c r="H466" s="22" t="s">
        <v>1086</v>
      </c>
      <c r="I466" s="16"/>
      <c r="J466" s="16"/>
      <c r="K466" s="11"/>
      <c r="L466" s="11"/>
    </row>
    <row r="467" spans="1:12" ht="49.2" hidden="1" x14ac:dyDescent="0.4">
      <c r="A467" s="11"/>
      <c r="B467" s="19" t="s">
        <v>231</v>
      </c>
      <c r="C467" s="20">
        <v>43965</v>
      </c>
      <c r="D467" s="19" t="s">
        <v>142</v>
      </c>
      <c r="E467" s="19" t="s">
        <v>1084</v>
      </c>
      <c r="F467" s="19" t="s">
        <v>23</v>
      </c>
      <c r="G467" s="21" t="s">
        <v>1089</v>
      </c>
      <c r="H467" s="22" t="s">
        <v>1086</v>
      </c>
      <c r="I467" s="16"/>
      <c r="J467" s="16"/>
      <c r="K467" s="11"/>
      <c r="L467" s="11"/>
    </row>
    <row r="468" spans="1:12" ht="147.6" hidden="1" x14ac:dyDescent="0.4">
      <c r="A468" s="11"/>
      <c r="B468" s="19" t="s">
        <v>231</v>
      </c>
      <c r="C468" s="20">
        <v>43965</v>
      </c>
      <c r="D468" s="19" t="s">
        <v>142</v>
      </c>
      <c r="E468" s="19" t="s">
        <v>1084</v>
      </c>
      <c r="F468" s="19" t="s">
        <v>790</v>
      </c>
      <c r="G468" s="21" t="s">
        <v>1090</v>
      </c>
      <c r="H468" s="22" t="s">
        <v>1086</v>
      </c>
      <c r="I468" s="16"/>
      <c r="J468" s="16"/>
      <c r="K468" s="11"/>
      <c r="L468" s="11"/>
    </row>
    <row r="469" spans="1:12" ht="86.1" x14ac:dyDescent="0.4">
      <c r="A469" s="11"/>
      <c r="B469" s="12" t="s">
        <v>1091</v>
      </c>
      <c r="C469" s="13">
        <v>43965</v>
      </c>
      <c r="D469" s="12" t="s">
        <v>16</v>
      </c>
      <c r="E469" s="12" t="s">
        <v>1092</v>
      </c>
      <c r="F469" s="12" t="s">
        <v>18</v>
      </c>
      <c r="G469" s="14" t="s">
        <v>1093</v>
      </c>
      <c r="H469" s="15" t="s">
        <v>1094</v>
      </c>
      <c r="I469" s="16"/>
      <c r="J469" s="16"/>
      <c r="K469" s="11"/>
      <c r="L469" s="11"/>
    </row>
    <row r="470" spans="1:12" ht="49.2" x14ac:dyDescent="0.4">
      <c r="A470" s="11"/>
      <c r="B470" s="12" t="s">
        <v>1091</v>
      </c>
      <c r="C470" s="13">
        <v>43965</v>
      </c>
      <c r="D470" s="12" t="s">
        <v>16</v>
      </c>
      <c r="E470" s="12" t="s">
        <v>1095</v>
      </c>
      <c r="F470" s="12" t="s">
        <v>52</v>
      </c>
      <c r="G470" s="14" t="s">
        <v>1096</v>
      </c>
      <c r="H470" s="15" t="s">
        <v>1097</v>
      </c>
      <c r="I470" s="16"/>
      <c r="J470" s="16"/>
      <c r="K470" s="11"/>
      <c r="L470" s="11"/>
    </row>
    <row r="471" spans="1:12" ht="270.60000000000002" x14ac:dyDescent="0.4">
      <c r="A471" s="11"/>
      <c r="B471" s="12" t="s">
        <v>1091</v>
      </c>
      <c r="C471" s="13">
        <v>43965</v>
      </c>
      <c r="D471" s="12" t="s">
        <v>16</v>
      </c>
      <c r="E471" s="12" t="s">
        <v>1098</v>
      </c>
      <c r="F471" s="12" t="s">
        <v>23</v>
      </c>
      <c r="G471" s="14" t="s">
        <v>1099</v>
      </c>
      <c r="H471" s="15" t="s">
        <v>1100</v>
      </c>
      <c r="I471" s="16"/>
      <c r="J471" s="16"/>
      <c r="K471" s="11"/>
      <c r="L471" s="11"/>
    </row>
    <row r="472" spans="1:12" ht="73.8" x14ac:dyDescent="0.4">
      <c r="A472" s="11"/>
      <c r="B472" s="12" t="s">
        <v>74</v>
      </c>
      <c r="C472" s="13">
        <v>43965</v>
      </c>
      <c r="D472" s="12" t="s">
        <v>16</v>
      </c>
      <c r="E472" s="12" t="s">
        <v>75</v>
      </c>
      <c r="F472" s="12" t="s">
        <v>23</v>
      </c>
      <c r="G472" s="14" t="s">
        <v>1101</v>
      </c>
      <c r="H472" s="15" t="s">
        <v>1102</v>
      </c>
      <c r="I472" s="16"/>
      <c r="J472" s="16"/>
      <c r="K472" s="11"/>
      <c r="L472" s="11"/>
    </row>
    <row r="473" spans="1:12" ht="110.7" x14ac:dyDescent="0.4">
      <c r="A473" s="11"/>
      <c r="B473" s="12" t="s">
        <v>294</v>
      </c>
      <c r="C473" s="13">
        <v>43965</v>
      </c>
      <c r="D473" s="12" t="s">
        <v>16</v>
      </c>
      <c r="E473" s="12" t="s">
        <v>1103</v>
      </c>
      <c r="F473" s="12" t="s">
        <v>23</v>
      </c>
      <c r="G473" s="14" t="s">
        <v>1104</v>
      </c>
      <c r="H473" s="15" t="s">
        <v>1105</v>
      </c>
      <c r="I473" s="16"/>
      <c r="J473" s="16"/>
      <c r="K473" s="11"/>
      <c r="L473" s="11"/>
    </row>
    <row r="474" spans="1:12" ht="73.8" x14ac:dyDescent="0.4">
      <c r="A474" s="11"/>
      <c r="B474" s="12" t="s">
        <v>647</v>
      </c>
      <c r="C474" s="13">
        <v>43965</v>
      </c>
      <c r="D474" s="12" t="s">
        <v>16</v>
      </c>
      <c r="E474" s="12" t="s">
        <v>61</v>
      </c>
      <c r="F474" s="12" t="s">
        <v>62</v>
      </c>
      <c r="G474" s="14" t="s">
        <v>1106</v>
      </c>
      <c r="H474" s="15" t="s">
        <v>1107</v>
      </c>
      <c r="I474" s="16"/>
      <c r="J474" s="16"/>
      <c r="K474" s="11"/>
      <c r="L474" s="11"/>
    </row>
    <row r="475" spans="1:12" ht="49.2" x14ac:dyDescent="0.4">
      <c r="A475" s="11"/>
      <c r="B475" s="12" t="s">
        <v>647</v>
      </c>
      <c r="C475" s="13">
        <v>43965</v>
      </c>
      <c r="D475" s="12" t="s">
        <v>16</v>
      </c>
      <c r="E475" s="12" t="s">
        <v>61</v>
      </c>
      <c r="F475" s="12" t="s">
        <v>62</v>
      </c>
      <c r="G475" s="14" t="s">
        <v>1108</v>
      </c>
      <c r="H475" s="15" t="s">
        <v>1107</v>
      </c>
      <c r="I475" s="16"/>
      <c r="J475" s="16"/>
      <c r="K475" s="11"/>
      <c r="L475" s="11"/>
    </row>
    <row r="476" spans="1:12" ht="73.8" x14ac:dyDescent="0.4">
      <c r="A476" s="11"/>
      <c r="B476" s="12" t="s">
        <v>80</v>
      </c>
      <c r="C476" s="13">
        <v>43965</v>
      </c>
      <c r="D476" s="12" t="s">
        <v>16</v>
      </c>
      <c r="E476" s="12" t="s">
        <v>305</v>
      </c>
      <c r="F476" s="12" t="s">
        <v>23</v>
      </c>
      <c r="G476" s="14" t="s">
        <v>1109</v>
      </c>
      <c r="H476" s="15" t="s">
        <v>1110</v>
      </c>
      <c r="I476" s="16"/>
      <c r="J476" s="16"/>
      <c r="K476" s="11"/>
      <c r="L476" s="11"/>
    </row>
    <row r="477" spans="1:12" ht="73.8" x14ac:dyDescent="0.4">
      <c r="A477" s="11"/>
      <c r="B477" s="12" t="s">
        <v>177</v>
      </c>
      <c r="C477" s="13">
        <v>43965</v>
      </c>
      <c r="D477" s="12" t="s">
        <v>16</v>
      </c>
      <c r="E477" s="12" t="s">
        <v>371</v>
      </c>
      <c r="F477" s="12" t="s">
        <v>18</v>
      </c>
      <c r="G477" s="14" t="s">
        <v>1111</v>
      </c>
      <c r="H477" s="15" t="s">
        <v>1112</v>
      </c>
      <c r="I477" s="16"/>
      <c r="J477" s="16"/>
      <c r="K477" s="11"/>
      <c r="L477" s="11"/>
    </row>
    <row r="478" spans="1:12" ht="135.30000000000001" hidden="1" x14ac:dyDescent="0.4">
      <c r="A478" s="11"/>
      <c r="B478" s="19" t="s">
        <v>473</v>
      </c>
      <c r="C478" s="20">
        <v>43965</v>
      </c>
      <c r="D478" s="19" t="s">
        <v>142</v>
      </c>
      <c r="E478" s="19" t="s">
        <v>481</v>
      </c>
      <c r="F478" s="19" t="s">
        <v>23</v>
      </c>
      <c r="G478" s="21" t="s">
        <v>1113</v>
      </c>
      <c r="H478" s="22" t="s">
        <v>1114</v>
      </c>
      <c r="I478" s="16"/>
      <c r="J478" s="16"/>
      <c r="K478" s="11"/>
      <c r="L478" s="11"/>
    </row>
    <row r="479" spans="1:12" ht="135.30000000000001" hidden="1" x14ac:dyDescent="0.4">
      <c r="A479" s="11"/>
      <c r="B479" s="19" t="s">
        <v>244</v>
      </c>
      <c r="C479" s="20">
        <v>43965</v>
      </c>
      <c r="D479" s="19" t="s">
        <v>142</v>
      </c>
      <c r="E479" s="19" t="s">
        <v>1115</v>
      </c>
      <c r="F479" s="19" t="s">
        <v>23</v>
      </c>
      <c r="G479" s="21" t="s">
        <v>1116</v>
      </c>
      <c r="H479" s="22" t="s">
        <v>1117</v>
      </c>
      <c r="I479" s="16"/>
      <c r="J479" s="16"/>
      <c r="K479" s="11"/>
      <c r="L479" s="11"/>
    </row>
    <row r="480" spans="1:12" ht="196.8" x14ac:dyDescent="0.4">
      <c r="A480" s="11"/>
      <c r="B480" s="12" t="s">
        <v>95</v>
      </c>
      <c r="C480" s="13">
        <v>43965</v>
      </c>
      <c r="D480" s="12" t="s">
        <v>16</v>
      </c>
      <c r="E480" s="12" t="s">
        <v>1118</v>
      </c>
      <c r="F480" s="12" t="s">
        <v>28</v>
      </c>
      <c r="G480" s="14" t="s">
        <v>1119</v>
      </c>
      <c r="H480" s="15" t="s">
        <v>1120</v>
      </c>
      <c r="I480" s="16"/>
      <c r="J480" s="16"/>
      <c r="K480" s="11"/>
      <c r="L480" s="11"/>
    </row>
    <row r="481" spans="1:12" ht="147.6" x14ac:dyDescent="0.4">
      <c r="A481" s="11"/>
      <c r="B481" s="12" t="s">
        <v>95</v>
      </c>
      <c r="C481" s="13">
        <v>43965</v>
      </c>
      <c r="D481" s="12" t="s">
        <v>16</v>
      </c>
      <c r="E481" s="12" t="s">
        <v>481</v>
      </c>
      <c r="F481" s="12" t="s">
        <v>23</v>
      </c>
      <c r="G481" s="14" t="s">
        <v>1121</v>
      </c>
      <c r="H481" s="15" t="s">
        <v>1122</v>
      </c>
      <c r="I481" s="16"/>
      <c r="J481" s="16"/>
      <c r="K481" s="11"/>
      <c r="L481" s="11"/>
    </row>
    <row r="482" spans="1:12" ht="172.2" x14ac:dyDescent="0.4">
      <c r="A482" s="11"/>
      <c r="B482" s="12" t="s">
        <v>480</v>
      </c>
      <c r="C482" s="13">
        <v>43965</v>
      </c>
      <c r="D482" s="12" t="s">
        <v>16</v>
      </c>
      <c r="E482" s="12" t="s">
        <v>384</v>
      </c>
      <c r="F482" s="12" t="s">
        <v>23</v>
      </c>
      <c r="G482" s="14" t="s">
        <v>1123</v>
      </c>
      <c r="H482" s="15" t="s">
        <v>1124</v>
      </c>
      <c r="I482" s="16"/>
      <c r="J482" s="16"/>
      <c r="K482" s="11"/>
      <c r="L482" s="11"/>
    </row>
    <row r="483" spans="1:12" ht="86.1" x14ac:dyDescent="0.4">
      <c r="A483" s="11"/>
      <c r="B483" s="12" t="s">
        <v>99</v>
      </c>
      <c r="C483" s="13">
        <v>43965</v>
      </c>
      <c r="D483" s="12" t="s">
        <v>16</v>
      </c>
      <c r="E483" s="12" t="s">
        <v>61</v>
      </c>
      <c r="F483" s="12" t="s">
        <v>23</v>
      </c>
      <c r="G483" s="14" t="s">
        <v>1125</v>
      </c>
      <c r="H483" s="15" t="s">
        <v>1126</v>
      </c>
      <c r="I483" s="16"/>
      <c r="J483" s="16"/>
      <c r="K483" s="11"/>
      <c r="L483" s="11"/>
    </row>
    <row r="484" spans="1:12" ht="172.2" x14ac:dyDescent="0.4">
      <c r="A484" s="11"/>
      <c r="B484" s="19" t="s">
        <v>400</v>
      </c>
      <c r="C484" s="20">
        <v>43965</v>
      </c>
      <c r="D484" s="19" t="s">
        <v>16</v>
      </c>
      <c r="E484" s="19" t="s">
        <v>562</v>
      </c>
      <c r="F484" s="19" t="s">
        <v>18</v>
      </c>
      <c r="G484" s="21" t="s">
        <v>1127</v>
      </c>
      <c r="H484" s="22" t="s">
        <v>1128</v>
      </c>
      <c r="I484" s="16"/>
      <c r="J484" s="16"/>
      <c r="K484" s="11"/>
      <c r="L484" s="11"/>
    </row>
    <row r="485" spans="1:12" ht="86.1" x14ac:dyDescent="0.4">
      <c r="A485" s="11"/>
      <c r="B485" s="12" t="s">
        <v>184</v>
      </c>
      <c r="C485" s="13">
        <v>43965</v>
      </c>
      <c r="D485" s="12" t="s">
        <v>16</v>
      </c>
      <c r="E485" s="12" t="s">
        <v>700</v>
      </c>
      <c r="F485" s="12" t="s">
        <v>18</v>
      </c>
      <c r="G485" s="14" t="s">
        <v>1129</v>
      </c>
      <c r="H485" s="15" t="s">
        <v>1130</v>
      </c>
      <c r="I485" s="16"/>
      <c r="J485" s="16"/>
      <c r="K485" s="11"/>
      <c r="L485" s="11"/>
    </row>
    <row r="486" spans="1:12" ht="73.8" x14ac:dyDescent="0.4">
      <c r="A486" s="11"/>
      <c r="B486" s="12" t="s">
        <v>191</v>
      </c>
      <c r="C486" s="13">
        <v>43965</v>
      </c>
      <c r="D486" s="12" t="s">
        <v>16</v>
      </c>
      <c r="E486" s="12" t="s">
        <v>710</v>
      </c>
      <c r="F486" s="12" t="s">
        <v>28</v>
      </c>
      <c r="G486" s="14" t="s">
        <v>1131</v>
      </c>
      <c r="H486" s="15" t="s">
        <v>1132</v>
      </c>
      <c r="I486" s="16"/>
      <c r="J486" s="16"/>
      <c r="K486" s="11"/>
      <c r="L486" s="11"/>
    </row>
    <row r="487" spans="1:12" ht="123" x14ac:dyDescent="0.4">
      <c r="A487" s="11"/>
      <c r="B487" s="12" t="s">
        <v>191</v>
      </c>
      <c r="C487" s="13">
        <v>43965</v>
      </c>
      <c r="D487" s="12" t="s">
        <v>16</v>
      </c>
      <c r="E487" s="12" t="s">
        <v>710</v>
      </c>
      <c r="F487" s="12" t="s">
        <v>28</v>
      </c>
      <c r="G487" s="14" t="s">
        <v>1133</v>
      </c>
      <c r="H487" s="15" t="s">
        <v>1134</v>
      </c>
      <c r="I487" s="16"/>
      <c r="J487" s="16"/>
      <c r="K487" s="11"/>
      <c r="L487" s="11"/>
    </row>
    <row r="488" spans="1:12" ht="98.4" x14ac:dyDescent="0.4">
      <c r="A488" s="11"/>
      <c r="B488" s="12" t="s">
        <v>15</v>
      </c>
      <c r="C488" s="13">
        <v>43964</v>
      </c>
      <c r="D488" s="12" t="s">
        <v>16</v>
      </c>
      <c r="E488" s="12" t="s">
        <v>345</v>
      </c>
      <c r="F488" s="12" t="s">
        <v>18</v>
      </c>
      <c r="G488" s="14" t="s">
        <v>1135</v>
      </c>
      <c r="H488" s="15" t="s">
        <v>1136</v>
      </c>
      <c r="I488" s="16"/>
      <c r="J488" s="16"/>
      <c r="K488" s="11"/>
      <c r="L488" s="11"/>
    </row>
    <row r="489" spans="1:12" ht="221.4" hidden="1" x14ac:dyDescent="0.4">
      <c r="A489" s="11"/>
      <c r="B489" s="19" t="s">
        <v>119</v>
      </c>
      <c r="C489" s="20">
        <v>43964</v>
      </c>
      <c r="D489" s="19" t="s">
        <v>142</v>
      </c>
      <c r="E489" s="19" t="s">
        <v>1137</v>
      </c>
      <c r="F489" s="19" t="s">
        <v>23</v>
      </c>
      <c r="G489" s="21" t="s">
        <v>1138</v>
      </c>
      <c r="H489" s="22" t="s">
        <v>1139</v>
      </c>
      <c r="I489" s="16"/>
      <c r="J489" s="16"/>
      <c r="K489" s="11"/>
      <c r="L489" s="11"/>
    </row>
    <row r="490" spans="1:12" ht="135.30000000000001" x14ac:dyDescent="0.4">
      <c r="A490" s="11"/>
      <c r="B490" s="12" t="s">
        <v>35</v>
      </c>
      <c r="C490" s="13">
        <v>43964</v>
      </c>
      <c r="D490" s="12" t="s">
        <v>16</v>
      </c>
      <c r="E490" s="12" t="s">
        <v>1036</v>
      </c>
      <c r="F490" s="12" t="s">
        <v>18</v>
      </c>
      <c r="G490" s="14" t="s">
        <v>1140</v>
      </c>
      <c r="H490" s="15" t="s">
        <v>1141</v>
      </c>
      <c r="I490" s="16"/>
      <c r="J490" s="16"/>
      <c r="K490" s="11"/>
      <c r="L490" s="11"/>
    </row>
    <row r="491" spans="1:12" ht="98.4" x14ac:dyDescent="0.4">
      <c r="A491" s="11"/>
      <c r="B491" s="12" t="s">
        <v>35</v>
      </c>
      <c r="C491" s="13">
        <v>43964</v>
      </c>
      <c r="D491" s="12" t="s">
        <v>16</v>
      </c>
      <c r="E491" s="12" t="s">
        <v>412</v>
      </c>
      <c r="F491" s="12" t="s">
        <v>18</v>
      </c>
      <c r="G491" s="14" t="s">
        <v>1142</v>
      </c>
      <c r="H491" s="15" t="s">
        <v>1143</v>
      </c>
      <c r="I491" s="16"/>
      <c r="J491" s="16"/>
      <c r="K491" s="11"/>
      <c r="L491" s="11"/>
    </row>
    <row r="492" spans="1:12" ht="86.1" x14ac:dyDescent="0.4">
      <c r="A492" s="11"/>
      <c r="B492" s="12" t="s">
        <v>50</v>
      </c>
      <c r="C492" s="13">
        <v>43964</v>
      </c>
      <c r="D492" s="12" t="s">
        <v>16</v>
      </c>
      <c r="E492" s="12" t="s">
        <v>1144</v>
      </c>
      <c r="F492" s="12" t="s">
        <v>756</v>
      </c>
      <c r="G492" s="14" t="s">
        <v>1145</v>
      </c>
      <c r="H492" s="15" t="s">
        <v>1146</v>
      </c>
      <c r="I492" s="16"/>
      <c r="J492" s="16"/>
      <c r="K492" s="11"/>
      <c r="L492" s="11"/>
    </row>
    <row r="493" spans="1:12" ht="49.2" x14ac:dyDescent="0.4">
      <c r="A493" s="11"/>
      <c r="B493" s="12" t="s">
        <v>1147</v>
      </c>
      <c r="C493" s="13">
        <v>43964</v>
      </c>
      <c r="D493" s="12" t="s">
        <v>16</v>
      </c>
      <c r="E493" s="12" t="s">
        <v>1148</v>
      </c>
      <c r="F493" s="12" t="s">
        <v>28</v>
      </c>
      <c r="G493" s="14" t="s">
        <v>1149</v>
      </c>
      <c r="H493" s="15" t="s">
        <v>1150</v>
      </c>
      <c r="I493" s="16"/>
      <c r="J493" s="16"/>
      <c r="K493" s="11"/>
      <c r="L493" s="11"/>
    </row>
    <row r="494" spans="1:12" ht="73.8" x14ac:dyDescent="0.4">
      <c r="A494" s="11"/>
      <c r="B494" s="12" t="s">
        <v>141</v>
      </c>
      <c r="C494" s="13">
        <v>43964</v>
      </c>
      <c r="D494" s="12" t="s">
        <v>16</v>
      </c>
      <c r="E494" s="12" t="s">
        <v>596</v>
      </c>
      <c r="F494" s="12" t="s">
        <v>18</v>
      </c>
      <c r="G494" s="14" t="s">
        <v>1151</v>
      </c>
      <c r="H494" s="15" t="s">
        <v>1152</v>
      </c>
      <c r="I494" s="16"/>
      <c r="J494" s="16"/>
      <c r="K494" s="11"/>
      <c r="L494" s="11"/>
    </row>
    <row r="495" spans="1:12" ht="110.7" hidden="1" x14ac:dyDescent="0.4">
      <c r="A495" s="11"/>
      <c r="B495" s="19" t="s">
        <v>607</v>
      </c>
      <c r="C495" s="20">
        <v>43964</v>
      </c>
      <c r="D495" s="19" t="s">
        <v>142</v>
      </c>
      <c r="E495" s="19" t="s">
        <v>1153</v>
      </c>
      <c r="F495" s="19" t="s">
        <v>23</v>
      </c>
      <c r="G495" s="21" t="s">
        <v>1154</v>
      </c>
      <c r="H495" s="22" t="s">
        <v>1155</v>
      </c>
      <c r="I495" s="16"/>
      <c r="J495" s="16"/>
      <c r="K495" s="11"/>
      <c r="L495" s="11"/>
    </row>
    <row r="496" spans="1:12" ht="98.4" x14ac:dyDescent="0.4">
      <c r="A496" s="11"/>
      <c r="B496" s="12" t="s">
        <v>148</v>
      </c>
      <c r="C496" s="13">
        <v>43964</v>
      </c>
      <c r="D496" s="12" t="s">
        <v>16</v>
      </c>
      <c r="E496" s="12" t="s">
        <v>1156</v>
      </c>
      <c r="F496" s="12" t="s">
        <v>23</v>
      </c>
      <c r="G496" s="14" t="s">
        <v>1157</v>
      </c>
      <c r="H496" s="15" t="s">
        <v>1158</v>
      </c>
      <c r="I496" s="16"/>
      <c r="J496" s="16"/>
      <c r="K496" s="11"/>
      <c r="L496" s="11"/>
    </row>
    <row r="497" spans="1:12" ht="73.8" x14ac:dyDescent="0.4">
      <c r="A497" s="11"/>
      <c r="B497" s="12" t="s">
        <v>148</v>
      </c>
      <c r="C497" s="13">
        <v>43964</v>
      </c>
      <c r="D497" s="12" t="s">
        <v>16</v>
      </c>
      <c r="E497" s="12" t="s">
        <v>61</v>
      </c>
      <c r="F497" s="12" t="s">
        <v>23</v>
      </c>
      <c r="G497" s="14" t="s">
        <v>1159</v>
      </c>
      <c r="H497" s="15" t="s">
        <v>1160</v>
      </c>
      <c r="I497" s="16"/>
      <c r="J497" s="16"/>
      <c r="K497" s="11"/>
      <c r="L497" s="11"/>
    </row>
    <row r="498" spans="1:12" ht="110.7" x14ac:dyDescent="0.4">
      <c r="A498" s="11"/>
      <c r="B498" s="12" t="s">
        <v>431</v>
      </c>
      <c r="C498" s="28">
        <v>43964</v>
      </c>
      <c r="D498" s="12" t="s">
        <v>16</v>
      </c>
      <c r="E498" s="12" t="s">
        <v>61</v>
      </c>
      <c r="F498" s="12" t="s">
        <v>23</v>
      </c>
      <c r="G498" s="14" t="s">
        <v>1161</v>
      </c>
      <c r="H498" s="29" t="s">
        <v>1162</v>
      </c>
      <c r="I498" s="16"/>
      <c r="J498" s="16"/>
      <c r="K498" s="11"/>
      <c r="L498" s="11"/>
    </row>
    <row r="499" spans="1:12" ht="184.5" x14ac:dyDescent="0.4">
      <c r="A499" s="11"/>
      <c r="B499" s="12" t="s">
        <v>431</v>
      </c>
      <c r="C499" s="28">
        <v>43964</v>
      </c>
      <c r="D499" s="12" t="s">
        <v>16</v>
      </c>
      <c r="E499" s="12" t="s">
        <v>61</v>
      </c>
      <c r="F499" s="12" t="s">
        <v>28</v>
      </c>
      <c r="G499" s="14" t="s">
        <v>1163</v>
      </c>
      <c r="H499" s="15" t="s">
        <v>1164</v>
      </c>
      <c r="I499" s="16"/>
      <c r="J499" s="16"/>
      <c r="K499" s="11"/>
      <c r="L499" s="11"/>
    </row>
    <row r="500" spans="1:12" ht="135.30000000000001" x14ac:dyDescent="0.4">
      <c r="A500" s="11"/>
      <c r="B500" s="12" t="s">
        <v>431</v>
      </c>
      <c r="C500" s="28">
        <v>43964</v>
      </c>
      <c r="D500" s="12" t="s">
        <v>16</v>
      </c>
      <c r="E500" s="12" t="s">
        <v>61</v>
      </c>
      <c r="F500" s="12" t="s">
        <v>57</v>
      </c>
      <c r="G500" s="14" t="s">
        <v>1165</v>
      </c>
      <c r="H500" s="29" t="s">
        <v>1166</v>
      </c>
      <c r="I500" s="16"/>
      <c r="J500" s="16"/>
      <c r="K500" s="11"/>
      <c r="L500" s="11"/>
    </row>
    <row r="501" spans="1:12" ht="110.7" x14ac:dyDescent="0.4">
      <c r="A501" s="11"/>
      <c r="B501" s="12" t="s">
        <v>431</v>
      </c>
      <c r="C501" s="28">
        <v>43964</v>
      </c>
      <c r="D501" s="12" t="s">
        <v>16</v>
      </c>
      <c r="E501" s="12" t="s">
        <v>61</v>
      </c>
      <c r="F501" s="12" t="s">
        <v>28</v>
      </c>
      <c r="G501" s="14" t="s">
        <v>1167</v>
      </c>
      <c r="H501" s="29" t="s">
        <v>1166</v>
      </c>
      <c r="I501" s="16"/>
      <c r="J501" s="16"/>
      <c r="K501" s="11"/>
      <c r="L501" s="11"/>
    </row>
    <row r="502" spans="1:12" ht="61.5" x14ac:dyDescent="0.4">
      <c r="A502" s="11"/>
      <c r="B502" s="12" t="s">
        <v>431</v>
      </c>
      <c r="C502" s="28">
        <v>43964</v>
      </c>
      <c r="D502" s="12" t="s">
        <v>16</v>
      </c>
      <c r="E502" s="12" t="s">
        <v>61</v>
      </c>
      <c r="F502" s="12" t="s">
        <v>18</v>
      </c>
      <c r="G502" s="14" t="s">
        <v>1168</v>
      </c>
      <c r="H502" s="29" t="s">
        <v>1166</v>
      </c>
      <c r="I502" s="16"/>
      <c r="J502" s="16"/>
      <c r="K502" s="11"/>
      <c r="L502" s="11"/>
    </row>
    <row r="503" spans="1:12" ht="61.5" x14ac:dyDescent="0.4">
      <c r="A503" s="11"/>
      <c r="B503" s="12" t="s">
        <v>431</v>
      </c>
      <c r="C503" s="28">
        <v>43964</v>
      </c>
      <c r="D503" s="12" t="s">
        <v>16</v>
      </c>
      <c r="E503" s="12" t="s">
        <v>61</v>
      </c>
      <c r="F503" s="12" t="s">
        <v>23</v>
      </c>
      <c r="G503" s="14" t="s">
        <v>1169</v>
      </c>
      <c r="H503" s="29" t="s">
        <v>1166</v>
      </c>
      <c r="I503" s="16"/>
      <c r="J503" s="16"/>
      <c r="K503" s="11"/>
      <c r="L503" s="11"/>
    </row>
    <row r="504" spans="1:12" ht="61.5" x14ac:dyDescent="0.4">
      <c r="A504" s="11"/>
      <c r="B504" s="12" t="s">
        <v>431</v>
      </c>
      <c r="C504" s="28">
        <v>43964</v>
      </c>
      <c r="D504" s="12" t="s">
        <v>16</v>
      </c>
      <c r="E504" s="12" t="s">
        <v>61</v>
      </c>
      <c r="F504" s="12" t="s">
        <v>18</v>
      </c>
      <c r="G504" s="14" t="s">
        <v>1170</v>
      </c>
      <c r="H504" s="29" t="s">
        <v>1166</v>
      </c>
      <c r="I504" s="16"/>
      <c r="J504" s="16"/>
      <c r="K504" s="11"/>
      <c r="L504" s="11"/>
    </row>
    <row r="505" spans="1:12" ht="73.8" x14ac:dyDescent="0.4">
      <c r="A505" s="11"/>
      <c r="B505" s="12" t="s">
        <v>431</v>
      </c>
      <c r="C505" s="28">
        <v>43964</v>
      </c>
      <c r="D505" s="12" t="s">
        <v>16</v>
      </c>
      <c r="E505" s="12" t="s">
        <v>61</v>
      </c>
      <c r="F505" s="12" t="s">
        <v>23</v>
      </c>
      <c r="G505" s="14" t="s">
        <v>1171</v>
      </c>
      <c r="H505" s="29" t="s">
        <v>1166</v>
      </c>
      <c r="I505" s="16"/>
      <c r="J505" s="16"/>
      <c r="K505" s="11"/>
      <c r="L505" s="11"/>
    </row>
    <row r="506" spans="1:12" ht="73.8" x14ac:dyDescent="0.4">
      <c r="A506" s="11"/>
      <c r="B506" s="12" t="s">
        <v>431</v>
      </c>
      <c r="C506" s="28">
        <v>43964</v>
      </c>
      <c r="D506" s="12" t="s">
        <v>16</v>
      </c>
      <c r="E506" s="12" t="s">
        <v>61</v>
      </c>
      <c r="F506" s="12" t="s">
        <v>18</v>
      </c>
      <c r="G506" s="14" t="s">
        <v>1172</v>
      </c>
      <c r="H506" s="29" t="s">
        <v>1166</v>
      </c>
      <c r="I506" s="16"/>
      <c r="J506" s="16"/>
      <c r="K506" s="11"/>
      <c r="L506" s="11"/>
    </row>
    <row r="507" spans="1:12" ht="86.1" x14ac:dyDescent="0.4">
      <c r="A507" s="11"/>
      <c r="B507" s="12" t="s">
        <v>431</v>
      </c>
      <c r="C507" s="28">
        <v>43964</v>
      </c>
      <c r="D507" s="12" t="s">
        <v>16</v>
      </c>
      <c r="E507" s="12" t="s">
        <v>61</v>
      </c>
      <c r="F507" s="12" t="s">
        <v>790</v>
      </c>
      <c r="G507" s="14" t="s">
        <v>1173</v>
      </c>
      <c r="H507" s="15" t="s">
        <v>1174</v>
      </c>
      <c r="I507" s="16"/>
      <c r="J507" s="16"/>
      <c r="K507" s="11"/>
      <c r="L507" s="11"/>
    </row>
    <row r="508" spans="1:12" ht="86.1" x14ac:dyDescent="0.4">
      <c r="A508" s="11"/>
      <c r="B508" s="12" t="s">
        <v>431</v>
      </c>
      <c r="C508" s="28">
        <v>43964</v>
      </c>
      <c r="D508" s="12" t="s">
        <v>16</v>
      </c>
      <c r="E508" s="12" t="s">
        <v>61</v>
      </c>
      <c r="F508" s="12" t="s">
        <v>57</v>
      </c>
      <c r="G508" s="14" t="s">
        <v>1175</v>
      </c>
      <c r="H508" s="29" t="s">
        <v>1166</v>
      </c>
      <c r="I508" s="16"/>
      <c r="J508" s="16"/>
      <c r="K508" s="11"/>
      <c r="L508" s="11"/>
    </row>
    <row r="509" spans="1:12" ht="110.7" x14ac:dyDescent="0.4">
      <c r="A509" s="11"/>
      <c r="B509" s="12" t="s">
        <v>431</v>
      </c>
      <c r="C509" s="28">
        <v>43964</v>
      </c>
      <c r="D509" s="12" t="s">
        <v>16</v>
      </c>
      <c r="E509" s="12" t="s">
        <v>1176</v>
      </c>
      <c r="F509" s="12" t="s">
        <v>28</v>
      </c>
      <c r="G509" s="14" t="s">
        <v>1177</v>
      </c>
      <c r="H509" s="29" t="s">
        <v>1166</v>
      </c>
      <c r="I509" s="16"/>
      <c r="J509" s="16"/>
      <c r="K509" s="11"/>
      <c r="L509" s="11"/>
    </row>
    <row r="510" spans="1:12" ht="73.8" x14ac:dyDescent="0.4">
      <c r="A510" s="11"/>
      <c r="B510" s="12" t="s">
        <v>431</v>
      </c>
      <c r="C510" s="28">
        <v>43964</v>
      </c>
      <c r="D510" s="12" t="s">
        <v>16</v>
      </c>
      <c r="E510" s="12" t="s">
        <v>61</v>
      </c>
      <c r="F510" s="12" t="s">
        <v>18</v>
      </c>
      <c r="G510" s="14" t="s">
        <v>1178</v>
      </c>
      <c r="H510" s="29" t="s">
        <v>1166</v>
      </c>
      <c r="I510" s="16"/>
      <c r="J510" s="16"/>
      <c r="K510" s="11"/>
      <c r="L510" s="11"/>
    </row>
    <row r="511" spans="1:12" ht="110.7" x14ac:dyDescent="0.4">
      <c r="A511" s="11"/>
      <c r="B511" s="12" t="s">
        <v>431</v>
      </c>
      <c r="C511" s="28">
        <v>43964</v>
      </c>
      <c r="D511" s="12" t="s">
        <v>16</v>
      </c>
      <c r="E511" s="12" t="s">
        <v>61</v>
      </c>
      <c r="F511" s="12" t="s">
        <v>18</v>
      </c>
      <c r="G511" s="14" t="s">
        <v>1179</v>
      </c>
      <c r="H511" s="29" t="s">
        <v>1166</v>
      </c>
      <c r="I511" s="16"/>
      <c r="J511" s="16"/>
      <c r="K511" s="11"/>
      <c r="L511" s="11"/>
    </row>
    <row r="512" spans="1:12" ht="61.5" x14ac:dyDescent="0.4">
      <c r="A512" s="11"/>
      <c r="B512" s="12" t="s">
        <v>431</v>
      </c>
      <c r="C512" s="28">
        <v>43964</v>
      </c>
      <c r="D512" s="12" t="s">
        <v>16</v>
      </c>
      <c r="E512" s="12" t="s">
        <v>61</v>
      </c>
      <c r="F512" s="12" t="s">
        <v>23</v>
      </c>
      <c r="G512" s="14" t="s">
        <v>1180</v>
      </c>
      <c r="H512" s="29" t="s">
        <v>1166</v>
      </c>
      <c r="I512" s="16"/>
      <c r="J512" s="16"/>
      <c r="K512" s="11"/>
      <c r="L512" s="11"/>
    </row>
    <row r="513" spans="1:12" ht="61.5" x14ac:dyDescent="0.4">
      <c r="A513" s="11"/>
      <c r="B513" s="12" t="s">
        <v>431</v>
      </c>
      <c r="C513" s="28">
        <v>43964</v>
      </c>
      <c r="D513" s="12" t="s">
        <v>16</v>
      </c>
      <c r="E513" s="12" t="s">
        <v>61</v>
      </c>
      <c r="F513" s="12" t="s">
        <v>62</v>
      </c>
      <c r="G513" s="14" t="s">
        <v>1181</v>
      </c>
      <c r="H513" s="29" t="s">
        <v>1166</v>
      </c>
      <c r="I513" s="16"/>
      <c r="J513" s="16"/>
      <c r="K513" s="11"/>
      <c r="L513" s="11"/>
    </row>
    <row r="514" spans="1:12" ht="49.2" x14ac:dyDescent="0.4">
      <c r="A514" s="11"/>
      <c r="B514" s="12" t="s">
        <v>431</v>
      </c>
      <c r="C514" s="28">
        <v>43964</v>
      </c>
      <c r="D514" s="12" t="s">
        <v>16</v>
      </c>
      <c r="E514" s="12" t="s">
        <v>61</v>
      </c>
      <c r="F514" s="12" t="s">
        <v>62</v>
      </c>
      <c r="G514" s="14" t="s">
        <v>1182</v>
      </c>
      <c r="H514" s="29" t="s">
        <v>1166</v>
      </c>
      <c r="I514" s="16"/>
      <c r="J514" s="16"/>
      <c r="K514" s="11"/>
      <c r="L514" s="11"/>
    </row>
    <row r="515" spans="1:12" ht="73.8" x14ac:dyDescent="0.4">
      <c r="A515" s="11"/>
      <c r="B515" s="12" t="s">
        <v>67</v>
      </c>
      <c r="C515" s="13">
        <v>43964</v>
      </c>
      <c r="D515" s="12" t="s">
        <v>16</v>
      </c>
      <c r="E515" s="12" t="s">
        <v>1183</v>
      </c>
      <c r="F515" s="12" t="s">
        <v>18</v>
      </c>
      <c r="G515" s="14" t="s">
        <v>1184</v>
      </c>
      <c r="H515" s="15" t="s">
        <v>1185</v>
      </c>
      <c r="I515" s="16"/>
      <c r="J515" s="16"/>
      <c r="K515" s="11"/>
      <c r="L515" s="11"/>
    </row>
    <row r="516" spans="1:12" ht="36.9" x14ac:dyDescent="0.4">
      <c r="A516" s="11"/>
      <c r="B516" s="12" t="s">
        <v>225</v>
      </c>
      <c r="C516" s="13">
        <v>43964</v>
      </c>
      <c r="D516" s="12" t="s">
        <v>16</v>
      </c>
      <c r="E516" s="12" t="s">
        <v>378</v>
      </c>
      <c r="F516" s="12" t="s">
        <v>23</v>
      </c>
      <c r="G516" s="14" t="s">
        <v>1186</v>
      </c>
      <c r="H516" s="15" t="s">
        <v>1187</v>
      </c>
      <c r="I516" s="16"/>
      <c r="J516" s="16"/>
      <c r="K516" s="11"/>
      <c r="L516" s="11"/>
    </row>
    <row r="517" spans="1:12" ht="61.5" x14ac:dyDescent="0.4">
      <c r="A517" s="11"/>
      <c r="B517" s="12" t="s">
        <v>231</v>
      </c>
      <c r="C517" s="13">
        <v>43964</v>
      </c>
      <c r="D517" s="12" t="s">
        <v>16</v>
      </c>
      <c r="E517" s="12" t="s">
        <v>462</v>
      </c>
      <c r="F517" s="12" t="s">
        <v>18</v>
      </c>
      <c r="G517" s="14" t="s">
        <v>1188</v>
      </c>
      <c r="H517" s="15" t="s">
        <v>1189</v>
      </c>
      <c r="I517" s="16"/>
      <c r="J517" s="16"/>
      <c r="K517" s="11"/>
      <c r="L517" s="11"/>
    </row>
    <row r="518" spans="1:12" ht="73.8" x14ac:dyDescent="0.4">
      <c r="A518" s="11"/>
      <c r="B518" s="12" t="s">
        <v>1091</v>
      </c>
      <c r="C518" s="13">
        <v>43964</v>
      </c>
      <c r="D518" s="12" t="s">
        <v>16</v>
      </c>
      <c r="E518" s="12" t="s">
        <v>1092</v>
      </c>
      <c r="F518" s="12" t="s">
        <v>18</v>
      </c>
      <c r="G518" s="14" t="s">
        <v>1190</v>
      </c>
      <c r="H518" s="15" t="s">
        <v>1191</v>
      </c>
      <c r="I518" s="16"/>
      <c r="J518" s="16"/>
      <c r="K518" s="11"/>
      <c r="L518" s="11"/>
    </row>
    <row r="519" spans="1:12" ht="36.9" x14ac:dyDescent="0.4">
      <c r="A519" s="11"/>
      <c r="B519" s="12" t="s">
        <v>74</v>
      </c>
      <c r="C519" s="13">
        <v>43964</v>
      </c>
      <c r="D519" s="12" t="s">
        <v>16</v>
      </c>
      <c r="E519" s="12" t="s">
        <v>1192</v>
      </c>
      <c r="F519" s="12" t="s">
        <v>725</v>
      </c>
      <c r="G519" s="14" t="s">
        <v>1193</v>
      </c>
      <c r="H519" s="15" t="s">
        <v>1194</v>
      </c>
      <c r="I519" s="16"/>
      <c r="J519" s="16"/>
      <c r="K519" s="11"/>
      <c r="L519" s="11"/>
    </row>
    <row r="520" spans="1:12" ht="36.9" x14ac:dyDescent="0.4">
      <c r="A520" s="11"/>
      <c r="B520" s="12" t="s">
        <v>74</v>
      </c>
      <c r="C520" s="13">
        <v>43964</v>
      </c>
      <c r="D520" s="12" t="s">
        <v>16</v>
      </c>
      <c r="E520" s="12" t="s">
        <v>1192</v>
      </c>
      <c r="F520" s="12" t="s">
        <v>725</v>
      </c>
      <c r="G520" s="14" t="s">
        <v>1195</v>
      </c>
      <c r="H520" s="15" t="s">
        <v>1194</v>
      </c>
      <c r="I520" s="16"/>
      <c r="J520" s="16"/>
      <c r="K520" s="11"/>
      <c r="L520" s="11"/>
    </row>
    <row r="521" spans="1:12" ht="147.6" x14ac:dyDescent="0.4">
      <c r="A521" s="11"/>
      <c r="B521" s="12" t="s">
        <v>74</v>
      </c>
      <c r="C521" s="13">
        <v>43964</v>
      </c>
      <c r="D521" s="12" t="s">
        <v>16</v>
      </c>
      <c r="E521" s="12" t="s">
        <v>75</v>
      </c>
      <c r="F521" s="12" t="s">
        <v>18</v>
      </c>
      <c r="G521" s="14" t="s">
        <v>1196</v>
      </c>
      <c r="H521" s="15" t="s">
        <v>1197</v>
      </c>
      <c r="I521" s="16"/>
      <c r="J521" s="16"/>
      <c r="K521" s="11"/>
      <c r="L521" s="11"/>
    </row>
    <row r="522" spans="1:12" ht="86.1" x14ac:dyDescent="0.4">
      <c r="A522" s="11"/>
      <c r="B522" s="12" t="s">
        <v>74</v>
      </c>
      <c r="C522" s="13">
        <v>43964</v>
      </c>
      <c r="D522" s="12" t="s">
        <v>16</v>
      </c>
      <c r="E522" s="12" t="s">
        <v>527</v>
      </c>
      <c r="F522" s="12" t="s">
        <v>18</v>
      </c>
      <c r="G522" s="14" t="s">
        <v>1198</v>
      </c>
      <c r="H522" s="15" t="s">
        <v>1199</v>
      </c>
      <c r="I522" s="16"/>
      <c r="J522" s="16"/>
      <c r="K522" s="11"/>
      <c r="L522" s="11"/>
    </row>
    <row r="523" spans="1:12" ht="98.4" x14ac:dyDescent="0.4">
      <c r="A523" s="11"/>
      <c r="B523" s="12" t="s">
        <v>80</v>
      </c>
      <c r="C523" s="13">
        <v>43964</v>
      </c>
      <c r="D523" s="12" t="s">
        <v>16</v>
      </c>
      <c r="E523" s="12" t="s">
        <v>387</v>
      </c>
      <c r="F523" s="12" t="s">
        <v>57</v>
      </c>
      <c r="G523" s="14" t="s">
        <v>1200</v>
      </c>
      <c r="H523" s="15" t="s">
        <v>1201</v>
      </c>
      <c r="I523" s="16"/>
      <c r="J523" s="16"/>
      <c r="K523" s="11"/>
      <c r="L523" s="11"/>
    </row>
    <row r="524" spans="1:12" ht="110.7" x14ac:dyDescent="0.4">
      <c r="A524" s="11"/>
      <c r="B524" s="12" t="s">
        <v>177</v>
      </c>
      <c r="C524" s="13">
        <v>43964</v>
      </c>
      <c r="D524" s="12" t="s">
        <v>16</v>
      </c>
      <c r="E524" s="12" t="s">
        <v>178</v>
      </c>
      <c r="F524" s="12" t="s">
        <v>28</v>
      </c>
      <c r="G524" s="14" t="s">
        <v>1202</v>
      </c>
      <c r="H524" s="15" t="s">
        <v>1203</v>
      </c>
      <c r="I524" s="16"/>
      <c r="J524" s="16"/>
      <c r="K524" s="11"/>
      <c r="L524" s="11"/>
    </row>
    <row r="525" spans="1:12" ht="110.7" x14ac:dyDescent="0.4">
      <c r="A525" s="11"/>
      <c r="B525" s="12" t="s">
        <v>177</v>
      </c>
      <c r="C525" s="13">
        <v>43964</v>
      </c>
      <c r="D525" s="12" t="s">
        <v>16</v>
      </c>
      <c r="E525" s="12" t="s">
        <v>866</v>
      </c>
      <c r="F525" s="12" t="s">
        <v>18</v>
      </c>
      <c r="G525" s="14" t="s">
        <v>1204</v>
      </c>
      <c r="H525" s="15" t="s">
        <v>1205</v>
      </c>
      <c r="I525" s="16"/>
      <c r="J525" s="16"/>
      <c r="K525" s="11"/>
      <c r="L525" s="11"/>
    </row>
    <row r="526" spans="1:12" ht="61.5" hidden="1" x14ac:dyDescent="0.4">
      <c r="A526" s="11"/>
      <c r="B526" s="19" t="s">
        <v>244</v>
      </c>
      <c r="C526" s="20">
        <v>43964</v>
      </c>
      <c r="D526" s="19" t="s">
        <v>142</v>
      </c>
      <c r="E526" s="19" t="s">
        <v>245</v>
      </c>
      <c r="F526" s="19" t="s">
        <v>57</v>
      </c>
      <c r="G526" s="21" t="s">
        <v>1206</v>
      </c>
      <c r="H526" s="22" t="s">
        <v>1207</v>
      </c>
      <c r="I526" s="16"/>
      <c r="J526" s="16"/>
      <c r="K526" s="11"/>
      <c r="L526" s="11"/>
    </row>
    <row r="527" spans="1:12" ht="73.8" x14ac:dyDescent="0.4">
      <c r="A527" s="11"/>
      <c r="B527" s="12" t="s">
        <v>1208</v>
      </c>
      <c r="C527" s="13">
        <v>43964</v>
      </c>
      <c r="D527" s="12" t="s">
        <v>16</v>
      </c>
      <c r="E527" s="12" t="s">
        <v>1209</v>
      </c>
      <c r="F527" s="12" t="s">
        <v>23</v>
      </c>
      <c r="G527" s="14" t="s">
        <v>1210</v>
      </c>
      <c r="H527" s="15" t="s">
        <v>1211</v>
      </c>
      <c r="I527" s="16"/>
      <c r="J527" s="16"/>
      <c r="K527" s="11"/>
      <c r="L527" s="11"/>
    </row>
    <row r="528" spans="1:12" ht="110.7" x14ac:dyDescent="0.4">
      <c r="A528" s="11"/>
      <c r="B528" s="12" t="s">
        <v>308</v>
      </c>
      <c r="C528" s="13">
        <v>43964</v>
      </c>
      <c r="D528" s="12" t="s">
        <v>16</v>
      </c>
      <c r="E528" s="12" t="s">
        <v>1212</v>
      </c>
      <c r="F528" s="12" t="s">
        <v>23</v>
      </c>
      <c r="G528" s="14" t="s">
        <v>1213</v>
      </c>
      <c r="H528" s="15" t="s">
        <v>1214</v>
      </c>
      <c r="I528" s="16"/>
      <c r="J528" s="16"/>
      <c r="K528" s="11"/>
      <c r="L528" s="11"/>
    </row>
    <row r="529" spans="1:12" ht="73.8" x14ac:dyDescent="0.4">
      <c r="A529" s="11"/>
      <c r="B529" s="12" t="s">
        <v>181</v>
      </c>
      <c r="C529" s="13">
        <v>43964</v>
      </c>
      <c r="D529" s="12" t="s">
        <v>16</v>
      </c>
      <c r="E529" s="12" t="s">
        <v>1215</v>
      </c>
      <c r="F529" s="12" t="s">
        <v>18</v>
      </c>
      <c r="G529" s="14" t="s">
        <v>1216</v>
      </c>
      <c r="H529" s="15" t="s">
        <v>1217</v>
      </c>
      <c r="I529" s="16"/>
      <c r="J529" s="16"/>
      <c r="K529" s="11"/>
      <c r="L529" s="11"/>
    </row>
    <row r="530" spans="1:12" ht="61.5" x14ac:dyDescent="0.4">
      <c r="A530" s="11"/>
      <c r="B530" s="12" t="s">
        <v>181</v>
      </c>
      <c r="C530" s="13">
        <v>43964</v>
      </c>
      <c r="D530" s="12" t="s">
        <v>16</v>
      </c>
      <c r="E530" s="12" t="s">
        <v>1215</v>
      </c>
      <c r="F530" s="12" t="s">
        <v>18</v>
      </c>
      <c r="G530" s="14" t="s">
        <v>1218</v>
      </c>
      <c r="H530" s="15" t="s">
        <v>1217</v>
      </c>
      <c r="I530" s="16"/>
      <c r="J530" s="16"/>
      <c r="K530" s="11"/>
      <c r="L530" s="11"/>
    </row>
    <row r="531" spans="1:12" ht="61.5" x14ac:dyDescent="0.4">
      <c r="A531" s="11"/>
      <c r="B531" s="12" t="s">
        <v>181</v>
      </c>
      <c r="C531" s="13">
        <v>43964</v>
      </c>
      <c r="D531" s="12" t="s">
        <v>16</v>
      </c>
      <c r="E531" s="12" t="s">
        <v>1215</v>
      </c>
      <c r="F531" s="12" t="s">
        <v>18</v>
      </c>
      <c r="G531" s="14" t="s">
        <v>1219</v>
      </c>
      <c r="H531" s="15" t="s">
        <v>1217</v>
      </c>
      <c r="I531" s="16"/>
      <c r="J531" s="16"/>
      <c r="K531" s="11"/>
      <c r="L531" s="11"/>
    </row>
    <row r="532" spans="1:12" ht="86.1" x14ac:dyDescent="0.4">
      <c r="A532" s="11"/>
      <c r="B532" s="12" t="s">
        <v>181</v>
      </c>
      <c r="C532" s="13">
        <v>43964</v>
      </c>
      <c r="D532" s="12" t="s">
        <v>16</v>
      </c>
      <c r="E532" s="12" t="s">
        <v>1215</v>
      </c>
      <c r="F532" s="12" t="s">
        <v>18</v>
      </c>
      <c r="G532" s="14" t="s">
        <v>1220</v>
      </c>
      <c r="H532" s="15" t="s">
        <v>1217</v>
      </c>
      <c r="I532" s="16"/>
      <c r="J532" s="16"/>
      <c r="K532" s="11"/>
      <c r="L532" s="11"/>
    </row>
    <row r="533" spans="1:12" ht="86.1" x14ac:dyDescent="0.4">
      <c r="A533" s="11"/>
      <c r="B533" s="12" t="s">
        <v>181</v>
      </c>
      <c r="C533" s="13">
        <v>43964</v>
      </c>
      <c r="D533" s="12" t="s">
        <v>16</v>
      </c>
      <c r="E533" s="12" t="s">
        <v>1215</v>
      </c>
      <c r="F533" s="12" t="s">
        <v>18</v>
      </c>
      <c r="G533" s="14" t="s">
        <v>1221</v>
      </c>
      <c r="H533" s="15" t="s">
        <v>1217</v>
      </c>
      <c r="I533" s="16"/>
      <c r="J533" s="16"/>
      <c r="K533" s="11"/>
      <c r="L533" s="11"/>
    </row>
    <row r="534" spans="1:12" ht="61.5" x14ac:dyDescent="0.4">
      <c r="A534" s="11"/>
      <c r="B534" s="12" t="s">
        <v>181</v>
      </c>
      <c r="C534" s="13">
        <v>43964</v>
      </c>
      <c r="D534" s="12" t="s">
        <v>16</v>
      </c>
      <c r="E534" s="12" t="s">
        <v>1215</v>
      </c>
      <c r="F534" s="12" t="s">
        <v>18</v>
      </c>
      <c r="G534" s="14" t="s">
        <v>1222</v>
      </c>
      <c r="H534" s="15" t="s">
        <v>1217</v>
      </c>
      <c r="I534" s="16"/>
      <c r="J534" s="16"/>
      <c r="K534" s="11"/>
      <c r="L534" s="11"/>
    </row>
    <row r="535" spans="1:12" ht="61.5" x14ac:dyDescent="0.4">
      <c r="A535" s="11"/>
      <c r="B535" s="12" t="s">
        <v>181</v>
      </c>
      <c r="C535" s="13">
        <v>43964</v>
      </c>
      <c r="D535" s="12" t="s">
        <v>16</v>
      </c>
      <c r="E535" s="12" t="s">
        <v>1215</v>
      </c>
      <c r="F535" s="12" t="s">
        <v>18</v>
      </c>
      <c r="G535" s="14" t="s">
        <v>1223</v>
      </c>
      <c r="H535" s="15" t="s">
        <v>1217</v>
      </c>
      <c r="I535" s="16"/>
      <c r="J535" s="16"/>
      <c r="K535" s="11"/>
      <c r="L535" s="11"/>
    </row>
    <row r="536" spans="1:12" ht="135.30000000000001" hidden="1" x14ac:dyDescent="0.4">
      <c r="A536" s="11"/>
      <c r="B536" s="19" t="s">
        <v>480</v>
      </c>
      <c r="C536" s="20">
        <v>43964</v>
      </c>
      <c r="D536" s="19" t="s">
        <v>142</v>
      </c>
      <c r="E536" s="19" t="s">
        <v>61</v>
      </c>
      <c r="F536" s="19" t="s">
        <v>23</v>
      </c>
      <c r="G536" s="21" t="s">
        <v>1224</v>
      </c>
      <c r="H536" s="22" t="s">
        <v>1225</v>
      </c>
      <c r="I536" s="16"/>
      <c r="J536" s="16"/>
      <c r="K536" s="11"/>
      <c r="L536" s="11"/>
    </row>
    <row r="537" spans="1:12" ht="135.30000000000001" hidden="1" x14ac:dyDescent="0.4">
      <c r="A537" s="11"/>
      <c r="B537" s="19" t="s">
        <v>480</v>
      </c>
      <c r="C537" s="20">
        <v>43964</v>
      </c>
      <c r="D537" s="19" t="s">
        <v>142</v>
      </c>
      <c r="E537" s="19" t="s">
        <v>1226</v>
      </c>
      <c r="F537" s="19" t="s">
        <v>23</v>
      </c>
      <c r="G537" s="21" t="s">
        <v>1227</v>
      </c>
      <c r="H537" s="22" t="s">
        <v>1228</v>
      </c>
      <c r="I537" s="16"/>
      <c r="J537" s="16"/>
      <c r="K537" s="11"/>
      <c r="L537" s="11"/>
    </row>
    <row r="538" spans="1:12" ht="86.1" x14ac:dyDescent="0.4">
      <c r="A538" s="11"/>
      <c r="B538" s="12" t="s">
        <v>99</v>
      </c>
      <c r="C538" s="13">
        <v>43964</v>
      </c>
      <c r="D538" s="12" t="s">
        <v>16</v>
      </c>
      <c r="E538" s="12" t="s">
        <v>61</v>
      </c>
      <c r="F538" s="12" t="s">
        <v>62</v>
      </c>
      <c r="G538" s="14" t="s">
        <v>1229</v>
      </c>
      <c r="H538" s="15" t="s">
        <v>1230</v>
      </c>
      <c r="I538" s="16"/>
      <c r="J538" s="16"/>
      <c r="K538" s="11"/>
      <c r="L538" s="11"/>
    </row>
    <row r="539" spans="1:12" ht="123" x14ac:dyDescent="0.4">
      <c r="A539" s="11"/>
      <c r="B539" s="12" t="s">
        <v>102</v>
      </c>
      <c r="C539" s="13">
        <v>43964</v>
      </c>
      <c r="D539" s="12" t="s">
        <v>16</v>
      </c>
      <c r="E539" s="12" t="s">
        <v>481</v>
      </c>
      <c r="F539" s="12" t="s">
        <v>23</v>
      </c>
      <c r="G539" s="14" t="s">
        <v>1231</v>
      </c>
      <c r="H539" s="15" t="s">
        <v>1232</v>
      </c>
      <c r="I539" s="16"/>
      <c r="J539" s="16"/>
      <c r="K539" s="11"/>
      <c r="L539" s="11"/>
    </row>
    <row r="540" spans="1:12" ht="49.2" x14ac:dyDescent="0.4">
      <c r="A540" s="11"/>
      <c r="B540" s="12" t="s">
        <v>102</v>
      </c>
      <c r="C540" s="13">
        <v>43964</v>
      </c>
      <c r="D540" s="12" t="s">
        <v>16</v>
      </c>
      <c r="E540" s="12" t="s">
        <v>1233</v>
      </c>
      <c r="F540" s="12" t="s">
        <v>18</v>
      </c>
      <c r="G540" s="14" t="s">
        <v>1234</v>
      </c>
      <c r="H540" s="15" t="s">
        <v>1235</v>
      </c>
      <c r="I540" s="16"/>
      <c r="J540" s="16"/>
      <c r="K540" s="11"/>
      <c r="L540" s="11"/>
    </row>
    <row r="541" spans="1:12" ht="49.2" x14ac:dyDescent="0.4">
      <c r="A541" s="11"/>
      <c r="B541" s="12" t="s">
        <v>102</v>
      </c>
      <c r="C541" s="13">
        <v>43964</v>
      </c>
      <c r="D541" s="12" t="s">
        <v>16</v>
      </c>
      <c r="E541" s="12" t="s">
        <v>1233</v>
      </c>
      <c r="F541" s="12" t="s">
        <v>18</v>
      </c>
      <c r="G541" s="14" t="s">
        <v>1236</v>
      </c>
      <c r="H541" s="15" t="s">
        <v>1237</v>
      </c>
      <c r="I541" s="16"/>
      <c r="J541" s="16"/>
      <c r="K541" s="11"/>
      <c r="L541" s="11"/>
    </row>
    <row r="542" spans="1:12" ht="98.4" x14ac:dyDescent="0.4">
      <c r="A542" s="11"/>
      <c r="B542" s="12" t="s">
        <v>184</v>
      </c>
      <c r="C542" s="13">
        <v>43964</v>
      </c>
      <c r="D542" s="12" t="s">
        <v>16</v>
      </c>
      <c r="E542" s="12" t="s">
        <v>700</v>
      </c>
      <c r="F542" s="12" t="s">
        <v>18</v>
      </c>
      <c r="G542" s="14" t="s">
        <v>1238</v>
      </c>
      <c r="H542" s="15" t="s">
        <v>1239</v>
      </c>
      <c r="I542" s="16"/>
      <c r="J542" s="16"/>
      <c r="K542" s="11"/>
      <c r="L542" s="11"/>
    </row>
    <row r="543" spans="1:12" ht="159.9" x14ac:dyDescent="0.4">
      <c r="A543" s="11"/>
      <c r="B543" s="12" t="s">
        <v>15</v>
      </c>
      <c r="C543" s="13">
        <v>43963</v>
      </c>
      <c r="D543" s="12" t="s">
        <v>16</v>
      </c>
      <c r="E543" s="12" t="s">
        <v>17</v>
      </c>
      <c r="F543" s="12" t="s">
        <v>18</v>
      </c>
      <c r="G543" s="14" t="s">
        <v>1240</v>
      </c>
      <c r="H543" s="15" t="s">
        <v>1241</v>
      </c>
      <c r="I543" s="16"/>
      <c r="J543" s="16"/>
      <c r="K543" s="11"/>
      <c r="L543" s="11"/>
    </row>
    <row r="544" spans="1:12" ht="73.8" x14ac:dyDescent="0.4">
      <c r="A544" s="11"/>
      <c r="B544" s="12" t="s">
        <v>15</v>
      </c>
      <c r="C544" s="13">
        <v>43963</v>
      </c>
      <c r="D544" s="12" t="s">
        <v>16</v>
      </c>
      <c r="E544" s="12" t="s">
        <v>17</v>
      </c>
      <c r="F544" s="12" t="s">
        <v>18</v>
      </c>
      <c r="G544" s="14" t="s">
        <v>1242</v>
      </c>
      <c r="H544" s="15" t="s">
        <v>1243</v>
      </c>
      <c r="I544" s="16"/>
      <c r="J544" s="16"/>
      <c r="K544" s="11"/>
      <c r="L544" s="11"/>
    </row>
    <row r="545" spans="1:12" ht="49.2" x14ac:dyDescent="0.4">
      <c r="A545" s="11"/>
      <c r="B545" s="12" t="s">
        <v>15</v>
      </c>
      <c r="C545" s="13">
        <v>43963</v>
      </c>
      <c r="D545" s="12" t="s">
        <v>16</v>
      </c>
      <c r="E545" s="12" t="s">
        <v>1244</v>
      </c>
      <c r="F545" s="12" t="s">
        <v>23</v>
      </c>
      <c r="G545" s="14" t="s">
        <v>1245</v>
      </c>
      <c r="H545" s="15" t="s">
        <v>1246</v>
      </c>
      <c r="I545" s="16"/>
      <c r="J545" s="16"/>
      <c r="K545" s="11"/>
      <c r="L545" s="11"/>
    </row>
    <row r="546" spans="1:12" ht="61.5" x14ac:dyDescent="0.4">
      <c r="A546" s="11"/>
      <c r="B546" s="12" t="s">
        <v>116</v>
      </c>
      <c r="C546" s="13">
        <v>43963</v>
      </c>
      <c r="D546" s="12" t="s">
        <v>16</v>
      </c>
      <c r="E546" s="12" t="s">
        <v>116</v>
      </c>
      <c r="F546" s="12" t="s">
        <v>28</v>
      </c>
      <c r="G546" s="14" t="s">
        <v>1247</v>
      </c>
      <c r="H546" s="15" t="s">
        <v>1248</v>
      </c>
      <c r="I546" s="16"/>
      <c r="J546" s="16"/>
      <c r="K546" s="11"/>
      <c r="L546" s="11"/>
    </row>
    <row r="547" spans="1:12" ht="123" x14ac:dyDescent="0.4">
      <c r="A547" s="11"/>
      <c r="B547" s="12" t="s">
        <v>720</v>
      </c>
      <c r="C547" s="13">
        <v>43963</v>
      </c>
      <c r="D547" s="12" t="s">
        <v>16</v>
      </c>
      <c r="E547" s="12" t="s">
        <v>813</v>
      </c>
      <c r="F547" s="12" t="s">
        <v>18</v>
      </c>
      <c r="G547" s="14" t="s">
        <v>1249</v>
      </c>
      <c r="H547" s="15" t="s">
        <v>1250</v>
      </c>
      <c r="I547" s="16"/>
      <c r="J547" s="16"/>
      <c r="K547" s="11"/>
      <c r="L547" s="11"/>
    </row>
    <row r="548" spans="1:12" ht="135.30000000000001" x14ac:dyDescent="0.4">
      <c r="A548" s="11"/>
      <c r="B548" s="12" t="s">
        <v>35</v>
      </c>
      <c r="C548" s="13">
        <v>43963</v>
      </c>
      <c r="D548" s="12" t="s">
        <v>16</v>
      </c>
      <c r="E548" s="12" t="s">
        <v>412</v>
      </c>
      <c r="F548" s="12" t="s">
        <v>62</v>
      </c>
      <c r="G548" s="14" t="s">
        <v>1251</v>
      </c>
      <c r="H548" s="15" t="s">
        <v>1252</v>
      </c>
      <c r="I548" s="16"/>
      <c r="J548" s="16"/>
      <c r="K548" s="11"/>
      <c r="L548" s="11"/>
    </row>
    <row r="549" spans="1:12" ht="172.2" x14ac:dyDescent="0.4">
      <c r="A549" s="11"/>
      <c r="B549" s="12" t="s">
        <v>35</v>
      </c>
      <c r="C549" s="13">
        <v>43963</v>
      </c>
      <c r="D549" s="12" t="s">
        <v>16</v>
      </c>
      <c r="E549" s="12" t="s">
        <v>1253</v>
      </c>
      <c r="F549" s="12" t="s">
        <v>23</v>
      </c>
      <c r="G549" s="14" t="s">
        <v>1254</v>
      </c>
      <c r="H549" s="15" t="s">
        <v>1255</v>
      </c>
      <c r="I549" s="16"/>
      <c r="J549" s="16"/>
      <c r="K549" s="11"/>
      <c r="L549" s="11"/>
    </row>
    <row r="550" spans="1:12" ht="172.2" x14ac:dyDescent="0.4">
      <c r="A550" s="11"/>
      <c r="B550" s="12" t="s">
        <v>50</v>
      </c>
      <c r="C550" s="13">
        <v>43963</v>
      </c>
      <c r="D550" s="12" t="s">
        <v>16</v>
      </c>
      <c r="E550" s="12" t="s">
        <v>1256</v>
      </c>
      <c r="F550" s="12" t="s">
        <v>23</v>
      </c>
      <c r="G550" s="14" t="s">
        <v>1257</v>
      </c>
      <c r="H550" s="15" t="s">
        <v>1258</v>
      </c>
      <c r="I550" s="16"/>
      <c r="J550" s="16"/>
      <c r="K550" s="11"/>
      <c r="L550" s="11"/>
    </row>
    <row r="551" spans="1:12" ht="221.4" x14ac:dyDescent="0.4">
      <c r="A551" s="11"/>
      <c r="B551" s="12" t="s">
        <v>137</v>
      </c>
      <c r="C551" s="13">
        <v>43963</v>
      </c>
      <c r="D551" s="12" t="s">
        <v>16</v>
      </c>
      <c r="E551" s="12" t="s">
        <v>481</v>
      </c>
      <c r="F551" s="12" t="s">
        <v>23</v>
      </c>
      <c r="G551" s="14" t="s">
        <v>1259</v>
      </c>
      <c r="H551" s="15" t="s">
        <v>1260</v>
      </c>
      <c r="I551" s="16"/>
      <c r="J551" s="16"/>
      <c r="K551" s="11"/>
      <c r="L551" s="11"/>
    </row>
    <row r="552" spans="1:12" ht="159.9" x14ac:dyDescent="0.4">
      <c r="A552" s="11"/>
      <c r="B552" s="12" t="s">
        <v>141</v>
      </c>
      <c r="C552" s="13">
        <v>43963</v>
      </c>
      <c r="D552" s="12" t="s">
        <v>16</v>
      </c>
      <c r="E552" s="12" t="s">
        <v>103</v>
      </c>
      <c r="F552" s="12" t="s">
        <v>23</v>
      </c>
      <c r="G552" s="14" t="s">
        <v>1261</v>
      </c>
      <c r="H552" s="15" t="s">
        <v>1262</v>
      </c>
      <c r="I552" s="16"/>
      <c r="J552" s="16"/>
      <c r="K552" s="11"/>
      <c r="L552" s="11"/>
    </row>
    <row r="553" spans="1:12" ht="123" x14ac:dyDescent="0.4">
      <c r="A553" s="11"/>
      <c r="B553" s="12" t="s">
        <v>619</v>
      </c>
      <c r="C553" s="13">
        <v>43963</v>
      </c>
      <c r="D553" s="12" t="s">
        <v>16</v>
      </c>
      <c r="E553" s="12" t="s">
        <v>61</v>
      </c>
      <c r="F553" s="12" t="s">
        <v>57</v>
      </c>
      <c r="G553" s="14" t="s">
        <v>1263</v>
      </c>
      <c r="H553" s="15" t="s">
        <v>1264</v>
      </c>
      <c r="I553" s="16"/>
      <c r="J553" s="16"/>
      <c r="K553" s="11"/>
      <c r="L553" s="11"/>
    </row>
    <row r="554" spans="1:12" ht="147.6" x14ac:dyDescent="0.4">
      <c r="A554" s="11"/>
      <c r="B554" s="12" t="s">
        <v>55</v>
      </c>
      <c r="C554" s="13">
        <v>43963</v>
      </c>
      <c r="D554" s="12" t="s">
        <v>16</v>
      </c>
      <c r="E554" s="12" t="s">
        <v>1265</v>
      </c>
      <c r="F554" s="12" t="s">
        <v>23</v>
      </c>
      <c r="G554" s="14" t="s">
        <v>1266</v>
      </c>
      <c r="H554" s="15" t="s">
        <v>1267</v>
      </c>
      <c r="I554" s="16"/>
      <c r="J554" s="16"/>
      <c r="K554" s="11"/>
      <c r="L554" s="11"/>
    </row>
    <row r="555" spans="1:12" ht="110.7" x14ac:dyDescent="0.4">
      <c r="A555" s="11"/>
      <c r="B555" s="12" t="s">
        <v>624</v>
      </c>
      <c r="C555" s="13">
        <v>43963</v>
      </c>
      <c r="D555" s="12" t="s">
        <v>16</v>
      </c>
      <c r="E555" s="12" t="s">
        <v>625</v>
      </c>
      <c r="F555" s="12" t="s">
        <v>57</v>
      </c>
      <c r="G555" s="14" t="s">
        <v>1268</v>
      </c>
      <c r="H555" s="15" t="s">
        <v>1269</v>
      </c>
      <c r="I555" s="16"/>
      <c r="J555" s="16"/>
      <c r="K555" s="11"/>
      <c r="L555" s="11"/>
    </row>
    <row r="556" spans="1:12" ht="61.5" x14ac:dyDescent="0.4">
      <c r="A556" s="11"/>
      <c r="B556" s="12" t="s">
        <v>431</v>
      </c>
      <c r="C556" s="13">
        <v>43963</v>
      </c>
      <c r="D556" s="12" t="s">
        <v>16</v>
      </c>
      <c r="E556" s="12" t="s">
        <v>61</v>
      </c>
      <c r="F556" s="12" t="s">
        <v>23</v>
      </c>
      <c r="G556" s="14" t="s">
        <v>1270</v>
      </c>
      <c r="H556" s="15" t="s">
        <v>1271</v>
      </c>
      <c r="I556" s="16"/>
      <c r="J556" s="16"/>
      <c r="K556" s="11"/>
      <c r="L556" s="11"/>
    </row>
    <row r="557" spans="1:12" ht="49.2" x14ac:dyDescent="0.4">
      <c r="A557" s="11"/>
      <c r="B557" s="12" t="s">
        <v>431</v>
      </c>
      <c r="C557" s="13">
        <v>43963</v>
      </c>
      <c r="D557" s="12" t="s">
        <v>16</v>
      </c>
      <c r="E557" s="12" t="s">
        <v>61</v>
      </c>
      <c r="F557" s="12" t="s">
        <v>18</v>
      </c>
      <c r="G557" s="14" t="s">
        <v>1272</v>
      </c>
      <c r="H557" s="15" t="s">
        <v>1271</v>
      </c>
      <c r="I557" s="16"/>
      <c r="J557" s="16"/>
      <c r="K557" s="11"/>
      <c r="L557" s="11"/>
    </row>
    <row r="558" spans="1:12" ht="221.4" x14ac:dyDescent="0.4">
      <c r="A558" s="11"/>
      <c r="B558" s="12" t="s">
        <v>431</v>
      </c>
      <c r="C558" s="13">
        <v>43963</v>
      </c>
      <c r="D558" s="12" t="s">
        <v>16</v>
      </c>
      <c r="E558" s="12" t="s">
        <v>61</v>
      </c>
      <c r="F558" s="12" t="s">
        <v>23</v>
      </c>
      <c r="G558" s="14" t="s">
        <v>1273</v>
      </c>
      <c r="H558" s="15" t="s">
        <v>1271</v>
      </c>
      <c r="I558" s="16"/>
      <c r="J558" s="16"/>
      <c r="K558" s="11"/>
      <c r="L558" s="11"/>
    </row>
    <row r="559" spans="1:12" ht="86.1" x14ac:dyDescent="0.4">
      <c r="A559" s="11"/>
      <c r="B559" s="12" t="s">
        <v>431</v>
      </c>
      <c r="C559" s="13">
        <v>43963</v>
      </c>
      <c r="D559" s="12" t="s">
        <v>16</v>
      </c>
      <c r="E559" s="12" t="s">
        <v>61</v>
      </c>
      <c r="F559" s="12" t="s">
        <v>23</v>
      </c>
      <c r="G559" s="14" t="s">
        <v>1274</v>
      </c>
      <c r="H559" s="15" t="s">
        <v>1271</v>
      </c>
      <c r="I559" s="16"/>
      <c r="J559" s="16"/>
      <c r="K559" s="11"/>
      <c r="L559" s="11"/>
    </row>
    <row r="560" spans="1:12" ht="135.30000000000001" x14ac:dyDescent="0.4">
      <c r="A560" s="11"/>
      <c r="B560" s="12" t="s">
        <v>431</v>
      </c>
      <c r="C560" s="13">
        <v>43963</v>
      </c>
      <c r="D560" s="12" t="s">
        <v>16</v>
      </c>
      <c r="E560" s="12" t="s">
        <v>61</v>
      </c>
      <c r="F560" s="12" t="s">
        <v>28</v>
      </c>
      <c r="G560" s="14" t="s">
        <v>1275</v>
      </c>
      <c r="H560" s="15" t="s">
        <v>1271</v>
      </c>
      <c r="I560" s="16"/>
      <c r="J560" s="16"/>
      <c r="K560" s="11"/>
      <c r="L560" s="11"/>
    </row>
    <row r="561" spans="1:12" ht="86.1" x14ac:dyDescent="0.4">
      <c r="A561" s="11"/>
      <c r="B561" s="12" t="s">
        <v>431</v>
      </c>
      <c r="C561" s="13">
        <v>43963</v>
      </c>
      <c r="D561" s="12" t="s">
        <v>16</v>
      </c>
      <c r="E561" s="12" t="s">
        <v>61</v>
      </c>
      <c r="F561" s="12" t="s">
        <v>23</v>
      </c>
      <c r="G561" s="14" t="s">
        <v>1276</v>
      </c>
      <c r="H561" s="15" t="s">
        <v>1271</v>
      </c>
      <c r="I561" s="16"/>
      <c r="J561" s="16"/>
      <c r="K561" s="11"/>
      <c r="L561" s="11"/>
    </row>
    <row r="562" spans="1:12" ht="135.30000000000001" x14ac:dyDescent="0.4">
      <c r="A562" s="11"/>
      <c r="B562" s="12" t="s">
        <v>431</v>
      </c>
      <c r="C562" s="13">
        <v>43963</v>
      </c>
      <c r="D562" s="12" t="s">
        <v>16</v>
      </c>
      <c r="E562" s="12" t="s">
        <v>61</v>
      </c>
      <c r="F562" s="12" t="s">
        <v>23</v>
      </c>
      <c r="G562" s="14" t="s">
        <v>1277</v>
      </c>
      <c r="H562" s="15" t="s">
        <v>1271</v>
      </c>
      <c r="I562" s="16"/>
      <c r="J562" s="16"/>
      <c r="K562" s="11"/>
      <c r="L562" s="11"/>
    </row>
    <row r="563" spans="1:12" ht="159.9" x14ac:dyDescent="0.4">
      <c r="A563" s="11"/>
      <c r="B563" s="12" t="s">
        <v>431</v>
      </c>
      <c r="C563" s="13">
        <v>43963</v>
      </c>
      <c r="D563" s="12" t="s">
        <v>16</v>
      </c>
      <c r="E563" s="12" t="s">
        <v>61</v>
      </c>
      <c r="F563" s="12" t="s">
        <v>28</v>
      </c>
      <c r="G563" s="14" t="s">
        <v>1278</v>
      </c>
      <c r="H563" s="15" t="s">
        <v>1271</v>
      </c>
      <c r="I563" s="16"/>
      <c r="J563" s="16"/>
      <c r="K563" s="11"/>
      <c r="L563" s="11"/>
    </row>
    <row r="564" spans="1:12" ht="98.4" x14ac:dyDescent="0.4">
      <c r="A564" s="11"/>
      <c r="B564" s="12" t="s">
        <v>431</v>
      </c>
      <c r="C564" s="13">
        <v>43963</v>
      </c>
      <c r="D564" s="12" t="s">
        <v>16</v>
      </c>
      <c r="E564" s="12" t="s">
        <v>61</v>
      </c>
      <c r="F564" s="12" t="s">
        <v>28</v>
      </c>
      <c r="G564" s="14" t="s">
        <v>1279</v>
      </c>
      <c r="H564" s="15" t="s">
        <v>1271</v>
      </c>
      <c r="I564" s="16"/>
      <c r="J564" s="16"/>
      <c r="K564" s="11"/>
      <c r="L564" s="11"/>
    </row>
    <row r="565" spans="1:12" ht="110.7" x14ac:dyDescent="0.4">
      <c r="A565" s="11"/>
      <c r="B565" s="12" t="s">
        <v>60</v>
      </c>
      <c r="C565" s="13">
        <v>43963</v>
      </c>
      <c r="D565" s="12" t="s">
        <v>16</v>
      </c>
      <c r="E565" s="12" t="s">
        <v>61</v>
      </c>
      <c r="F565" s="12" t="s">
        <v>23</v>
      </c>
      <c r="G565" s="14" t="s">
        <v>1280</v>
      </c>
      <c r="H565" s="15" t="s">
        <v>1281</v>
      </c>
      <c r="I565" s="16"/>
      <c r="J565" s="16"/>
      <c r="K565" s="11"/>
      <c r="L565" s="11"/>
    </row>
    <row r="566" spans="1:12" ht="258.3" x14ac:dyDescent="0.4">
      <c r="A566" s="11"/>
      <c r="B566" s="12" t="s">
        <v>60</v>
      </c>
      <c r="C566" s="13">
        <v>43963</v>
      </c>
      <c r="D566" s="12" t="s">
        <v>16</v>
      </c>
      <c r="E566" s="12" t="s">
        <v>1282</v>
      </c>
      <c r="F566" s="12" t="s">
        <v>62</v>
      </c>
      <c r="G566" s="14" t="s">
        <v>1283</v>
      </c>
      <c r="H566" s="15" t="s">
        <v>1284</v>
      </c>
      <c r="I566" s="16"/>
      <c r="J566" s="16"/>
      <c r="K566" s="11"/>
      <c r="L566" s="11"/>
    </row>
    <row r="567" spans="1:12" ht="61.5" x14ac:dyDescent="0.4">
      <c r="A567" s="11"/>
      <c r="B567" s="12" t="s">
        <v>67</v>
      </c>
      <c r="C567" s="13">
        <v>43963</v>
      </c>
      <c r="D567" s="12" t="s">
        <v>16</v>
      </c>
      <c r="E567" s="12" t="s">
        <v>67</v>
      </c>
      <c r="F567" s="12" t="s">
        <v>28</v>
      </c>
      <c r="G567" s="14" t="s">
        <v>1285</v>
      </c>
      <c r="H567" s="15" t="s">
        <v>1286</v>
      </c>
      <c r="I567" s="16"/>
      <c r="J567" s="16"/>
      <c r="K567" s="11"/>
      <c r="L567" s="11"/>
    </row>
    <row r="568" spans="1:12" ht="110.7" x14ac:dyDescent="0.4">
      <c r="A568" s="11"/>
      <c r="B568" s="12" t="s">
        <v>225</v>
      </c>
      <c r="C568" s="13">
        <v>43963</v>
      </c>
      <c r="D568" s="12" t="s">
        <v>16</v>
      </c>
      <c r="E568" s="12" t="s">
        <v>228</v>
      </c>
      <c r="F568" s="12" t="s">
        <v>18</v>
      </c>
      <c r="G568" s="14" t="s">
        <v>1287</v>
      </c>
      <c r="H568" s="15" t="s">
        <v>1288</v>
      </c>
      <c r="I568" s="16"/>
      <c r="J568" s="16"/>
      <c r="K568" s="11"/>
      <c r="L568" s="11"/>
    </row>
    <row r="569" spans="1:12" ht="49.2" x14ac:dyDescent="0.4">
      <c r="A569" s="11"/>
      <c r="B569" s="12" t="s">
        <v>225</v>
      </c>
      <c r="C569" s="13">
        <v>43963</v>
      </c>
      <c r="D569" s="12" t="s">
        <v>16</v>
      </c>
      <c r="E569" s="12" t="s">
        <v>384</v>
      </c>
      <c r="F569" s="12" t="s">
        <v>62</v>
      </c>
      <c r="G569" s="14" t="s">
        <v>1289</v>
      </c>
      <c r="H569" s="15" t="s">
        <v>1290</v>
      </c>
      <c r="I569" s="16"/>
      <c r="J569" s="16"/>
      <c r="K569" s="11"/>
      <c r="L569" s="11"/>
    </row>
    <row r="570" spans="1:12" ht="61.5" x14ac:dyDescent="0.4">
      <c r="A570" s="11"/>
      <c r="B570" s="12" t="s">
        <v>225</v>
      </c>
      <c r="C570" s="13">
        <v>43963</v>
      </c>
      <c r="D570" s="12" t="s">
        <v>16</v>
      </c>
      <c r="E570" s="12" t="s">
        <v>1291</v>
      </c>
      <c r="F570" s="12" t="s">
        <v>23</v>
      </c>
      <c r="G570" s="14" t="s">
        <v>1292</v>
      </c>
      <c r="H570" s="15" t="s">
        <v>1293</v>
      </c>
      <c r="I570" s="16"/>
      <c r="J570" s="16"/>
      <c r="K570" s="11"/>
      <c r="L570" s="11"/>
    </row>
    <row r="571" spans="1:12" ht="73.8" hidden="1" x14ac:dyDescent="0.4">
      <c r="A571" s="11"/>
      <c r="B571" s="19" t="s">
        <v>294</v>
      </c>
      <c r="C571" s="20">
        <v>43963</v>
      </c>
      <c r="D571" s="19" t="s">
        <v>142</v>
      </c>
      <c r="E571" s="19" t="s">
        <v>61</v>
      </c>
      <c r="F571" s="19" t="s">
        <v>23</v>
      </c>
      <c r="G571" s="21" t="s">
        <v>1294</v>
      </c>
      <c r="H571" s="22" t="s">
        <v>1295</v>
      </c>
      <c r="I571" s="16"/>
      <c r="J571" s="16"/>
      <c r="K571" s="11"/>
      <c r="L571" s="11"/>
    </row>
    <row r="572" spans="1:12" ht="49.2" hidden="1" x14ac:dyDescent="0.4">
      <c r="A572" s="11"/>
      <c r="B572" s="19" t="s">
        <v>294</v>
      </c>
      <c r="C572" s="20">
        <v>43963</v>
      </c>
      <c r="D572" s="19" t="s">
        <v>142</v>
      </c>
      <c r="E572" s="19" t="s">
        <v>1296</v>
      </c>
      <c r="F572" s="19" t="s">
        <v>23</v>
      </c>
      <c r="G572" s="21" t="s">
        <v>1297</v>
      </c>
      <c r="H572" s="22" t="s">
        <v>1298</v>
      </c>
      <c r="I572" s="16"/>
      <c r="J572" s="16"/>
      <c r="K572" s="11"/>
      <c r="L572" s="11"/>
    </row>
    <row r="573" spans="1:12" ht="36.9" hidden="1" x14ac:dyDescent="0.4">
      <c r="A573" s="11"/>
      <c r="B573" s="19" t="s">
        <v>294</v>
      </c>
      <c r="C573" s="20">
        <v>43963</v>
      </c>
      <c r="D573" s="19" t="s">
        <v>142</v>
      </c>
      <c r="E573" s="19" t="s">
        <v>1296</v>
      </c>
      <c r="F573" s="19" t="s">
        <v>23</v>
      </c>
      <c r="G573" s="21" t="s">
        <v>1299</v>
      </c>
      <c r="H573" s="22" t="s">
        <v>1300</v>
      </c>
      <c r="I573" s="16"/>
      <c r="J573" s="16"/>
      <c r="K573" s="11"/>
      <c r="L573" s="11"/>
    </row>
    <row r="574" spans="1:12" ht="61.5" hidden="1" x14ac:dyDescent="0.4">
      <c r="A574" s="11"/>
      <c r="B574" s="19" t="s">
        <v>294</v>
      </c>
      <c r="C574" s="20">
        <v>43963</v>
      </c>
      <c r="D574" s="19" t="s">
        <v>142</v>
      </c>
      <c r="E574" s="19" t="s">
        <v>1301</v>
      </c>
      <c r="F574" s="19" t="s">
        <v>23</v>
      </c>
      <c r="G574" s="21" t="s">
        <v>1302</v>
      </c>
      <c r="H574" s="22" t="s">
        <v>1303</v>
      </c>
      <c r="I574" s="16"/>
      <c r="J574" s="16"/>
      <c r="K574" s="11"/>
      <c r="L574" s="11"/>
    </row>
    <row r="575" spans="1:12" ht="73.8" x14ac:dyDescent="0.4">
      <c r="A575" s="11"/>
      <c r="B575" s="12" t="s">
        <v>80</v>
      </c>
      <c r="C575" s="13">
        <v>43963</v>
      </c>
      <c r="D575" s="12" t="s">
        <v>16</v>
      </c>
      <c r="E575" s="12" t="s">
        <v>1304</v>
      </c>
      <c r="F575" s="12" t="s">
        <v>18</v>
      </c>
      <c r="G575" s="14" t="s">
        <v>1305</v>
      </c>
      <c r="H575" s="15" t="s">
        <v>1306</v>
      </c>
      <c r="I575" s="16"/>
      <c r="J575" s="16"/>
      <c r="K575" s="11"/>
      <c r="L575" s="11"/>
    </row>
    <row r="576" spans="1:12" ht="184.5" x14ac:dyDescent="0.4">
      <c r="A576" s="11"/>
      <c r="B576" s="12" t="s">
        <v>80</v>
      </c>
      <c r="C576" s="13">
        <v>43963</v>
      </c>
      <c r="D576" s="12" t="s">
        <v>16</v>
      </c>
      <c r="E576" s="12" t="s">
        <v>1307</v>
      </c>
      <c r="F576" s="12" t="s">
        <v>18</v>
      </c>
      <c r="G576" s="14" t="s">
        <v>1308</v>
      </c>
      <c r="H576" s="15" t="s">
        <v>1309</v>
      </c>
      <c r="I576" s="16"/>
      <c r="J576" s="16"/>
      <c r="K576" s="11"/>
      <c r="L576" s="11"/>
    </row>
    <row r="577" spans="1:12" ht="147.6" x14ac:dyDescent="0.4">
      <c r="A577" s="11"/>
      <c r="B577" s="12" t="s">
        <v>80</v>
      </c>
      <c r="C577" s="13">
        <v>43963</v>
      </c>
      <c r="D577" s="12" t="s">
        <v>16</v>
      </c>
      <c r="E577" s="12" t="s">
        <v>387</v>
      </c>
      <c r="F577" s="12" t="s">
        <v>18</v>
      </c>
      <c r="G577" s="14" t="s">
        <v>1310</v>
      </c>
      <c r="H577" s="15" t="s">
        <v>1311</v>
      </c>
      <c r="I577" s="16"/>
      <c r="J577" s="16"/>
      <c r="K577" s="11"/>
      <c r="L577" s="11"/>
    </row>
    <row r="578" spans="1:12" ht="221.4" x14ac:dyDescent="0.4">
      <c r="A578" s="11"/>
      <c r="B578" s="12" t="s">
        <v>80</v>
      </c>
      <c r="C578" s="13">
        <v>43963</v>
      </c>
      <c r="D578" s="12" t="s">
        <v>16</v>
      </c>
      <c r="E578" s="12" t="s">
        <v>305</v>
      </c>
      <c r="F578" s="12" t="s">
        <v>23</v>
      </c>
      <c r="G578" s="14" t="s">
        <v>1312</v>
      </c>
      <c r="H578" s="15" t="s">
        <v>1313</v>
      </c>
      <c r="I578" s="16"/>
      <c r="J578" s="16"/>
      <c r="K578" s="11"/>
      <c r="L578" s="11"/>
    </row>
    <row r="579" spans="1:12" ht="282.89999999999998" hidden="1" x14ac:dyDescent="0.4">
      <c r="A579" s="11"/>
      <c r="B579" s="19" t="s">
        <v>84</v>
      </c>
      <c r="C579" s="20">
        <v>43963</v>
      </c>
      <c r="D579" s="19" t="s">
        <v>142</v>
      </c>
      <c r="E579" s="19" t="s">
        <v>535</v>
      </c>
      <c r="F579" s="19" t="s">
        <v>23</v>
      </c>
      <c r="G579" s="21" t="s">
        <v>1314</v>
      </c>
      <c r="H579" s="22" t="s">
        <v>1315</v>
      </c>
      <c r="I579" s="16"/>
      <c r="J579" s="16"/>
      <c r="K579" s="11"/>
      <c r="L579" s="11"/>
    </row>
    <row r="580" spans="1:12" ht="49.2" x14ac:dyDescent="0.4">
      <c r="A580" s="11"/>
      <c r="B580" s="12" t="s">
        <v>177</v>
      </c>
      <c r="C580" s="13">
        <v>43963</v>
      </c>
      <c r="D580" s="12" t="s">
        <v>16</v>
      </c>
      <c r="E580" s="12" t="s">
        <v>866</v>
      </c>
      <c r="F580" s="12" t="s">
        <v>28</v>
      </c>
      <c r="G580" s="14" t="s">
        <v>1316</v>
      </c>
      <c r="H580" s="15" t="s">
        <v>1317</v>
      </c>
      <c r="I580" s="16"/>
      <c r="J580" s="16"/>
      <c r="K580" s="11"/>
      <c r="L580" s="11"/>
    </row>
    <row r="581" spans="1:12" ht="110.7" x14ac:dyDescent="0.4">
      <c r="A581" s="11"/>
      <c r="B581" s="12" t="s">
        <v>244</v>
      </c>
      <c r="C581" s="13">
        <v>43963</v>
      </c>
      <c r="D581" s="12" t="s">
        <v>16</v>
      </c>
      <c r="E581" s="12" t="s">
        <v>245</v>
      </c>
      <c r="F581" s="12" t="s">
        <v>18</v>
      </c>
      <c r="G581" s="14" t="s">
        <v>1318</v>
      </c>
      <c r="H581" s="15" t="s">
        <v>1319</v>
      </c>
      <c r="I581" s="16"/>
      <c r="J581" s="16"/>
      <c r="K581" s="11"/>
      <c r="L581" s="11"/>
    </row>
    <row r="582" spans="1:12" ht="73.8" x14ac:dyDescent="0.4">
      <c r="A582" s="11"/>
      <c r="B582" s="12" t="s">
        <v>91</v>
      </c>
      <c r="C582" s="13">
        <v>43963</v>
      </c>
      <c r="D582" s="12" t="s">
        <v>16</v>
      </c>
      <c r="E582" s="12" t="s">
        <v>92</v>
      </c>
      <c r="F582" s="12" t="s">
        <v>18</v>
      </c>
      <c r="G582" s="14" t="s">
        <v>1320</v>
      </c>
      <c r="H582" s="15" t="s">
        <v>1321</v>
      </c>
      <c r="I582" s="16"/>
      <c r="J582" s="16"/>
      <c r="K582" s="11"/>
      <c r="L582" s="11"/>
    </row>
    <row r="583" spans="1:12" ht="135.30000000000001" x14ac:dyDescent="0.4">
      <c r="A583" s="11"/>
      <c r="B583" s="12" t="s">
        <v>91</v>
      </c>
      <c r="C583" s="13">
        <v>43963</v>
      </c>
      <c r="D583" s="12" t="s">
        <v>16</v>
      </c>
      <c r="E583" s="12" t="s">
        <v>92</v>
      </c>
      <c r="F583" s="12" t="s">
        <v>18</v>
      </c>
      <c r="G583" s="14" t="s">
        <v>1322</v>
      </c>
      <c r="H583" s="15" t="s">
        <v>1323</v>
      </c>
      <c r="I583" s="16"/>
      <c r="J583" s="16"/>
      <c r="K583" s="11"/>
      <c r="L583" s="11"/>
    </row>
    <row r="584" spans="1:12" ht="73.8" x14ac:dyDescent="0.4">
      <c r="A584" s="11"/>
      <c r="B584" s="12" t="s">
        <v>91</v>
      </c>
      <c r="C584" s="13">
        <v>43963</v>
      </c>
      <c r="D584" s="12" t="s">
        <v>16</v>
      </c>
      <c r="E584" s="12" t="s">
        <v>92</v>
      </c>
      <c r="F584" s="12" t="s">
        <v>18</v>
      </c>
      <c r="G584" s="14" t="s">
        <v>1324</v>
      </c>
      <c r="H584" s="15" t="s">
        <v>1323</v>
      </c>
      <c r="I584" s="16"/>
      <c r="J584" s="16"/>
      <c r="K584" s="11"/>
      <c r="L584" s="11"/>
    </row>
    <row r="585" spans="1:12" ht="73.8" x14ac:dyDescent="0.4">
      <c r="A585" s="11"/>
      <c r="B585" s="12" t="s">
        <v>91</v>
      </c>
      <c r="C585" s="13">
        <v>43963</v>
      </c>
      <c r="D585" s="12" t="s">
        <v>16</v>
      </c>
      <c r="E585" s="12" t="s">
        <v>92</v>
      </c>
      <c r="F585" s="12" t="s">
        <v>18</v>
      </c>
      <c r="G585" s="14" t="s">
        <v>1325</v>
      </c>
      <c r="H585" s="15" t="s">
        <v>1323</v>
      </c>
      <c r="I585" s="16"/>
      <c r="J585" s="16"/>
      <c r="K585" s="11"/>
      <c r="L585" s="11"/>
    </row>
    <row r="586" spans="1:12" ht="73.8" x14ac:dyDescent="0.4">
      <c r="A586" s="11"/>
      <c r="B586" s="12" t="s">
        <v>91</v>
      </c>
      <c r="C586" s="13">
        <v>43963</v>
      </c>
      <c r="D586" s="12" t="s">
        <v>16</v>
      </c>
      <c r="E586" s="12" t="s">
        <v>92</v>
      </c>
      <c r="F586" s="12" t="s">
        <v>18</v>
      </c>
      <c r="G586" s="14" t="s">
        <v>1326</v>
      </c>
      <c r="H586" s="15" t="s">
        <v>1323</v>
      </c>
      <c r="I586" s="16"/>
      <c r="J586" s="16"/>
      <c r="K586" s="11"/>
      <c r="L586" s="11"/>
    </row>
    <row r="587" spans="1:12" ht="61.5" hidden="1" x14ac:dyDescent="0.4">
      <c r="A587" s="11"/>
      <c r="B587" s="19" t="s">
        <v>480</v>
      </c>
      <c r="C587" s="20">
        <v>43963</v>
      </c>
      <c r="D587" s="19" t="s">
        <v>142</v>
      </c>
      <c r="E587" s="19" t="s">
        <v>1327</v>
      </c>
      <c r="F587" s="19" t="s">
        <v>756</v>
      </c>
      <c r="G587" s="21" t="s">
        <v>1328</v>
      </c>
      <c r="H587" s="22" t="s">
        <v>1329</v>
      </c>
      <c r="I587" s="16"/>
      <c r="J587" s="16"/>
      <c r="K587" s="11"/>
      <c r="L587" s="11"/>
    </row>
    <row r="588" spans="1:12" ht="135.30000000000001" hidden="1" x14ac:dyDescent="0.4">
      <c r="A588" s="11"/>
      <c r="B588" s="19" t="s">
        <v>480</v>
      </c>
      <c r="C588" s="20">
        <v>43963</v>
      </c>
      <c r="D588" s="19" t="s">
        <v>142</v>
      </c>
      <c r="E588" s="19" t="s">
        <v>481</v>
      </c>
      <c r="F588" s="19" t="s">
        <v>23</v>
      </c>
      <c r="G588" s="21" t="s">
        <v>1330</v>
      </c>
      <c r="H588" s="22" t="s">
        <v>1331</v>
      </c>
      <c r="I588" s="16"/>
      <c r="J588" s="16"/>
      <c r="K588" s="11"/>
      <c r="L588" s="11"/>
    </row>
    <row r="589" spans="1:12" ht="98.4" x14ac:dyDescent="0.4">
      <c r="A589" s="11"/>
      <c r="B589" s="12" t="s">
        <v>400</v>
      </c>
      <c r="C589" s="13">
        <v>43963</v>
      </c>
      <c r="D589" s="12" t="s">
        <v>16</v>
      </c>
      <c r="E589" s="12" t="s">
        <v>401</v>
      </c>
      <c r="F589" s="12" t="s">
        <v>23</v>
      </c>
      <c r="G589" s="14" t="s">
        <v>1332</v>
      </c>
      <c r="H589" s="15" t="s">
        <v>1333</v>
      </c>
      <c r="I589" s="16"/>
      <c r="J589" s="16"/>
      <c r="K589" s="11"/>
      <c r="L589" s="11"/>
    </row>
    <row r="590" spans="1:12" ht="135.30000000000001" x14ac:dyDescent="0.4">
      <c r="A590" s="11"/>
      <c r="B590" s="12" t="s">
        <v>184</v>
      </c>
      <c r="C590" s="13">
        <v>43963</v>
      </c>
      <c r="D590" s="12" t="s">
        <v>16</v>
      </c>
      <c r="E590" s="12" t="s">
        <v>185</v>
      </c>
      <c r="F590" s="12" t="s">
        <v>23</v>
      </c>
      <c r="G590" s="14" t="s">
        <v>1334</v>
      </c>
      <c r="H590" s="15" t="s">
        <v>1335</v>
      </c>
      <c r="I590" s="16"/>
      <c r="J590" s="16"/>
      <c r="K590" s="11"/>
      <c r="L590" s="11"/>
    </row>
    <row r="591" spans="1:12" ht="73.8" x14ac:dyDescent="0.4">
      <c r="A591" s="11"/>
      <c r="B591" s="12" t="s">
        <v>184</v>
      </c>
      <c r="C591" s="13">
        <v>43963</v>
      </c>
      <c r="D591" s="12" t="s">
        <v>16</v>
      </c>
      <c r="E591" s="12" t="s">
        <v>335</v>
      </c>
      <c r="F591" s="12" t="s">
        <v>18</v>
      </c>
      <c r="G591" s="14" t="s">
        <v>1336</v>
      </c>
      <c r="H591" s="15" t="s">
        <v>1337</v>
      </c>
      <c r="I591" s="16"/>
      <c r="J591" s="16"/>
      <c r="K591" s="11"/>
      <c r="L591" s="11"/>
    </row>
    <row r="592" spans="1:12" ht="110.7" x14ac:dyDescent="0.4">
      <c r="A592" s="11"/>
      <c r="B592" s="12" t="s">
        <v>184</v>
      </c>
      <c r="C592" s="13">
        <v>43963</v>
      </c>
      <c r="D592" s="12" t="s">
        <v>16</v>
      </c>
      <c r="E592" s="12" t="s">
        <v>332</v>
      </c>
      <c r="F592" s="12" t="s">
        <v>790</v>
      </c>
      <c r="G592" s="14" t="s">
        <v>1338</v>
      </c>
      <c r="H592" s="15" t="s">
        <v>1339</v>
      </c>
      <c r="I592" s="16"/>
      <c r="J592" s="16"/>
      <c r="K592" s="11"/>
      <c r="L592" s="11"/>
    </row>
    <row r="593" spans="1:12" ht="110.7" x14ac:dyDescent="0.4">
      <c r="A593" s="11"/>
      <c r="B593" s="12" t="s">
        <v>184</v>
      </c>
      <c r="C593" s="13">
        <v>43963</v>
      </c>
      <c r="D593" s="12" t="s">
        <v>16</v>
      </c>
      <c r="E593" s="12" t="s">
        <v>1340</v>
      </c>
      <c r="F593" s="12" t="s">
        <v>790</v>
      </c>
      <c r="G593" s="14" t="s">
        <v>1341</v>
      </c>
      <c r="H593" s="15" t="s">
        <v>1342</v>
      </c>
      <c r="I593" s="16"/>
      <c r="J593" s="16"/>
      <c r="K593" s="11"/>
      <c r="L593" s="11"/>
    </row>
    <row r="594" spans="1:12" ht="135.30000000000001" x14ac:dyDescent="0.4">
      <c r="A594" s="11"/>
      <c r="B594" s="12" t="s">
        <v>250</v>
      </c>
      <c r="C594" s="13">
        <v>43963</v>
      </c>
      <c r="D594" s="12" t="s">
        <v>16</v>
      </c>
      <c r="E594" s="12" t="s">
        <v>1343</v>
      </c>
      <c r="F594" s="12" t="s">
        <v>52</v>
      </c>
      <c r="G594" s="14" t="s">
        <v>1344</v>
      </c>
      <c r="H594" s="15" t="s">
        <v>1345</v>
      </c>
      <c r="I594" s="16"/>
      <c r="J594" s="16"/>
      <c r="K594" s="11"/>
      <c r="L594" s="11"/>
    </row>
    <row r="595" spans="1:12" ht="61.5" x14ac:dyDescent="0.4">
      <c r="A595" s="11"/>
      <c r="B595" s="12" t="s">
        <v>191</v>
      </c>
      <c r="C595" s="13">
        <v>43963</v>
      </c>
      <c r="D595" s="12" t="s">
        <v>16</v>
      </c>
      <c r="E595" s="12" t="s">
        <v>567</v>
      </c>
      <c r="F595" s="12" t="s">
        <v>28</v>
      </c>
      <c r="G595" s="14" t="s">
        <v>1346</v>
      </c>
      <c r="H595" s="15" t="s">
        <v>1347</v>
      </c>
      <c r="I595" s="16"/>
      <c r="J595" s="16"/>
      <c r="K595" s="11"/>
      <c r="L595" s="11"/>
    </row>
    <row r="596" spans="1:12" ht="49.2" x14ac:dyDescent="0.4">
      <c r="A596" s="11"/>
      <c r="B596" s="12" t="s">
        <v>191</v>
      </c>
      <c r="C596" s="13">
        <v>43963</v>
      </c>
      <c r="D596" s="12" t="s">
        <v>16</v>
      </c>
      <c r="E596" s="12" t="s">
        <v>1348</v>
      </c>
      <c r="F596" s="12" t="s">
        <v>28</v>
      </c>
      <c r="G596" s="14" t="s">
        <v>1349</v>
      </c>
      <c r="H596" s="15" t="s">
        <v>1350</v>
      </c>
      <c r="I596" s="16"/>
      <c r="J596" s="16"/>
      <c r="K596" s="11"/>
      <c r="L596" s="11"/>
    </row>
    <row r="597" spans="1:12" ht="135.30000000000001" x14ac:dyDescent="0.4">
      <c r="A597" s="11"/>
      <c r="B597" s="12" t="s">
        <v>15</v>
      </c>
      <c r="C597" s="13">
        <v>43962</v>
      </c>
      <c r="D597" s="12" t="s">
        <v>16</v>
      </c>
      <c r="E597" s="12" t="s">
        <v>412</v>
      </c>
      <c r="F597" s="12" t="s">
        <v>62</v>
      </c>
      <c r="G597" s="14" t="s">
        <v>1351</v>
      </c>
      <c r="H597" s="15" t="s">
        <v>1352</v>
      </c>
      <c r="I597" s="16"/>
      <c r="J597" s="16"/>
      <c r="K597" s="11"/>
      <c r="L597" s="11"/>
    </row>
    <row r="598" spans="1:12" ht="135.30000000000001" x14ac:dyDescent="0.4">
      <c r="A598" s="11"/>
      <c r="B598" s="12" t="s">
        <v>15</v>
      </c>
      <c r="C598" s="13">
        <v>43962</v>
      </c>
      <c r="D598" s="12" t="s">
        <v>16</v>
      </c>
      <c r="E598" s="12" t="s">
        <v>1353</v>
      </c>
      <c r="F598" s="12" t="s">
        <v>28</v>
      </c>
      <c r="G598" s="14" t="s">
        <v>1354</v>
      </c>
      <c r="H598" s="15" t="s">
        <v>1355</v>
      </c>
      <c r="I598" s="16"/>
      <c r="J598" s="16"/>
      <c r="K598" s="11"/>
      <c r="L598" s="11"/>
    </row>
    <row r="599" spans="1:12" ht="36.9" x14ac:dyDescent="0.4">
      <c r="A599" s="11"/>
      <c r="B599" s="12" t="s">
        <v>15</v>
      </c>
      <c r="C599" s="13">
        <v>43962</v>
      </c>
      <c r="D599" s="12" t="s">
        <v>16</v>
      </c>
      <c r="E599" s="12" t="s">
        <v>1244</v>
      </c>
      <c r="F599" s="12" t="s">
        <v>23</v>
      </c>
      <c r="G599" s="14" t="s">
        <v>1356</v>
      </c>
      <c r="H599" s="15" t="s">
        <v>1357</v>
      </c>
      <c r="I599" s="16"/>
      <c r="J599" s="16"/>
      <c r="K599" s="11"/>
      <c r="L599" s="11"/>
    </row>
    <row r="600" spans="1:12" ht="123" hidden="1" x14ac:dyDescent="0.4">
      <c r="A600" s="11"/>
      <c r="B600" s="19" t="s">
        <v>15</v>
      </c>
      <c r="C600" s="20">
        <v>43962</v>
      </c>
      <c r="D600" s="19" t="s">
        <v>142</v>
      </c>
      <c r="E600" s="19" t="s">
        <v>345</v>
      </c>
      <c r="F600" s="19" t="s">
        <v>23</v>
      </c>
      <c r="G600" s="21" t="s">
        <v>1358</v>
      </c>
      <c r="H600" s="22" t="s">
        <v>1359</v>
      </c>
      <c r="I600" s="16"/>
      <c r="J600" s="16"/>
      <c r="K600" s="11"/>
      <c r="L600" s="11"/>
    </row>
    <row r="601" spans="1:12" ht="159.9" x14ac:dyDescent="0.4">
      <c r="A601" s="11"/>
      <c r="B601" s="12" t="s">
        <v>116</v>
      </c>
      <c r="C601" s="13">
        <v>43962</v>
      </c>
      <c r="D601" s="12" t="s">
        <v>16</v>
      </c>
      <c r="E601" s="12" t="s">
        <v>116</v>
      </c>
      <c r="F601" s="12" t="s">
        <v>23</v>
      </c>
      <c r="G601" s="14" t="s">
        <v>1360</v>
      </c>
      <c r="H601" s="15" t="s">
        <v>1361</v>
      </c>
      <c r="I601" s="16"/>
      <c r="J601" s="16"/>
      <c r="K601" s="11"/>
      <c r="L601" s="11"/>
    </row>
    <row r="602" spans="1:12" ht="147.6" x14ac:dyDescent="0.4">
      <c r="A602" s="11"/>
      <c r="B602" s="12" t="s">
        <v>119</v>
      </c>
      <c r="C602" s="13">
        <v>43962</v>
      </c>
      <c r="D602" s="12" t="s">
        <v>16</v>
      </c>
      <c r="E602" s="12" t="s">
        <v>120</v>
      </c>
      <c r="F602" s="12" t="s">
        <v>23</v>
      </c>
      <c r="G602" s="14" t="s">
        <v>1362</v>
      </c>
      <c r="H602" s="15" t="s">
        <v>1363</v>
      </c>
      <c r="I602" s="16"/>
      <c r="J602" s="16"/>
      <c r="K602" s="11"/>
      <c r="L602" s="11"/>
    </row>
    <row r="603" spans="1:12" ht="123" x14ac:dyDescent="0.4">
      <c r="A603" s="11"/>
      <c r="B603" s="12" t="s">
        <v>720</v>
      </c>
      <c r="C603" s="13">
        <v>43962</v>
      </c>
      <c r="D603" s="12" t="s">
        <v>16</v>
      </c>
      <c r="E603" s="12" t="s">
        <v>721</v>
      </c>
      <c r="F603" s="12" t="s">
        <v>62</v>
      </c>
      <c r="G603" s="14" t="s">
        <v>1364</v>
      </c>
      <c r="H603" s="15" t="s">
        <v>1365</v>
      </c>
      <c r="I603" s="16"/>
      <c r="J603" s="16"/>
      <c r="K603" s="11"/>
      <c r="L603" s="11"/>
    </row>
    <row r="604" spans="1:12" ht="61.5" x14ac:dyDescent="0.4">
      <c r="A604" s="11"/>
      <c r="B604" s="12" t="s">
        <v>720</v>
      </c>
      <c r="C604" s="13">
        <v>43962</v>
      </c>
      <c r="D604" s="12" t="s">
        <v>16</v>
      </c>
      <c r="E604" s="12" t="s">
        <v>721</v>
      </c>
      <c r="F604" s="12" t="s">
        <v>62</v>
      </c>
      <c r="G604" s="12" t="s">
        <v>1366</v>
      </c>
      <c r="H604" s="15" t="s">
        <v>1365</v>
      </c>
      <c r="I604" s="16"/>
      <c r="J604" s="16"/>
      <c r="K604" s="11"/>
      <c r="L604" s="11"/>
    </row>
    <row r="605" spans="1:12" ht="86.1" x14ac:dyDescent="0.4">
      <c r="A605" s="11"/>
      <c r="B605" s="12" t="s">
        <v>35</v>
      </c>
      <c r="C605" s="13">
        <v>43962</v>
      </c>
      <c r="D605" s="12" t="s">
        <v>16</v>
      </c>
      <c r="E605" s="12" t="s">
        <v>777</v>
      </c>
      <c r="F605" s="12" t="s">
        <v>23</v>
      </c>
      <c r="G605" s="14" t="s">
        <v>1367</v>
      </c>
      <c r="H605" s="15" t="s">
        <v>1368</v>
      </c>
      <c r="I605" s="16"/>
      <c r="J605" s="16"/>
      <c r="K605" s="11"/>
      <c r="L605" s="11"/>
    </row>
    <row r="606" spans="1:12" ht="61.5" x14ac:dyDescent="0.4">
      <c r="A606" s="11"/>
      <c r="B606" s="12" t="s">
        <v>35</v>
      </c>
      <c r="C606" s="13">
        <v>43962</v>
      </c>
      <c r="D606" s="12" t="s">
        <v>16</v>
      </c>
      <c r="E606" s="12" t="s">
        <v>412</v>
      </c>
      <c r="F606" s="12" t="s">
        <v>62</v>
      </c>
      <c r="G606" s="14" t="s">
        <v>1369</v>
      </c>
      <c r="H606" s="15" t="s">
        <v>1370</v>
      </c>
      <c r="I606" s="16"/>
      <c r="J606" s="16"/>
      <c r="K606" s="11"/>
      <c r="L606" s="11"/>
    </row>
    <row r="607" spans="1:12" ht="73.8" x14ac:dyDescent="0.4">
      <c r="A607" s="11"/>
      <c r="B607" s="12" t="s">
        <v>50</v>
      </c>
      <c r="C607" s="13">
        <v>43962</v>
      </c>
      <c r="D607" s="12" t="s">
        <v>16</v>
      </c>
      <c r="E607" s="12" t="s">
        <v>123</v>
      </c>
      <c r="F607" s="12" t="s">
        <v>23</v>
      </c>
      <c r="G607" s="14" t="s">
        <v>1371</v>
      </c>
      <c r="H607" s="15" t="s">
        <v>1372</v>
      </c>
      <c r="I607" s="16"/>
      <c r="J607" s="16"/>
      <c r="K607" s="11"/>
      <c r="L607" s="11"/>
    </row>
    <row r="608" spans="1:12" ht="221.4" x14ac:dyDescent="0.4">
      <c r="A608" s="11"/>
      <c r="B608" s="12" t="s">
        <v>50</v>
      </c>
      <c r="C608" s="13">
        <v>43962</v>
      </c>
      <c r="D608" s="12" t="s">
        <v>16</v>
      </c>
      <c r="E608" s="12" t="s">
        <v>508</v>
      </c>
      <c r="F608" s="12" t="s">
        <v>23</v>
      </c>
      <c r="G608" s="14" t="s">
        <v>1373</v>
      </c>
      <c r="H608" s="15" t="s">
        <v>1374</v>
      </c>
      <c r="I608" s="16"/>
      <c r="J608" s="16"/>
      <c r="K608" s="11"/>
      <c r="L608" s="11"/>
    </row>
    <row r="609" spans="1:12" ht="110.7" x14ac:dyDescent="0.4">
      <c r="A609" s="11"/>
      <c r="B609" s="12" t="s">
        <v>50</v>
      </c>
      <c r="C609" s="13">
        <v>43962</v>
      </c>
      <c r="D609" s="12" t="s">
        <v>16</v>
      </c>
      <c r="E609" s="12" t="s">
        <v>508</v>
      </c>
      <c r="F609" s="12" t="s">
        <v>18</v>
      </c>
      <c r="G609" s="14" t="s">
        <v>1375</v>
      </c>
      <c r="H609" s="15" t="s">
        <v>1376</v>
      </c>
      <c r="I609" s="16"/>
      <c r="J609" s="16"/>
      <c r="K609" s="11"/>
      <c r="L609" s="11"/>
    </row>
    <row r="610" spans="1:12" ht="110.7" x14ac:dyDescent="0.4">
      <c r="A610" s="11"/>
      <c r="B610" s="12" t="s">
        <v>50</v>
      </c>
      <c r="C610" s="13">
        <v>43962</v>
      </c>
      <c r="D610" s="12" t="s">
        <v>16</v>
      </c>
      <c r="E610" s="12" t="s">
        <v>508</v>
      </c>
      <c r="F610" s="12" t="s">
        <v>62</v>
      </c>
      <c r="G610" s="14" t="s">
        <v>1377</v>
      </c>
      <c r="H610" s="15" t="s">
        <v>1376</v>
      </c>
      <c r="I610" s="16"/>
      <c r="J610" s="16"/>
      <c r="K610" s="11"/>
      <c r="L610" s="11"/>
    </row>
    <row r="611" spans="1:12" ht="172.2" x14ac:dyDescent="0.4">
      <c r="A611" s="11"/>
      <c r="B611" s="12" t="s">
        <v>619</v>
      </c>
      <c r="C611" s="13">
        <v>43962</v>
      </c>
      <c r="D611" s="12" t="s">
        <v>16</v>
      </c>
      <c r="E611" s="12" t="s">
        <v>61</v>
      </c>
      <c r="F611" s="12" t="s">
        <v>23</v>
      </c>
      <c r="G611" s="14" t="s">
        <v>1378</v>
      </c>
      <c r="H611" s="15" t="s">
        <v>1379</v>
      </c>
      <c r="I611" s="16"/>
      <c r="J611" s="16"/>
      <c r="K611" s="11"/>
      <c r="L611" s="11"/>
    </row>
    <row r="612" spans="1:12" ht="86.1" x14ac:dyDescent="0.4">
      <c r="A612" s="11"/>
      <c r="B612" s="12" t="s">
        <v>70</v>
      </c>
      <c r="C612" s="13">
        <v>43962</v>
      </c>
      <c r="D612" s="12" t="s">
        <v>16</v>
      </c>
      <c r="E612" s="12" t="s">
        <v>71</v>
      </c>
      <c r="F612" s="12" t="s">
        <v>28</v>
      </c>
      <c r="G612" s="14" t="s">
        <v>1380</v>
      </c>
      <c r="H612" s="15" t="s">
        <v>1381</v>
      </c>
      <c r="I612" s="16"/>
      <c r="J612" s="16"/>
      <c r="K612" s="11"/>
      <c r="L612" s="11"/>
    </row>
    <row r="613" spans="1:12" ht="332.1" x14ac:dyDescent="0.4">
      <c r="A613" s="11"/>
      <c r="B613" s="12" t="s">
        <v>160</v>
      </c>
      <c r="C613" s="13">
        <v>43962</v>
      </c>
      <c r="D613" s="12" t="s">
        <v>16</v>
      </c>
      <c r="E613" s="12" t="s">
        <v>1382</v>
      </c>
      <c r="F613" s="12" t="s">
        <v>23</v>
      </c>
      <c r="G613" s="14" t="s">
        <v>1383</v>
      </c>
      <c r="H613" s="15" t="s">
        <v>1384</v>
      </c>
      <c r="I613" s="16"/>
      <c r="J613" s="16"/>
      <c r="K613" s="11"/>
      <c r="L613" s="11"/>
    </row>
    <row r="614" spans="1:12" ht="258.3" hidden="1" x14ac:dyDescent="0.4">
      <c r="A614" s="11"/>
      <c r="B614" s="19" t="s">
        <v>160</v>
      </c>
      <c r="C614" s="20">
        <v>43962</v>
      </c>
      <c r="D614" s="19" t="s">
        <v>142</v>
      </c>
      <c r="E614" s="19" t="s">
        <v>61</v>
      </c>
      <c r="F614" s="19" t="s">
        <v>18</v>
      </c>
      <c r="G614" s="21" t="s">
        <v>1385</v>
      </c>
      <c r="H614" s="22" t="s">
        <v>1386</v>
      </c>
      <c r="I614" s="16"/>
      <c r="J614" s="16"/>
      <c r="K614" s="11"/>
      <c r="L614" s="11"/>
    </row>
    <row r="615" spans="1:12" ht="36.9" x14ac:dyDescent="0.4">
      <c r="A615" s="11"/>
      <c r="B615" s="19" t="s">
        <v>294</v>
      </c>
      <c r="C615" s="20">
        <v>43962</v>
      </c>
      <c r="D615" s="19" t="s">
        <v>16</v>
      </c>
      <c r="E615" s="19" t="s">
        <v>1387</v>
      </c>
      <c r="F615" s="19" t="s">
        <v>23</v>
      </c>
      <c r="G615" s="21" t="s">
        <v>1388</v>
      </c>
      <c r="H615" s="22" t="s">
        <v>1389</v>
      </c>
      <c r="I615" s="16"/>
      <c r="J615" s="16"/>
      <c r="K615" s="11"/>
      <c r="L615" s="11"/>
    </row>
    <row r="616" spans="1:12" ht="209.1" x14ac:dyDescent="0.4">
      <c r="A616" s="11"/>
      <c r="B616" s="12" t="s">
        <v>80</v>
      </c>
      <c r="C616" s="13">
        <v>43962</v>
      </c>
      <c r="D616" s="12" t="s">
        <v>16</v>
      </c>
      <c r="E616" s="12" t="s">
        <v>174</v>
      </c>
      <c r="F616" s="12" t="s">
        <v>23</v>
      </c>
      <c r="G616" s="14" t="s">
        <v>1390</v>
      </c>
      <c r="H616" s="15" t="s">
        <v>1391</v>
      </c>
      <c r="I616" s="16"/>
      <c r="J616" s="16"/>
      <c r="K616" s="11"/>
      <c r="L616" s="11"/>
    </row>
    <row r="617" spans="1:12" ht="123" x14ac:dyDescent="0.4">
      <c r="A617" s="11"/>
      <c r="B617" s="12" t="s">
        <v>80</v>
      </c>
      <c r="C617" s="13">
        <v>43962</v>
      </c>
      <c r="D617" s="12" t="s">
        <v>16</v>
      </c>
      <c r="E617" s="12" t="s">
        <v>1307</v>
      </c>
      <c r="F617" s="12" t="s">
        <v>23</v>
      </c>
      <c r="G617" s="14" t="s">
        <v>1392</v>
      </c>
      <c r="H617" s="15" t="s">
        <v>1393</v>
      </c>
      <c r="I617" s="16"/>
      <c r="J617" s="16"/>
      <c r="K617" s="11"/>
      <c r="L617" s="11"/>
    </row>
    <row r="618" spans="1:12" ht="49.2" x14ac:dyDescent="0.4">
      <c r="A618" s="11"/>
      <c r="B618" s="12" t="s">
        <v>80</v>
      </c>
      <c r="C618" s="13">
        <v>43962</v>
      </c>
      <c r="D618" s="12" t="s">
        <v>16</v>
      </c>
      <c r="E618" s="12" t="s">
        <v>1304</v>
      </c>
      <c r="F618" s="12" t="s">
        <v>18</v>
      </c>
      <c r="G618" s="14" t="s">
        <v>1394</v>
      </c>
      <c r="H618" s="15" t="s">
        <v>1395</v>
      </c>
      <c r="I618" s="16"/>
      <c r="J618" s="16"/>
      <c r="K618" s="11"/>
      <c r="L618" s="11"/>
    </row>
    <row r="619" spans="1:12" ht="73.8" x14ac:dyDescent="0.4">
      <c r="A619" s="11"/>
      <c r="B619" s="12" t="s">
        <v>80</v>
      </c>
      <c r="C619" s="13">
        <v>43962</v>
      </c>
      <c r="D619" s="12" t="s">
        <v>16</v>
      </c>
      <c r="E619" s="12" t="s">
        <v>174</v>
      </c>
      <c r="F619" s="12" t="s">
        <v>23</v>
      </c>
      <c r="G619" s="14" t="s">
        <v>1396</v>
      </c>
      <c r="H619" s="15" t="s">
        <v>1397</v>
      </c>
      <c r="I619" s="16"/>
      <c r="J619" s="16"/>
      <c r="K619" s="11"/>
      <c r="L619" s="11"/>
    </row>
    <row r="620" spans="1:12" ht="73.8" x14ac:dyDescent="0.4">
      <c r="A620" s="11"/>
      <c r="B620" s="12" t="s">
        <v>80</v>
      </c>
      <c r="C620" s="13">
        <v>43962</v>
      </c>
      <c r="D620" s="12" t="s">
        <v>16</v>
      </c>
      <c r="E620" s="12" t="s">
        <v>1307</v>
      </c>
      <c r="F620" s="12" t="s">
        <v>18</v>
      </c>
      <c r="G620" s="14" t="s">
        <v>1398</v>
      </c>
      <c r="H620" s="15" t="s">
        <v>1399</v>
      </c>
      <c r="I620" s="16"/>
      <c r="J620" s="16"/>
      <c r="K620" s="11"/>
      <c r="L620" s="11"/>
    </row>
    <row r="621" spans="1:12" ht="61.5" x14ac:dyDescent="0.4">
      <c r="A621" s="11"/>
      <c r="B621" s="12" t="s">
        <v>80</v>
      </c>
      <c r="C621" s="13">
        <v>43962</v>
      </c>
      <c r="D621" s="12" t="s">
        <v>16</v>
      </c>
      <c r="E621" s="12" t="s">
        <v>1307</v>
      </c>
      <c r="F621" s="12" t="s">
        <v>23</v>
      </c>
      <c r="G621" s="14" t="s">
        <v>1400</v>
      </c>
      <c r="H621" s="15" t="s">
        <v>1401</v>
      </c>
      <c r="I621" s="16"/>
      <c r="J621" s="16"/>
      <c r="K621" s="11"/>
      <c r="L621" s="11"/>
    </row>
    <row r="622" spans="1:12" ht="86.1" x14ac:dyDescent="0.4">
      <c r="A622" s="11"/>
      <c r="B622" s="12" t="s">
        <v>473</v>
      </c>
      <c r="C622" s="13">
        <v>43962</v>
      </c>
      <c r="D622" s="12" t="s">
        <v>16</v>
      </c>
      <c r="E622" s="12" t="s">
        <v>1402</v>
      </c>
      <c r="F622" s="12" t="s">
        <v>18</v>
      </c>
      <c r="G622" s="14" t="s">
        <v>1403</v>
      </c>
      <c r="H622" s="15" t="s">
        <v>1404</v>
      </c>
      <c r="I622" s="16"/>
      <c r="J622" s="16"/>
      <c r="K622" s="11"/>
      <c r="L622" s="11"/>
    </row>
    <row r="623" spans="1:12" ht="49.2" x14ac:dyDescent="0.4">
      <c r="A623" s="11"/>
      <c r="B623" s="12" t="s">
        <v>1208</v>
      </c>
      <c r="C623" s="13">
        <v>43962</v>
      </c>
      <c r="D623" s="12" t="s">
        <v>16</v>
      </c>
      <c r="E623" s="12" t="s">
        <v>1209</v>
      </c>
      <c r="F623" s="12" t="s">
        <v>18</v>
      </c>
      <c r="G623" s="14" t="s">
        <v>1405</v>
      </c>
      <c r="H623" s="15" t="s">
        <v>1406</v>
      </c>
      <c r="I623" s="16"/>
      <c r="J623" s="16"/>
      <c r="K623" s="11"/>
      <c r="L623" s="11"/>
    </row>
    <row r="624" spans="1:12" ht="73.8" x14ac:dyDescent="0.4">
      <c r="A624" s="11"/>
      <c r="B624" s="12" t="s">
        <v>1208</v>
      </c>
      <c r="C624" s="13">
        <v>43962</v>
      </c>
      <c r="D624" s="12" t="s">
        <v>16</v>
      </c>
      <c r="E624" s="12" t="s">
        <v>61</v>
      </c>
      <c r="F624" s="12" t="s">
        <v>23</v>
      </c>
      <c r="G624" s="14" t="s">
        <v>1407</v>
      </c>
      <c r="H624" s="15" t="s">
        <v>1408</v>
      </c>
      <c r="I624" s="16"/>
      <c r="J624" s="16"/>
      <c r="K624" s="11"/>
      <c r="L624" s="11"/>
    </row>
    <row r="625" spans="1:12" ht="36.9" x14ac:dyDescent="0.4">
      <c r="A625" s="11"/>
      <c r="B625" s="12" t="s">
        <v>1208</v>
      </c>
      <c r="C625" s="13">
        <v>43962</v>
      </c>
      <c r="D625" s="12" t="s">
        <v>16</v>
      </c>
      <c r="E625" s="12" t="s">
        <v>61</v>
      </c>
      <c r="F625" s="12" t="s">
        <v>23</v>
      </c>
      <c r="G625" s="14" t="s">
        <v>1409</v>
      </c>
      <c r="H625" s="15" t="s">
        <v>1408</v>
      </c>
      <c r="I625" s="16"/>
      <c r="J625" s="16"/>
      <c r="K625" s="11"/>
      <c r="L625" s="11"/>
    </row>
    <row r="626" spans="1:12" ht="36.9" x14ac:dyDescent="0.4">
      <c r="A626" s="11"/>
      <c r="B626" s="12" t="s">
        <v>1208</v>
      </c>
      <c r="C626" s="13">
        <v>43962</v>
      </c>
      <c r="D626" s="12" t="s">
        <v>16</v>
      </c>
      <c r="E626" s="12" t="s">
        <v>61</v>
      </c>
      <c r="F626" s="12" t="s">
        <v>23</v>
      </c>
      <c r="G626" s="14" t="s">
        <v>1410</v>
      </c>
      <c r="H626" s="15" t="s">
        <v>1408</v>
      </c>
      <c r="I626" s="16"/>
      <c r="J626" s="16"/>
      <c r="K626" s="11"/>
      <c r="L626" s="11"/>
    </row>
    <row r="627" spans="1:12" ht="147.6" x14ac:dyDescent="0.4">
      <c r="A627" s="11"/>
      <c r="B627" s="12" t="s">
        <v>95</v>
      </c>
      <c r="C627" s="13">
        <v>43962</v>
      </c>
      <c r="D627" s="12" t="s">
        <v>16</v>
      </c>
      <c r="E627" s="12" t="s">
        <v>22</v>
      </c>
      <c r="F627" s="12" t="s">
        <v>23</v>
      </c>
      <c r="G627" s="14" t="s">
        <v>1411</v>
      </c>
      <c r="H627" s="15" t="s">
        <v>1412</v>
      </c>
      <c r="I627" s="16"/>
      <c r="J627" s="16"/>
      <c r="K627" s="11"/>
      <c r="L627" s="11"/>
    </row>
    <row r="628" spans="1:12" ht="61.5" hidden="1" x14ac:dyDescent="0.4">
      <c r="A628" s="11"/>
      <c r="B628" s="12" t="s">
        <v>480</v>
      </c>
      <c r="C628" s="13">
        <v>43962</v>
      </c>
      <c r="D628" s="12" t="s">
        <v>142</v>
      </c>
      <c r="E628" s="12" t="s">
        <v>481</v>
      </c>
      <c r="F628" s="12" t="s">
        <v>23</v>
      </c>
      <c r="G628" s="14" t="s">
        <v>1413</v>
      </c>
      <c r="H628" s="15" t="s">
        <v>1414</v>
      </c>
      <c r="I628" s="16"/>
      <c r="J628" s="16"/>
      <c r="K628" s="11"/>
      <c r="L628" s="11"/>
    </row>
    <row r="629" spans="1:12" ht="36.9" x14ac:dyDescent="0.4">
      <c r="A629" s="11"/>
      <c r="B629" s="12" t="s">
        <v>480</v>
      </c>
      <c r="C629" s="13">
        <v>43962</v>
      </c>
      <c r="D629" s="12" t="s">
        <v>16</v>
      </c>
      <c r="E629" s="12" t="s">
        <v>96</v>
      </c>
      <c r="F629" s="12" t="s">
        <v>23</v>
      </c>
      <c r="G629" s="14" t="s">
        <v>1415</v>
      </c>
      <c r="H629" s="15" t="s">
        <v>1416</v>
      </c>
      <c r="I629" s="16"/>
      <c r="J629" s="16"/>
      <c r="K629" s="11"/>
      <c r="L629" s="11"/>
    </row>
    <row r="630" spans="1:12" ht="110.7" x14ac:dyDescent="0.4">
      <c r="A630" s="11"/>
      <c r="B630" s="12" t="s">
        <v>480</v>
      </c>
      <c r="C630" s="13">
        <v>43962</v>
      </c>
      <c r="D630" s="12" t="s">
        <v>16</v>
      </c>
      <c r="E630" s="12" t="s">
        <v>1417</v>
      </c>
      <c r="F630" s="12" t="s">
        <v>18</v>
      </c>
      <c r="G630" s="14" t="s">
        <v>1418</v>
      </c>
      <c r="H630" s="15" t="s">
        <v>1419</v>
      </c>
      <c r="I630" s="16"/>
      <c r="J630" s="16"/>
      <c r="K630" s="11"/>
      <c r="L630" s="11"/>
    </row>
    <row r="631" spans="1:12" ht="147.6" x14ac:dyDescent="0.4">
      <c r="A631" s="11"/>
      <c r="B631" s="12" t="s">
        <v>659</v>
      </c>
      <c r="C631" s="13">
        <v>43962</v>
      </c>
      <c r="D631" s="12" t="s">
        <v>16</v>
      </c>
      <c r="E631" s="12" t="s">
        <v>1420</v>
      </c>
      <c r="F631" s="12" t="s">
        <v>274</v>
      </c>
      <c r="G631" s="14" t="s">
        <v>1421</v>
      </c>
      <c r="H631" s="15" t="s">
        <v>1422</v>
      </c>
      <c r="I631" s="16"/>
      <c r="J631" s="16"/>
      <c r="K631" s="11"/>
      <c r="L631" s="11"/>
    </row>
    <row r="632" spans="1:12" ht="110.7" x14ac:dyDescent="0.4">
      <c r="A632" s="11"/>
      <c r="B632" s="12" t="s">
        <v>99</v>
      </c>
      <c r="C632" s="13">
        <v>43962</v>
      </c>
      <c r="D632" s="12" t="s">
        <v>16</v>
      </c>
      <c r="E632" s="12" t="s">
        <v>783</v>
      </c>
      <c r="F632" s="12" t="s">
        <v>62</v>
      </c>
      <c r="G632" s="14" t="s">
        <v>1423</v>
      </c>
      <c r="H632" s="15" t="s">
        <v>1424</v>
      </c>
      <c r="I632" s="16"/>
      <c r="J632" s="16"/>
      <c r="K632" s="11"/>
      <c r="L632" s="11"/>
    </row>
    <row r="633" spans="1:12" ht="73.8" x14ac:dyDescent="0.4">
      <c r="A633" s="11"/>
      <c r="B633" s="12" t="s">
        <v>99</v>
      </c>
      <c r="C633" s="13">
        <v>43962</v>
      </c>
      <c r="D633" s="12" t="s">
        <v>16</v>
      </c>
      <c r="E633" s="12" t="s">
        <v>1425</v>
      </c>
      <c r="F633" s="12" t="s">
        <v>23</v>
      </c>
      <c r="G633" s="14" t="s">
        <v>1426</v>
      </c>
      <c r="H633" s="15" t="s">
        <v>1427</v>
      </c>
      <c r="I633" s="16"/>
      <c r="J633" s="16"/>
      <c r="K633" s="11"/>
      <c r="L633" s="11"/>
    </row>
    <row r="634" spans="1:12" ht="49.2" x14ac:dyDescent="0.4">
      <c r="A634" s="11"/>
      <c r="B634" s="12" t="s">
        <v>670</v>
      </c>
      <c r="C634" s="13">
        <v>43962</v>
      </c>
      <c r="D634" s="12" t="s">
        <v>16</v>
      </c>
      <c r="E634" s="12" t="s">
        <v>671</v>
      </c>
      <c r="F634" s="12" t="s">
        <v>62</v>
      </c>
      <c r="G634" s="14" t="s">
        <v>1428</v>
      </c>
      <c r="H634" s="15" t="s">
        <v>1429</v>
      </c>
      <c r="I634" s="16"/>
      <c r="J634" s="16"/>
      <c r="K634" s="11"/>
      <c r="L634" s="11"/>
    </row>
    <row r="635" spans="1:12" ht="73.8" x14ac:dyDescent="0.4">
      <c r="A635" s="11"/>
      <c r="B635" s="12" t="s">
        <v>670</v>
      </c>
      <c r="C635" s="13">
        <v>43962</v>
      </c>
      <c r="D635" s="12" t="s">
        <v>16</v>
      </c>
      <c r="E635" s="12" t="s">
        <v>671</v>
      </c>
      <c r="F635" s="12" t="s">
        <v>62</v>
      </c>
      <c r="G635" s="14" t="s">
        <v>1430</v>
      </c>
      <c r="H635" s="15" t="s">
        <v>1429</v>
      </c>
      <c r="I635" s="16"/>
      <c r="J635" s="16"/>
      <c r="K635" s="11"/>
      <c r="L635" s="11"/>
    </row>
    <row r="636" spans="1:12" ht="98.4" x14ac:dyDescent="0.4">
      <c r="A636" s="11"/>
      <c r="B636" s="12" t="s">
        <v>670</v>
      </c>
      <c r="C636" s="13">
        <v>43962</v>
      </c>
      <c r="D636" s="12" t="s">
        <v>16</v>
      </c>
      <c r="E636" s="12" t="s">
        <v>671</v>
      </c>
      <c r="F636" s="12" t="s">
        <v>62</v>
      </c>
      <c r="G636" s="14" t="s">
        <v>1431</v>
      </c>
      <c r="H636" s="15" t="s">
        <v>1429</v>
      </c>
      <c r="I636" s="16"/>
      <c r="J636" s="16"/>
      <c r="K636" s="11"/>
      <c r="L636" s="11"/>
    </row>
    <row r="637" spans="1:12" ht="98.4" x14ac:dyDescent="0.4">
      <c r="A637" s="11"/>
      <c r="B637" s="12" t="s">
        <v>225</v>
      </c>
      <c r="C637" s="13">
        <v>43961</v>
      </c>
      <c r="D637" s="12" t="s">
        <v>16</v>
      </c>
      <c r="E637" s="12" t="s">
        <v>1432</v>
      </c>
      <c r="F637" s="12" t="s">
        <v>18</v>
      </c>
      <c r="G637" s="14" t="s">
        <v>1433</v>
      </c>
      <c r="H637" s="15" t="s">
        <v>1434</v>
      </c>
      <c r="I637" s="16"/>
      <c r="J637" s="16"/>
      <c r="K637" s="11"/>
      <c r="L637" s="11"/>
    </row>
    <row r="638" spans="1:12" ht="110.7" x14ac:dyDescent="0.4">
      <c r="A638" s="11"/>
      <c r="B638" s="12" t="s">
        <v>225</v>
      </c>
      <c r="C638" s="13">
        <v>43961</v>
      </c>
      <c r="D638" s="12" t="s">
        <v>16</v>
      </c>
      <c r="E638" s="12" t="s">
        <v>228</v>
      </c>
      <c r="F638" s="12" t="s">
        <v>18</v>
      </c>
      <c r="G638" s="14" t="s">
        <v>1435</v>
      </c>
      <c r="H638" s="15" t="s">
        <v>1436</v>
      </c>
      <c r="I638" s="16"/>
      <c r="J638" s="16"/>
      <c r="K638" s="11"/>
      <c r="L638" s="11"/>
    </row>
    <row r="639" spans="1:12" ht="73.8" x14ac:dyDescent="0.4">
      <c r="A639" s="11"/>
      <c r="B639" s="12" t="s">
        <v>225</v>
      </c>
      <c r="C639" s="13">
        <v>43961</v>
      </c>
      <c r="D639" s="12" t="s">
        <v>16</v>
      </c>
      <c r="E639" s="12" t="s">
        <v>518</v>
      </c>
      <c r="F639" s="12" t="s">
        <v>18</v>
      </c>
      <c r="G639" s="14" t="s">
        <v>1437</v>
      </c>
      <c r="H639" s="15" t="s">
        <v>1438</v>
      </c>
      <c r="I639" s="16"/>
      <c r="J639" s="16"/>
      <c r="K639" s="11"/>
      <c r="L639" s="11"/>
    </row>
    <row r="640" spans="1:12" ht="49.2" x14ac:dyDescent="0.4">
      <c r="A640" s="11"/>
      <c r="B640" s="12" t="s">
        <v>80</v>
      </c>
      <c r="C640" s="13">
        <v>43961</v>
      </c>
      <c r="D640" s="12" t="s">
        <v>16</v>
      </c>
      <c r="E640" s="12" t="s">
        <v>174</v>
      </c>
      <c r="F640" s="12" t="s">
        <v>18</v>
      </c>
      <c r="G640" s="14" t="s">
        <v>1439</v>
      </c>
      <c r="H640" s="15" t="s">
        <v>1440</v>
      </c>
      <c r="I640" s="16"/>
      <c r="J640" s="16"/>
      <c r="K640" s="11"/>
      <c r="L640" s="11"/>
    </row>
    <row r="641" spans="1:12" ht="258.3" x14ac:dyDescent="0.4">
      <c r="A641" s="11"/>
      <c r="B641" s="12" t="s">
        <v>80</v>
      </c>
      <c r="C641" s="13">
        <v>43961</v>
      </c>
      <c r="D641" s="12" t="s">
        <v>16</v>
      </c>
      <c r="E641" s="12" t="s">
        <v>1307</v>
      </c>
      <c r="F641" s="12" t="s">
        <v>57</v>
      </c>
      <c r="G641" s="14" t="s">
        <v>1441</v>
      </c>
      <c r="H641" s="15" t="s">
        <v>1442</v>
      </c>
      <c r="I641" s="16"/>
      <c r="J641" s="16"/>
      <c r="K641" s="11"/>
      <c r="L641" s="11"/>
    </row>
    <row r="642" spans="1:12" ht="159.9" x14ac:dyDescent="0.4">
      <c r="A642" s="11"/>
      <c r="B642" s="12" t="s">
        <v>225</v>
      </c>
      <c r="C642" s="13">
        <v>43960</v>
      </c>
      <c r="D642" s="12" t="s">
        <v>16</v>
      </c>
      <c r="E642" s="12" t="s">
        <v>61</v>
      </c>
      <c r="F642" s="12" t="s">
        <v>23</v>
      </c>
      <c r="G642" s="14" t="s">
        <v>1443</v>
      </c>
      <c r="H642" s="15" t="s">
        <v>1444</v>
      </c>
      <c r="I642" s="16"/>
      <c r="J642" s="16"/>
      <c r="K642" s="11"/>
      <c r="L642" s="11"/>
    </row>
    <row r="643" spans="1:12" ht="110.7" x14ac:dyDescent="0.4">
      <c r="A643" s="11"/>
      <c r="B643" s="12" t="s">
        <v>80</v>
      </c>
      <c r="C643" s="13">
        <v>43960</v>
      </c>
      <c r="D643" s="12" t="s">
        <v>16</v>
      </c>
      <c r="E643" s="12" t="s">
        <v>1304</v>
      </c>
      <c r="F643" s="12" t="s">
        <v>18</v>
      </c>
      <c r="G643" s="14" t="s">
        <v>1445</v>
      </c>
      <c r="H643" s="15" t="s">
        <v>1446</v>
      </c>
      <c r="I643" s="16"/>
      <c r="J643" s="16"/>
      <c r="K643" s="11"/>
      <c r="L643" s="11"/>
    </row>
    <row r="644" spans="1:12" ht="36.9" hidden="1" x14ac:dyDescent="0.4">
      <c r="A644" s="11"/>
      <c r="B644" s="19" t="s">
        <v>250</v>
      </c>
      <c r="C644" s="20">
        <v>43960</v>
      </c>
      <c r="D644" s="19" t="s">
        <v>142</v>
      </c>
      <c r="E644" s="19" t="s">
        <v>1447</v>
      </c>
      <c r="F644" s="19" t="s">
        <v>23</v>
      </c>
      <c r="G644" s="21" t="s">
        <v>1448</v>
      </c>
      <c r="H644" s="22" t="s">
        <v>1449</v>
      </c>
      <c r="I644" s="16"/>
      <c r="J644" s="16"/>
      <c r="K644" s="11"/>
      <c r="L644" s="11"/>
    </row>
    <row r="645" spans="1:12" ht="110.7" hidden="1" x14ac:dyDescent="0.4">
      <c r="A645" s="11"/>
      <c r="B645" s="19" t="s">
        <v>250</v>
      </c>
      <c r="C645" s="20">
        <v>43960</v>
      </c>
      <c r="D645" s="19" t="s">
        <v>142</v>
      </c>
      <c r="E645" s="19" t="s">
        <v>61</v>
      </c>
      <c r="F645" s="19" t="s">
        <v>18</v>
      </c>
      <c r="G645" s="21" t="s">
        <v>1450</v>
      </c>
      <c r="H645" s="22" t="s">
        <v>1451</v>
      </c>
      <c r="I645" s="16"/>
      <c r="J645" s="16"/>
      <c r="K645" s="11"/>
      <c r="L645" s="11"/>
    </row>
    <row r="646" spans="1:12" ht="135.30000000000001" x14ac:dyDescent="0.4">
      <c r="A646" s="11"/>
      <c r="B646" s="12" t="s">
        <v>15</v>
      </c>
      <c r="C646" s="13">
        <v>43959</v>
      </c>
      <c r="D646" s="12" t="s">
        <v>16</v>
      </c>
      <c r="E646" s="12" t="s">
        <v>412</v>
      </c>
      <c r="F646" s="12" t="s">
        <v>23</v>
      </c>
      <c r="G646" s="14" t="s">
        <v>1452</v>
      </c>
      <c r="H646" s="15" t="s">
        <v>1453</v>
      </c>
      <c r="I646" s="16"/>
      <c r="J646" s="16"/>
      <c r="K646" s="11"/>
      <c r="L646" s="11"/>
    </row>
    <row r="647" spans="1:12" ht="73.8" x14ac:dyDescent="0.4">
      <c r="A647" s="11"/>
      <c r="B647" s="12" t="s">
        <v>15</v>
      </c>
      <c r="C647" s="13">
        <v>43959</v>
      </c>
      <c r="D647" s="12" t="s">
        <v>16</v>
      </c>
      <c r="E647" s="12" t="s">
        <v>345</v>
      </c>
      <c r="F647" s="12" t="s">
        <v>18</v>
      </c>
      <c r="G647" s="14" t="s">
        <v>1454</v>
      </c>
      <c r="H647" s="15" t="s">
        <v>1455</v>
      </c>
      <c r="I647" s="16"/>
      <c r="J647" s="16"/>
      <c r="K647" s="11"/>
      <c r="L647" s="11"/>
    </row>
    <row r="648" spans="1:12" ht="61.5" x14ac:dyDescent="0.4">
      <c r="A648" s="11"/>
      <c r="B648" s="12" t="s">
        <v>116</v>
      </c>
      <c r="C648" s="13">
        <v>43959</v>
      </c>
      <c r="D648" s="12" t="s">
        <v>16</v>
      </c>
      <c r="E648" s="12" t="s">
        <v>116</v>
      </c>
      <c r="F648" s="12" t="s">
        <v>23</v>
      </c>
      <c r="G648" s="14" t="s">
        <v>1456</v>
      </c>
      <c r="H648" s="15" t="s">
        <v>1457</v>
      </c>
      <c r="I648" s="16"/>
      <c r="J648" s="16"/>
      <c r="K648" s="11"/>
      <c r="L648" s="11"/>
    </row>
    <row r="649" spans="1:12" ht="61.5" x14ac:dyDescent="0.4">
      <c r="A649" s="11"/>
      <c r="B649" s="12" t="s">
        <v>1458</v>
      </c>
      <c r="C649" s="13">
        <v>43959</v>
      </c>
      <c r="D649" s="12" t="s">
        <v>16</v>
      </c>
      <c r="E649" s="12" t="s">
        <v>27</v>
      </c>
      <c r="F649" s="12" t="s">
        <v>28</v>
      </c>
      <c r="G649" s="14" t="s">
        <v>1459</v>
      </c>
      <c r="H649" s="15" t="s">
        <v>1460</v>
      </c>
      <c r="I649" s="16"/>
      <c r="J649" s="16"/>
      <c r="K649" s="11"/>
      <c r="L649" s="11"/>
    </row>
    <row r="650" spans="1:12" ht="49.2" x14ac:dyDescent="0.4">
      <c r="A650" s="11"/>
      <c r="B650" s="12" t="s">
        <v>35</v>
      </c>
      <c r="C650" s="13">
        <v>43959</v>
      </c>
      <c r="D650" s="12" t="s">
        <v>16</v>
      </c>
      <c r="E650" s="12" t="s">
        <v>1461</v>
      </c>
      <c r="F650" s="12" t="s">
        <v>23</v>
      </c>
      <c r="G650" s="14" t="s">
        <v>1462</v>
      </c>
      <c r="H650" s="15" t="s">
        <v>1463</v>
      </c>
      <c r="I650" s="16"/>
      <c r="J650" s="16"/>
      <c r="K650" s="11"/>
      <c r="L650" s="11"/>
    </row>
    <row r="651" spans="1:12" ht="98.4" x14ac:dyDescent="0.4">
      <c r="A651" s="11"/>
      <c r="B651" s="12" t="s">
        <v>46</v>
      </c>
      <c r="C651" s="13">
        <v>43959</v>
      </c>
      <c r="D651" s="12" t="s">
        <v>16</v>
      </c>
      <c r="E651" s="12" t="s">
        <v>1464</v>
      </c>
      <c r="F651" s="12" t="s">
        <v>23</v>
      </c>
      <c r="G651" s="14" t="s">
        <v>1465</v>
      </c>
      <c r="H651" s="15" t="s">
        <v>1466</v>
      </c>
      <c r="I651" s="16"/>
      <c r="J651" s="16"/>
      <c r="K651" s="11"/>
      <c r="L651" s="11"/>
    </row>
    <row r="652" spans="1:12" ht="61.5" x14ac:dyDescent="0.4">
      <c r="A652" s="11"/>
      <c r="B652" s="12" t="s">
        <v>50</v>
      </c>
      <c r="C652" s="13">
        <v>43959</v>
      </c>
      <c r="D652" s="12" t="s">
        <v>16</v>
      </c>
      <c r="E652" s="12" t="s">
        <v>1144</v>
      </c>
      <c r="F652" s="12" t="s">
        <v>725</v>
      </c>
      <c r="G652" s="14" t="s">
        <v>1467</v>
      </c>
      <c r="H652" s="15" t="s">
        <v>1468</v>
      </c>
      <c r="I652" s="16"/>
      <c r="J652" s="16"/>
      <c r="K652" s="11"/>
      <c r="L652" s="11"/>
    </row>
    <row r="653" spans="1:12" ht="86.1" x14ac:dyDescent="0.4">
      <c r="A653" s="11"/>
      <c r="B653" s="12" t="s">
        <v>50</v>
      </c>
      <c r="C653" s="13">
        <v>43959</v>
      </c>
      <c r="D653" s="12" t="s">
        <v>16</v>
      </c>
      <c r="E653" s="12" t="s">
        <v>123</v>
      </c>
      <c r="F653" s="12" t="s">
        <v>18</v>
      </c>
      <c r="G653" s="14" t="s">
        <v>1469</v>
      </c>
      <c r="H653" s="15" t="s">
        <v>1470</v>
      </c>
      <c r="I653" s="16"/>
      <c r="J653" s="16"/>
      <c r="K653" s="11"/>
      <c r="L653" s="11"/>
    </row>
    <row r="654" spans="1:12" ht="49.2" x14ac:dyDescent="0.4">
      <c r="A654" s="11"/>
      <c r="B654" s="12" t="s">
        <v>50</v>
      </c>
      <c r="C654" s="13">
        <v>43959</v>
      </c>
      <c r="D654" s="12" t="s">
        <v>16</v>
      </c>
      <c r="E654" s="12" t="s">
        <v>51</v>
      </c>
      <c r="F654" s="12" t="s">
        <v>274</v>
      </c>
      <c r="G654" s="14" t="s">
        <v>1471</v>
      </c>
      <c r="H654" s="15" t="s">
        <v>1472</v>
      </c>
      <c r="I654" s="16"/>
      <c r="J654" s="16"/>
      <c r="K654" s="11"/>
      <c r="L654" s="11"/>
    </row>
    <row r="655" spans="1:12" ht="36.9" x14ac:dyDescent="0.4">
      <c r="A655" s="11"/>
      <c r="B655" s="12" t="s">
        <v>50</v>
      </c>
      <c r="C655" s="13">
        <v>43959</v>
      </c>
      <c r="D655" s="12" t="s">
        <v>16</v>
      </c>
      <c r="E655" s="12" t="s">
        <v>51</v>
      </c>
      <c r="F655" s="12" t="s">
        <v>274</v>
      </c>
      <c r="G655" s="14" t="s">
        <v>1473</v>
      </c>
      <c r="H655" s="15" t="s">
        <v>1472</v>
      </c>
      <c r="I655" s="16"/>
      <c r="J655" s="16"/>
      <c r="K655" s="11"/>
      <c r="L655" s="11"/>
    </row>
    <row r="656" spans="1:12" ht="73.8" x14ac:dyDescent="0.4">
      <c r="A656" s="11"/>
      <c r="B656" s="12" t="s">
        <v>50</v>
      </c>
      <c r="C656" s="13">
        <v>43959</v>
      </c>
      <c r="D656" s="12" t="s">
        <v>16</v>
      </c>
      <c r="E656" s="12" t="s">
        <v>51</v>
      </c>
      <c r="F656" s="12" t="s">
        <v>274</v>
      </c>
      <c r="G656" s="14" t="s">
        <v>1474</v>
      </c>
      <c r="H656" s="15" t="s">
        <v>1472</v>
      </c>
      <c r="I656" s="16"/>
      <c r="J656" s="16"/>
      <c r="K656" s="11"/>
      <c r="L656" s="11"/>
    </row>
    <row r="657" spans="1:12" ht="36.9" x14ac:dyDescent="0.4">
      <c r="A657" s="11"/>
      <c r="B657" s="12" t="s">
        <v>137</v>
      </c>
      <c r="C657" s="13">
        <v>43959</v>
      </c>
      <c r="D657" s="12" t="s">
        <v>16</v>
      </c>
      <c r="E657" s="12" t="s">
        <v>61</v>
      </c>
      <c r="F657" s="12" t="s">
        <v>23</v>
      </c>
      <c r="G657" s="14" t="s">
        <v>1475</v>
      </c>
      <c r="H657" s="15" t="s">
        <v>1476</v>
      </c>
      <c r="I657" s="16"/>
      <c r="J657" s="16"/>
      <c r="K657" s="11"/>
      <c r="L657" s="11"/>
    </row>
    <row r="658" spans="1:12" ht="61.5" x14ac:dyDescent="0.4">
      <c r="A658" s="11"/>
      <c r="B658" s="12" t="s">
        <v>272</v>
      </c>
      <c r="C658" s="13">
        <v>43959</v>
      </c>
      <c r="D658" s="12" t="s">
        <v>16</v>
      </c>
      <c r="E658" s="12" t="s">
        <v>61</v>
      </c>
      <c r="F658" s="12" t="s">
        <v>62</v>
      </c>
      <c r="G658" s="14" t="s">
        <v>1477</v>
      </c>
      <c r="H658" s="15" t="s">
        <v>1478</v>
      </c>
      <c r="I658" s="16"/>
      <c r="J658" s="16"/>
      <c r="K658" s="11"/>
      <c r="L658" s="11"/>
    </row>
    <row r="659" spans="1:12" ht="49.2" x14ac:dyDescent="0.4">
      <c r="A659" s="11"/>
      <c r="B659" s="12" t="s">
        <v>141</v>
      </c>
      <c r="C659" s="13">
        <v>43959</v>
      </c>
      <c r="D659" s="12" t="s">
        <v>16</v>
      </c>
      <c r="E659" s="12" t="s">
        <v>103</v>
      </c>
      <c r="F659" s="12" t="s">
        <v>18</v>
      </c>
      <c r="G659" s="14" t="s">
        <v>1479</v>
      </c>
      <c r="H659" s="15" t="s">
        <v>1480</v>
      </c>
      <c r="I659" s="16"/>
      <c r="J659" s="16"/>
      <c r="K659" s="11"/>
      <c r="L659" s="11"/>
    </row>
    <row r="660" spans="1:12" ht="86.1" x14ac:dyDescent="0.4">
      <c r="A660" s="11"/>
      <c r="B660" s="12" t="s">
        <v>619</v>
      </c>
      <c r="C660" s="13">
        <v>43959</v>
      </c>
      <c r="D660" s="12" t="s">
        <v>16</v>
      </c>
      <c r="E660" s="12" t="s">
        <v>1481</v>
      </c>
      <c r="F660" s="12" t="s">
        <v>23</v>
      </c>
      <c r="G660" s="14" t="s">
        <v>1482</v>
      </c>
      <c r="H660" s="15" t="s">
        <v>1483</v>
      </c>
      <c r="I660" s="16"/>
      <c r="J660" s="16"/>
      <c r="K660" s="11"/>
      <c r="L660" s="11"/>
    </row>
    <row r="661" spans="1:12" ht="61.5" x14ac:dyDescent="0.4">
      <c r="A661" s="11"/>
      <c r="B661" s="12" t="s">
        <v>148</v>
      </c>
      <c r="C661" s="13">
        <v>43959</v>
      </c>
      <c r="D661" s="12" t="s">
        <v>16</v>
      </c>
      <c r="E661" s="12" t="s">
        <v>61</v>
      </c>
      <c r="F661" s="12" t="s">
        <v>725</v>
      </c>
      <c r="G661" s="14" t="s">
        <v>1484</v>
      </c>
      <c r="H661" s="15" t="s">
        <v>1485</v>
      </c>
      <c r="I661" s="16"/>
      <c r="J661" s="16"/>
      <c r="K661" s="11"/>
      <c r="L661" s="11"/>
    </row>
    <row r="662" spans="1:12" ht="36.9" hidden="1" x14ac:dyDescent="0.4">
      <c r="A662" s="11"/>
      <c r="B662" s="19" t="s">
        <v>60</v>
      </c>
      <c r="C662" s="20">
        <v>43959</v>
      </c>
      <c r="D662" s="19" t="s">
        <v>142</v>
      </c>
      <c r="E662" s="19" t="s">
        <v>61</v>
      </c>
      <c r="F662" s="19" t="s">
        <v>23</v>
      </c>
      <c r="G662" s="21" t="s">
        <v>1486</v>
      </c>
      <c r="H662" s="22" t="s">
        <v>1487</v>
      </c>
      <c r="I662" s="16"/>
      <c r="J662" s="16"/>
      <c r="K662" s="11"/>
      <c r="L662" s="11"/>
    </row>
    <row r="663" spans="1:12" ht="36.9" x14ac:dyDescent="0.4">
      <c r="A663" s="11"/>
      <c r="B663" s="12" t="s">
        <v>60</v>
      </c>
      <c r="C663" s="13">
        <v>43959</v>
      </c>
      <c r="D663" s="12" t="s">
        <v>16</v>
      </c>
      <c r="E663" s="12" t="s">
        <v>61</v>
      </c>
      <c r="F663" s="12" t="s">
        <v>23</v>
      </c>
      <c r="G663" s="14" t="s">
        <v>1488</v>
      </c>
      <c r="H663" s="15" t="s">
        <v>1489</v>
      </c>
      <c r="I663" s="16"/>
      <c r="J663" s="16"/>
      <c r="K663" s="11"/>
      <c r="L663" s="11"/>
    </row>
    <row r="664" spans="1:12" ht="49.2" x14ac:dyDescent="0.4">
      <c r="A664" s="11"/>
      <c r="B664" s="12" t="s">
        <v>60</v>
      </c>
      <c r="C664" s="13">
        <v>43959</v>
      </c>
      <c r="D664" s="12" t="s">
        <v>16</v>
      </c>
      <c r="E664" s="12" t="s">
        <v>61</v>
      </c>
      <c r="F664" s="12" t="s">
        <v>23</v>
      </c>
      <c r="G664" s="14" t="s">
        <v>1490</v>
      </c>
      <c r="H664" s="15" t="s">
        <v>1489</v>
      </c>
      <c r="I664" s="16"/>
      <c r="J664" s="16"/>
      <c r="K664" s="11"/>
      <c r="L664" s="11"/>
    </row>
    <row r="665" spans="1:12" ht="98.4" x14ac:dyDescent="0.4">
      <c r="A665" s="11"/>
      <c r="B665" s="12" t="s">
        <v>60</v>
      </c>
      <c r="C665" s="13">
        <v>43959</v>
      </c>
      <c r="D665" s="12" t="s">
        <v>16</v>
      </c>
      <c r="E665" s="12" t="s">
        <v>61</v>
      </c>
      <c r="F665" s="12" t="s">
        <v>23</v>
      </c>
      <c r="G665" s="14" t="s">
        <v>1491</v>
      </c>
      <c r="H665" s="15" t="s">
        <v>1489</v>
      </c>
      <c r="I665" s="16"/>
      <c r="J665" s="16"/>
      <c r="K665" s="11"/>
      <c r="L665" s="11"/>
    </row>
    <row r="666" spans="1:12" ht="73.8" x14ac:dyDescent="0.4">
      <c r="A666" s="11"/>
      <c r="B666" s="12" t="s">
        <v>70</v>
      </c>
      <c r="C666" s="13">
        <v>43959</v>
      </c>
      <c r="D666" s="12" t="s">
        <v>16</v>
      </c>
      <c r="E666" s="12" t="s">
        <v>71</v>
      </c>
      <c r="F666" s="12" t="s">
        <v>28</v>
      </c>
      <c r="G666" s="14" t="s">
        <v>1492</v>
      </c>
      <c r="H666" s="15" t="s">
        <v>1493</v>
      </c>
      <c r="I666" s="16"/>
      <c r="J666" s="16"/>
      <c r="K666" s="11"/>
      <c r="L666" s="11"/>
    </row>
    <row r="667" spans="1:12" ht="147.6" x14ac:dyDescent="0.4">
      <c r="A667" s="11"/>
      <c r="B667" s="12" t="s">
        <v>70</v>
      </c>
      <c r="C667" s="13">
        <v>43959</v>
      </c>
      <c r="D667" s="12" t="s">
        <v>16</v>
      </c>
      <c r="E667" s="12" t="s">
        <v>71</v>
      </c>
      <c r="F667" s="12" t="s">
        <v>23</v>
      </c>
      <c r="G667" s="14" t="s">
        <v>1494</v>
      </c>
      <c r="H667" s="15" t="s">
        <v>1493</v>
      </c>
      <c r="I667" s="16"/>
      <c r="J667" s="16"/>
      <c r="K667" s="11"/>
      <c r="L667" s="11"/>
    </row>
    <row r="668" spans="1:12" ht="98.4" x14ac:dyDescent="0.4">
      <c r="A668" s="11"/>
      <c r="B668" s="12" t="s">
        <v>70</v>
      </c>
      <c r="C668" s="13">
        <v>43959</v>
      </c>
      <c r="D668" s="12" t="s">
        <v>16</v>
      </c>
      <c r="E668" s="12" t="s">
        <v>71</v>
      </c>
      <c r="F668" s="12" t="s">
        <v>28</v>
      </c>
      <c r="G668" s="14" t="s">
        <v>1495</v>
      </c>
      <c r="H668" s="15" t="s">
        <v>1496</v>
      </c>
      <c r="I668" s="16"/>
      <c r="J668" s="16"/>
      <c r="K668" s="11"/>
      <c r="L668" s="11"/>
    </row>
    <row r="669" spans="1:12" ht="123" x14ac:dyDescent="0.4">
      <c r="A669" s="11"/>
      <c r="B669" s="12" t="s">
        <v>70</v>
      </c>
      <c r="C669" s="13">
        <v>43959</v>
      </c>
      <c r="D669" s="12" t="s">
        <v>16</v>
      </c>
      <c r="E669" s="12" t="s">
        <v>71</v>
      </c>
      <c r="F669" s="12" t="s">
        <v>28</v>
      </c>
      <c r="G669" s="14" t="s">
        <v>1497</v>
      </c>
      <c r="H669" s="15" t="s">
        <v>1498</v>
      </c>
      <c r="I669" s="16"/>
      <c r="J669" s="16"/>
      <c r="K669" s="11"/>
      <c r="L669" s="11"/>
    </row>
    <row r="670" spans="1:12" ht="86.1" x14ac:dyDescent="0.4">
      <c r="A670" s="11"/>
      <c r="B670" s="12" t="s">
        <v>225</v>
      </c>
      <c r="C670" s="13">
        <v>43959</v>
      </c>
      <c r="D670" s="12" t="s">
        <v>16</v>
      </c>
      <c r="E670" s="12" t="s">
        <v>61</v>
      </c>
      <c r="F670" s="12" t="s">
        <v>23</v>
      </c>
      <c r="G670" s="14" t="s">
        <v>1499</v>
      </c>
      <c r="H670" s="15" t="s">
        <v>1500</v>
      </c>
      <c r="I670" s="16"/>
      <c r="J670" s="16"/>
      <c r="K670" s="11"/>
      <c r="L670" s="11"/>
    </row>
    <row r="671" spans="1:12" ht="110.7" x14ac:dyDescent="0.4">
      <c r="A671" s="11"/>
      <c r="B671" s="12" t="s">
        <v>225</v>
      </c>
      <c r="C671" s="13">
        <v>43959</v>
      </c>
      <c r="D671" s="12" t="s">
        <v>16</v>
      </c>
      <c r="E671" s="12" t="s">
        <v>61</v>
      </c>
      <c r="F671" s="12" t="s">
        <v>23</v>
      </c>
      <c r="G671" s="14" t="s">
        <v>1501</v>
      </c>
      <c r="H671" s="15" t="s">
        <v>1500</v>
      </c>
      <c r="I671" s="16"/>
      <c r="J671" s="16"/>
      <c r="K671" s="11"/>
      <c r="L671" s="11"/>
    </row>
    <row r="672" spans="1:12" ht="73.8" x14ac:dyDescent="0.4">
      <c r="A672" s="11"/>
      <c r="B672" s="12" t="s">
        <v>225</v>
      </c>
      <c r="C672" s="13">
        <v>43959</v>
      </c>
      <c r="D672" s="12" t="s">
        <v>16</v>
      </c>
      <c r="E672" s="12" t="s">
        <v>61</v>
      </c>
      <c r="F672" s="12" t="s">
        <v>23</v>
      </c>
      <c r="G672" s="14" t="s">
        <v>1502</v>
      </c>
      <c r="H672" s="15" t="s">
        <v>1500</v>
      </c>
      <c r="I672" s="16"/>
      <c r="J672" s="16"/>
      <c r="K672" s="11"/>
      <c r="L672" s="11"/>
    </row>
    <row r="673" spans="1:12" ht="61.5" x14ac:dyDescent="0.4">
      <c r="A673" s="11"/>
      <c r="B673" s="12" t="s">
        <v>225</v>
      </c>
      <c r="C673" s="13">
        <v>43959</v>
      </c>
      <c r="D673" s="12" t="s">
        <v>16</v>
      </c>
      <c r="E673" s="12" t="s">
        <v>61</v>
      </c>
      <c r="F673" s="12" t="s">
        <v>23</v>
      </c>
      <c r="G673" s="14" t="s">
        <v>1503</v>
      </c>
      <c r="H673" s="15" t="s">
        <v>1500</v>
      </c>
      <c r="I673" s="16"/>
      <c r="J673" s="16"/>
      <c r="K673" s="11"/>
      <c r="L673" s="11"/>
    </row>
    <row r="674" spans="1:12" ht="209.1" x14ac:dyDescent="0.4">
      <c r="A674" s="11"/>
      <c r="B674" s="12" t="s">
        <v>225</v>
      </c>
      <c r="C674" s="13">
        <v>43959</v>
      </c>
      <c r="D674" s="12" t="s">
        <v>16</v>
      </c>
      <c r="E674" s="12" t="s">
        <v>61</v>
      </c>
      <c r="F674" s="12" t="s">
        <v>23</v>
      </c>
      <c r="G674" s="14" t="s">
        <v>1504</v>
      </c>
      <c r="H674" s="15" t="s">
        <v>1500</v>
      </c>
      <c r="I674" s="16"/>
      <c r="J674" s="16"/>
      <c r="K674" s="11"/>
      <c r="L674" s="11"/>
    </row>
    <row r="675" spans="1:12" ht="36.9" x14ac:dyDescent="0.4">
      <c r="A675" s="11"/>
      <c r="B675" s="12" t="s">
        <v>634</v>
      </c>
      <c r="C675" s="13">
        <v>43959</v>
      </c>
      <c r="D675" s="12" t="s">
        <v>16</v>
      </c>
      <c r="E675" s="12" t="s">
        <v>1505</v>
      </c>
      <c r="F675" s="12" t="s">
        <v>23</v>
      </c>
      <c r="G675" s="14" t="s">
        <v>1506</v>
      </c>
      <c r="H675" s="15" t="s">
        <v>1507</v>
      </c>
      <c r="I675" s="16"/>
      <c r="J675" s="16"/>
      <c r="K675" s="11"/>
      <c r="L675" s="11"/>
    </row>
    <row r="676" spans="1:12" ht="98.4" x14ac:dyDescent="0.4">
      <c r="A676" s="11"/>
      <c r="B676" s="12" t="s">
        <v>231</v>
      </c>
      <c r="C676" s="13">
        <v>43959</v>
      </c>
      <c r="D676" s="12" t="s">
        <v>16</v>
      </c>
      <c r="E676" s="12" t="s">
        <v>456</v>
      </c>
      <c r="F676" s="12" t="s">
        <v>18</v>
      </c>
      <c r="G676" s="14" t="s">
        <v>1508</v>
      </c>
      <c r="H676" s="15" t="s">
        <v>1509</v>
      </c>
      <c r="I676" s="16"/>
      <c r="J676" s="16"/>
      <c r="K676" s="11"/>
      <c r="L676" s="11"/>
    </row>
    <row r="677" spans="1:12" ht="73.8" x14ac:dyDescent="0.4">
      <c r="A677" s="11"/>
      <c r="B677" s="12" t="s">
        <v>160</v>
      </c>
      <c r="C677" s="13">
        <v>43959</v>
      </c>
      <c r="D677" s="12" t="s">
        <v>16</v>
      </c>
      <c r="E677" s="12" t="s">
        <v>1510</v>
      </c>
      <c r="F677" s="12" t="s">
        <v>23</v>
      </c>
      <c r="G677" s="14" t="s">
        <v>1511</v>
      </c>
      <c r="H677" s="15" t="s">
        <v>1512</v>
      </c>
      <c r="I677" s="16"/>
      <c r="J677" s="16"/>
      <c r="K677" s="11"/>
      <c r="L677" s="11"/>
    </row>
    <row r="678" spans="1:12" ht="147.6" x14ac:dyDescent="0.4">
      <c r="A678" s="11"/>
      <c r="B678" s="12" t="s">
        <v>294</v>
      </c>
      <c r="C678" s="13">
        <v>43959</v>
      </c>
      <c r="D678" s="12" t="s">
        <v>16</v>
      </c>
      <c r="E678" s="12" t="s">
        <v>61</v>
      </c>
      <c r="F678" s="12" t="s">
        <v>28</v>
      </c>
      <c r="G678" s="14" t="s">
        <v>1513</v>
      </c>
      <c r="H678" s="15" t="s">
        <v>1514</v>
      </c>
      <c r="I678" s="16"/>
      <c r="J678" s="16"/>
      <c r="K678" s="11"/>
      <c r="L678" s="11"/>
    </row>
    <row r="679" spans="1:12" ht="98.4" x14ac:dyDescent="0.4">
      <c r="A679" s="11"/>
      <c r="B679" s="12" t="s">
        <v>80</v>
      </c>
      <c r="C679" s="13">
        <v>43959</v>
      </c>
      <c r="D679" s="12" t="s">
        <v>16</v>
      </c>
      <c r="E679" s="12" t="s">
        <v>387</v>
      </c>
      <c r="F679" s="12" t="s">
        <v>62</v>
      </c>
      <c r="G679" s="14" t="s">
        <v>1515</v>
      </c>
      <c r="H679" s="15" t="s">
        <v>1516</v>
      </c>
      <c r="I679" s="16"/>
      <c r="J679" s="16"/>
      <c r="K679" s="11"/>
      <c r="L679" s="11"/>
    </row>
    <row r="680" spans="1:12" ht="61.5" hidden="1" x14ac:dyDescent="0.4">
      <c r="A680" s="11"/>
      <c r="B680" s="19" t="s">
        <v>473</v>
      </c>
      <c r="C680" s="20">
        <v>43959</v>
      </c>
      <c r="D680" s="19" t="s">
        <v>142</v>
      </c>
      <c r="E680" s="19" t="s">
        <v>474</v>
      </c>
      <c r="F680" s="19" t="s">
        <v>23</v>
      </c>
      <c r="G680" s="21" t="s">
        <v>1517</v>
      </c>
      <c r="H680" s="22" t="s">
        <v>1518</v>
      </c>
      <c r="I680" s="16"/>
      <c r="J680" s="16"/>
      <c r="K680" s="11"/>
      <c r="L680" s="11"/>
    </row>
    <row r="681" spans="1:12" ht="86.1" x14ac:dyDescent="0.4">
      <c r="A681" s="11"/>
      <c r="B681" s="12" t="s">
        <v>473</v>
      </c>
      <c r="C681" s="13">
        <v>43959</v>
      </c>
      <c r="D681" s="12" t="s">
        <v>16</v>
      </c>
      <c r="E681" s="12" t="s">
        <v>1519</v>
      </c>
      <c r="F681" s="12" t="s">
        <v>23</v>
      </c>
      <c r="G681" s="14" t="s">
        <v>1520</v>
      </c>
      <c r="H681" s="15" t="s">
        <v>1521</v>
      </c>
      <c r="I681" s="16"/>
      <c r="J681" s="16"/>
      <c r="K681" s="11"/>
      <c r="L681" s="11"/>
    </row>
    <row r="682" spans="1:12" ht="49.2" x14ac:dyDescent="0.4">
      <c r="A682" s="11"/>
      <c r="B682" s="12" t="s">
        <v>244</v>
      </c>
      <c r="C682" s="13">
        <v>43959</v>
      </c>
      <c r="D682" s="12" t="s">
        <v>16</v>
      </c>
      <c r="E682" s="12" t="s">
        <v>245</v>
      </c>
      <c r="F682" s="12" t="s">
        <v>23</v>
      </c>
      <c r="G682" s="14" t="s">
        <v>1522</v>
      </c>
      <c r="H682" s="15" t="s">
        <v>1523</v>
      </c>
      <c r="I682" s="16"/>
      <c r="J682" s="16"/>
      <c r="K682" s="11"/>
      <c r="L682" s="11"/>
    </row>
    <row r="683" spans="1:12" ht="61.5" x14ac:dyDescent="0.4">
      <c r="A683" s="11"/>
      <c r="B683" s="12" t="s">
        <v>91</v>
      </c>
      <c r="C683" s="13">
        <v>43959</v>
      </c>
      <c r="D683" s="12" t="s">
        <v>16</v>
      </c>
      <c r="E683" s="12" t="s">
        <v>92</v>
      </c>
      <c r="F683" s="12" t="s">
        <v>274</v>
      </c>
      <c r="G683" s="14" t="s">
        <v>1524</v>
      </c>
      <c r="H683" s="15" t="s">
        <v>1525</v>
      </c>
      <c r="I683" s="16"/>
      <c r="J683" s="16"/>
      <c r="K683" s="11"/>
      <c r="L683" s="11"/>
    </row>
    <row r="684" spans="1:12" ht="86.1" x14ac:dyDescent="0.4">
      <c r="A684" s="11"/>
      <c r="B684" s="12" t="s">
        <v>91</v>
      </c>
      <c r="C684" s="13">
        <v>43959</v>
      </c>
      <c r="D684" s="12" t="s">
        <v>16</v>
      </c>
      <c r="E684" s="12" t="s">
        <v>92</v>
      </c>
      <c r="F684" s="12" t="s">
        <v>274</v>
      </c>
      <c r="G684" s="14" t="s">
        <v>1526</v>
      </c>
      <c r="H684" s="15" t="s">
        <v>1527</v>
      </c>
      <c r="I684" s="16"/>
      <c r="J684" s="16"/>
      <c r="K684" s="11"/>
      <c r="L684" s="11"/>
    </row>
    <row r="685" spans="1:12" ht="73.8" x14ac:dyDescent="0.4">
      <c r="A685" s="11"/>
      <c r="B685" s="12" t="s">
        <v>480</v>
      </c>
      <c r="C685" s="13">
        <v>43959</v>
      </c>
      <c r="D685" s="12" t="s">
        <v>16</v>
      </c>
      <c r="E685" s="12" t="s">
        <v>1528</v>
      </c>
      <c r="F685" s="12" t="s">
        <v>23</v>
      </c>
      <c r="G685" s="14" t="s">
        <v>1529</v>
      </c>
      <c r="H685" s="15" t="s">
        <v>1530</v>
      </c>
      <c r="I685" s="16"/>
      <c r="J685" s="16"/>
      <c r="K685" s="11"/>
      <c r="L685" s="11"/>
    </row>
    <row r="686" spans="1:12" ht="73.8" x14ac:dyDescent="0.4">
      <c r="A686" s="11"/>
      <c r="B686" s="12" t="s">
        <v>480</v>
      </c>
      <c r="C686" s="13">
        <v>43959</v>
      </c>
      <c r="D686" s="12" t="s">
        <v>16</v>
      </c>
      <c r="E686" s="12" t="s">
        <v>1327</v>
      </c>
      <c r="F686" s="12" t="s">
        <v>790</v>
      </c>
      <c r="G686" s="14" t="s">
        <v>1531</v>
      </c>
      <c r="H686" s="15" t="s">
        <v>1532</v>
      </c>
      <c r="I686" s="16"/>
      <c r="J686" s="16"/>
      <c r="K686" s="11"/>
      <c r="L686" s="11"/>
    </row>
    <row r="687" spans="1:12" ht="73.8" x14ac:dyDescent="0.4">
      <c r="A687" s="11"/>
      <c r="B687" s="12" t="s">
        <v>659</v>
      </c>
      <c r="C687" s="13">
        <v>43959</v>
      </c>
      <c r="D687" s="12" t="s">
        <v>16</v>
      </c>
      <c r="E687" s="12" t="s">
        <v>660</v>
      </c>
      <c r="F687" s="12" t="s">
        <v>23</v>
      </c>
      <c r="G687" s="14" t="s">
        <v>1533</v>
      </c>
      <c r="H687" s="15" t="s">
        <v>1534</v>
      </c>
      <c r="I687" s="16"/>
      <c r="J687" s="16"/>
      <c r="K687" s="11"/>
      <c r="L687" s="11"/>
    </row>
    <row r="688" spans="1:12" ht="86.1" x14ac:dyDescent="0.4">
      <c r="A688" s="11"/>
      <c r="B688" s="12" t="s">
        <v>1535</v>
      </c>
      <c r="C688" s="13">
        <v>43959</v>
      </c>
      <c r="D688" s="12" t="s">
        <v>16</v>
      </c>
      <c r="E688" s="12" t="s">
        <v>1536</v>
      </c>
      <c r="F688" s="12" t="s">
        <v>18</v>
      </c>
      <c r="G688" s="14" t="s">
        <v>1537</v>
      </c>
      <c r="H688" s="15" t="s">
        <v>1538</v>
      </c>
      <c r="I688" s="16"/>
      <c r="J688" s="16"/>
      <c r="K688" s="11"/>
      <c r="L688" s="11"/>
    </row>
    <row r="689" spans="1:12" ht="110.7" x14ac:dyDescent="0.4">
      <c r="A689" s="11"/>
      <c r="B689" s="12" t="s">
        <v>184</v>
      </c>
      <c r="C689" s="13">
        <v>43959</v>
      </c>
      <c r="D689" s="12" t="s">
        <v>16</v>
      </c>
      <c r="E689" s="12" t="s">
        <v>1539</v>
      </c>
      <c r="F689" s="12" t="s">
        <v>18</v>
      </c>
      <c r="G689" s="14" t="s">
        <v>1540</v>
      </c>
      <c r="H689" s="15" t="s">
        <v>1541</v>
      </c>
      <c r="I689" s="16"/>
      <c r="J689" s="16"/>
      <c r="K689" s="11"/>
      <c r="L689" s="11"/>
    </row>
    <row r="690" spans="1:12" ht="49.2" x14ac:dyDescent="0.4">
      <c r="A690" s="11"/>
      <c r="B690" s="12" t="s">
        <v>191</v>
      </c>
      <c r="C690" s="13">
        <v>43959</v>
      </c>
      <c r="D690" s="12" t="s">
        <v>16</v>
      </c>
      <c r="E690" s="12" t="s">
        <v>1542</v>
      </c>
      <c r="F690" s="12" t="s">
        <v>28</v>
      </c>
      <c r="G690" s="14" t="s">
        <v>1543</v>
      </c>
      <c r="H690" s="15" t="s">
        <v>1544</v>
      </c>
      <c r="I690" s="16"/>
      <c r="J690" s="16"/>
      <c r="K690" s="11"/>
      <c r="L690" s="11"/>
    </row>
    <row r="691" spans="1:12" ht="147.6" x14ac:dyDescent="0.4">
      <c r="A691" s="11"/>
      <c r="B691" s="12" t="s">
        <v>15</v>
      </c>
      <c r="C691" s="13">
        <v>43958</v>
      </c>
      <c r="D691" s="12" t="s">
        <v>16</v>
      </c>
      <c r="E691" s="12" t="s">
        <v>17</v>
      </c>
      <c r="F691" s="12" t="s">
        <v>28</v>
      </c>
      <c r="G691" s="14" t="s">
        <v>1545</v>
      </c>
      <c r="H691" s="15" t="s">
        <v>1546</v>
      </c>
      <c r="I691" s="16"/>
      <c r="J691" s="16"/>
      <c r="K691" s="11"/>
      <c r="L691" s="11"/>
    </row>
    <row r="692" spans="1:12" ht="73.8" hidden="1" x14ac:dyDescent="0.4">
      <c r="A692" s="11"/>
      <c r="B692" s="19" t="s">
        <v>15</v>
      </c>
      <c r="C692" s="20">
        <v>43958</v>
      </c>
      <c r="D692" s="19" t="s">
        <v>142</v>
      </c>
      <c r="E692" s="19" t="s">
        <v>17</v>
      </c>
      <c r="F692" s="19" t="s">
        <v>18</v>
      </c>
      <c r="G692" s="21" t="s">
        <v>1547</v>
      </c>
      <c r="H692" s="22" t="s">
        <v>1548</v>
      </c>
      <c r="I692" s="16"/>
      <c r="J692" s="16"/>
      <c r="K692" s="11"/>
      <c r="L692" s="11"/>
    </row>
    <row r="693" spans="1:12" ht="36.9" x14ac:dyDescent="0.4">
      <c r="A693" s="11"/>
      <c r="B693" s="12" t="s">
        <v>15</v>
      </c>
      <c r="C693" s="13">
        <v>43958</v>
      </c>
      <c r="D693" s="12" t="s">
        <v>16</v>
      </c>
      <c r="E693" s="12" t="s">
        <v>17</v>
      </c>
      <c r="F693" s="12" t="s">
        <v>18</v>
      </c>
      <c r="G693" s="14" t="s">
        <v>1549</v>
      </c>
      <c r="H693" s="15" t="s">
        <v>1548</v>
      </c>
      <c r="I693" s="16"/>
      <c r="J693" s="16"/>
      <c r="K693" s="11"/>
      <c r="L693" s="11"/>
    </row>
    <row r="694" spans="1:12" ht="73.8" x14ac:dyDescent="0.4">
      <c r="A694" s="11"/>
      <c r="B694" s="12" t="s">
        <v>116</v>
      </c>
      <c r="C694" s="13">
        <v>43958</v>
      </c>
      <c r="D694" s="12" t="s">
        <v>16</v>
      </c>
      <c r="E694" s="12" t="s">
        <v>116</v>
      </c>
      <c r="F694" s="12" t="s">
        <v>28</v>
      </c>
      <c r="G694" s="14" t="s">
        <v>1550</v>
      </c>
      <c r="H694" s="15" t="s">
        <v>1551</v>
      </c>
      <c r="I694" s="16"/>
      <c r="J694" s="16"/>
      <c r="K694" s="11"/>
      <c r="L694" s="11"/>
    </row>
    <row r="695" spans="1:12" ht="98.4" x14ac:dyDescent="0.4">
      <c r="A695" s="11"/>
      <c r="B695" s="12" t="s">
        <v>119</v>
      </c>
      <c r="C695" s="13">
        <v>43958</v>
      </c>
      <c r="D695" s="12" t="s">
        <v>16</v>
      </c>
      <c r="E695" s="12" t="s">
        <v>120</v>
      </c>
      <c r="F695" s="12" t="s">
        <v>23</v>
      </c>
      <c r="G695" s="14" t="s">
        <v>1552</v>
      </c>
      <c r="H695" s="15" t="s">
        <v>1553</v>
      </c>
      <c r="I695" s="16"/>
      <c r="J695" s="16"/>
      <c r="K695" s="11"/>
      <c r="L695" s="11"/>
    </row>
    <row r="696" spans="1:12" ht="73.8" x14ac:dyDescent="0.4">
      <c r="A696" s="11"/>
      <c r="B696" s="12" t="s">
        <v>35</v>
      </c>
      <c r="C696" s="13">
        <v>43958</v>
      </c>
      <c r="D696" s="12" t="s">
        <v>16</v>
      </c>
      <c r="E696" s="12" t="s">
        <v>412</v>
      </c>
      <c r="F696" s="12" t="s">
        <v>23</v>
      </c>
      <c r="G696" s="14" t="s">
        <v>1554</v>
      </c>
      <c r="H696" s="15" t="s">
        <v>1555</v>
      </c>
      <c r="I696" s="16"/>
      <c r="J696" s="16"/>
      <c r="K696" s="11"/>
      <c r="L696" s="11"/>
    </row>
    <row r="697" spans="1:12" ht="98.4" x14ac:dyDescent="0.4">
      <c r="A697" s="11"/>
      <c r="B697" s="12" t="s">
        <v>35</v>
      </c>
      <c r="C697" s="13">
        <v>43958</v>
      </c>
      <c r="D697" s="12" t="s">
        <v>16</v>
      </c>
      <c r="E697" s="12" t="s">
        <v>1461</v>
      </c>
      <c r="F697" s="12" t="s">
        <v>62</v>
      </c>
      <c r="G697" s="14" t="s">
        <v>1556</v>
      </c>
      <c r="H697" s="15" t="s">
        <v>1557</v>
      </c>
      <c r="I697" s="16"/>
      <c r="J697" s="16"/>
      <c r="K697" s="11"/>
      <c r="L697" s="11"/>
    </row>
    <row r="698" spans="1:12" ht="110.7" x14ac:dyDescent="0.4">
      <c r="A698" s="11"/>
      <c r="B698" s="12" t="s">
        <v>35</v>
      </c>
      <c r="C698" s="13">
        <v>43958</v>
      </c>
      <c r="D698" s="12" t="s">
        <v>16</v>
      </c>
      <c r="E698" s="12" t="s">
        <v>412</v>
      </c>
      <c r="F698" s="12" t="s">
        <v>62</v>
      </c>
      <c r="G698" s="14" t="s">
        <v>1558</v>
      </c>
      <c r="H698" s="15" t="s">
        <v>1559</v>
      </c>
      <c r="I698" s="16"/>
      <c r="J698" s="16"/>
      <c r="K698" s="11"/>
      <c r="L698" s="11"/>
    </row>
    <row r="699" spans="1:12" ht="98.4" x14ac:dyDescent="0.4">
      <c r="A699" s="11"/>
      <c r="B699" s="12" t="s">
        <v>42</v>
      </c>
      <c r="C699" s="13">
        <v>43958</v>
      </c>
      <c r="D699" s="12" t="s">
        <v>16</v>
      </c>
      <c r="E699" s="12" t="s">
        <v>1560</v>
      </c>
      <c r="F699" s="12" t="s">
        <v>18</v>
      </c>
      <c r="G699" s="14" t="s">
        <v>1561</v>
      </c>
      <c r="H699" s="15" t="s">
        <v>1562</v>
      </c>
      <c r="I699" s="16"/>
      <c r="J699" s="16"/>
      <c r="K699" s="11"/>
      <c r="L699" s="11"/>
    </row>
    <row r="700" spans="1:12" ht="86.1" x14ac:dyDescent="0.4">
      <c r="A700" s="11"/>
      <c r="B700" s="12" t="s">
        <v>46</v>
      </c>
      <c r="C700" s="13">
        <v>43958</v>
      </c>
      <c r="D700" s="12" t="s">
        <v>16</v>
      </c>
      <c r="E700" s="12" t="s">
        <v>1563</v>
      </c>
      <c r="F700" s="12" t="s">
        <v>23</v>
      </c>
      <c r="G700" s="14" t="s">
        <v>1564</v>
      </c>
      <c r="H700" s="15" t="s">
        <v>1565</v>
      </c>
      <c r="I700" s="16"/>
      <c r="J700" s="16"/>
      <c r="K700" s="11"/>
      <c r="L700" s="11"/>
    </row>
    <row r="701" spans="1:12" ht="98.4" x14ac:dyDescent="0.4">
      <c r="A701" s="11"/>
      <c r="B701" s="12" t="s">
        <v>46</v>
      </c>
      <c r="C701" s="13">
        <v>43958</v>
      </c>
      <c r="D701" s="12" t="s">
        <v>16</v>
      </c>
      <c r="E701" s="12" t="s">
        <v>1563</v>
      </c>
      <c r="F701" s="12" t="s">
        <v>23</v>
      </c>
      <c r="G701" s="14" t="s">
        <v>1566</v>
      </c>
      <c r="H701" s="15" t="s">
        <v>1565</v>
      </c>
      <c r="I701" s="16"/>
      <c r="J701" s="16"/>
      <c r="K701" s="11"/>
      <c r="L701" s="11"/>
    </row>
    <row r="702" spans="1:12" ht="233.7" x14ac:dyDescent="0.4">
      <c r="A702" s="11"/>
      <c r="B702" s="12" t="s">
        <v>46</v>
      </c>
      <c r="C702" s="13">
        <v>43958</v>
      </c>
      <c r="D702" s="12" t="s">
        <v>16</v>
      </c>
      <c r="E702" s="12" t="s">
        <v>1563</v>
      </c>
      <c r="F702" s="12" t="s">
        <v>23</v>
      </c>
      <c r="G702" s="14" t="s">
        <v>1567</v>
      </c>
      <c r="H702" s="15" t="s">
        <v>1565</v>
      </c>
      <c r="I702" s="16"/>
      <c r="J702" s="16"/>
      <c r="K702" s="11"/>
      <c r="L702" s="11"/>
    </row>
    <row r="703" spans="1:12" ht="123" x14ac:dyDescent="0.4">
      <c r="A703" s="11"/>
      <c r="B703" s="12" t="s">
        <v>46</v>
      </c>
      <c r="C703" s="13">
        <v>43958</v>
      </c>
      <c r="D703" s="12" t="s">
        <v>16</v>
      </c>
      <c r="E703" s="12" t="s">
        <v>1563</v>
      </c>
      <c r="F703" s="12" t="s">
        <v>23</v>
      </c>
      <c r="G703" s="14" t="s">
        <v>1568</v>
      </c>
      <c r="H703" s="15" t="s">
        <v>1565</v>
      </c>
      <c r="I703" s="16"/>
      <c r="J703" s="16"/>
      <c r="K703" s="11"/>
      <c r="L703" s="11"/>
    </row>
    <row r="704" spans="1:12" ht="86.1" x14ac:dyDescent="0.4">
      <c r="A704" s="11"/>
      <c r="B704" s="12" t="s">
        <v>46</v>
      </c>
      <c r="C704" s="13">
        <v>43958</v>
      </c>
      <c r="D704" s="12" t="s">
        <v>16</v>
      </c>
      <c r="E704" s="12" t="s">
        <v>1563</v>
      </c>
      <c r="F704" s="12" t="s">
        <v>23</v>
      </c>
      <c r="G704" s="14" t="s">
        <v>1569</v>
      </c>
      <c r="H704" s="15" t="s">
        <v>1565</v>
      </c>
      <c r="I704" s="16"/>
      <c r="J704" s="16"/>
      <c r="K704" s="11"/>
      <c r="L704" s="11"/>
    </row>
    <row r="705" spans="1:12" ht="61.5" x14ac:dyDescent="0.4">
      <c r="A705" s="11"/>
      <c r="B705" s="12" t="s">
        <v>46</v>
      </c>
      <c r="C705" s="13">
        <v>43958</v>
      </c>
      <c r="D705" s="12" t="s">
        <v>16</v>
      </c>
      <c r="E705" s="12" t="s">
        <v>61</v>
      </c>
      <c r="F705" s="12" t="s">
        <v>23</v>
      </c>
      <c r="G705" s="14" t="s">
        <v>1570</v>
      </c>
      <c r="H705" s="15" t="s">
        <v>1571</v>
      </c>
      <c r="I705" s="16"/>
      <c r="J705" s="16"/>
      <c r="K705" s="11"/>
      <c r="L705" s="11"/>
    </row>
    <row r="706" spans="1:12" ht="49.2" x14ac:dyDescent="0.4">
      <c r="A706" s="11"/>
      <c r="B706" s="12" t="s">
        <v>50</v>
      </c>
      <c r="C706" s="13">
        <v>43958</v>
      </c>
      <c r="D706" s="12" t="s">
        <v>16</v>
      </c>
      <c r="E706" s="12" t="s">
        <v>123</v>
      </c>
      <c r="F706" s="12" t="s">
        <v>18</v>
      </c>
      <c r="G706" s="14" t="s">
        <v>1572</v>
      </c>
      <c r="H706" s="15" t="s">
        <v>1573</v>
      </c>
      <c r="I706" s="16"/>
      <c r="J706" s="16"/>
      <c r="K706" s="11"/>
      <c r="L706" s="11"/>
    </row>
    <row r="707" spans="1:12" ht="49.2" x14ac:dyDescent="0.4">
      <c r="A707" s="11"/>
      <c r="B707" s="12" t="s">
        <v>137</v>
      </c>
      <c r="C707" s="13">
        <v>43958</v>
      </c>
      <c r="D707" s="12" t="s">
        <v>16</v>
      </c>
      <c r="E707" s="12" t="s">
        <v>263</v>
      </c>
      <c r="F707" s="12" t="s">
        <v>23</v>
      </c>
      <c r="G707" s="14" t="s">
        <v>1574</v>
      </c>
      <c r="H707" s="15" t="s">
        <v>1575</v>
      </c>
      <c r="I707" s="16"/>
      <c r="J707" s="16"/>
      <c r="K707" s="11"/>
      <c r="L707" s="11"/>
    </row>
    <row r="708" spans="1:12" ht="73.8" x14ac:dyDescent="0.4">
      <c r="A708" s="11"/>
      <c r="B708" s="12" t="s">
        <v>272</v>
      </c>
      <c r="C708" s="13">
        <v>43958</v>
      </c>
      <c r="D708" s="12" t="s">
        <v>16</v>
      </c>
      <c r="E708" s="12" t="s">
        <v>61</v>
      </c>
      <c r="F708" s="12" t="s">
        <v>23</v>
      </c>
      <c r="G708" s="14" t="s">
        <v>1576</v>
      </c>
      <c r="H708" s="15" t="s">
        <v>1577</v>
      </c>
      <c r="I708" s="16"/>
      <c r="J708" s="16"/>
      <c r="K708" s="11"/>
      <c r="L708" s="11"/>
    </row>
    <row r="709" spans="1:12" ht="49.2" x14ac:dyDescent="0.4">
      <c r="A709" s="11"/>
      <c r="B709" s="12" t="s">
        <v>141</v>
      </c>
      <c r="C709" s="13">
        <v>43958</v>
      </c>
      <c r="D709" s="12" t="s">
        <v>16</v>
      </c>
      <c r="E709" s="12" t="s">
        <v>145</v>
      </c>
      <c r="F709" s="12" t="s">
        <v>23</v>
      </c>
      <c r="G709" s="14" t="s">
        <v>1578</v>
      </c>
      <c r="H709" s="15" t="s">
        <v>1579</v>
      </c>
      <c r="I709" s="16"/>
      <c r="J709" s="16"/>
      <c r="K709" s="11"/>
      <c r="L709" s="11"/>
    </row>
    <row r="710" spans="1:12" ht="36.9" x14ac:dyDescent="0.4">
      <c r="A710" s="11"/>
      <c r="B710" s="12" t="s">
        <v>599</v>
      </c>
      <c r="C710" s="13">
        <v>43958</v>
      </c>
      <c r="D710" s="12" t="s">
        <v>16</v>
      </c>
      <c r="E710" s="12" t="s">
        <v>743</v>
      </c>
      <c r="F710" s="12" t="s">
        <v>23</v>
      </c>
      <c r="G710" s="14" t="s">
        <v>1580</v>
      </c>
      <c r="H710" s="15" t="s">
        <v>1581</v>
      </c>
      <c r="I710" s="16"/>
      <c r="J710" s="16"/>
      <c r="K710" s="11"/>
      <c r="L710" s="11"/>
    </row>
    <row r="711" spans="1:12" ht="73.8" x14ac:dyDescent="0.4">
      <c r="A711" s="11"/>
      <c r="B711" s="12" t="s">
        <v>987</v>
      </c>
      <c r="C711" s="13">
        <v>43958</v>
      </c>
      <c r="D711" s="12" t="s">
        <v>16</v>
      </c>
      <c r="E711" s="12" t="s">
        <v>1582</v>
      </c>
      <c r="F711" s="12" t="s">
        <v>23</v>
      </c>
      <c r="G711" s="14" t="s">
        <v>1583</v>
      </c>
      <c r="H711" s="15" t="s">
        <v>1584</v>
      </c>
      <c r="I711" s="16"/>
      <c r="J711" s="16"/>
      <c r="K711" s="11"/>
      <c r="L711" s="11"/>
    </row>
    <row r="712" spans="1:12" ht="49.2" x14ac:dyDescent="0.4">
      <c r="A712" s="11"/>
      <c r="B712" s="12" t="s">
        <v>294</v>
      </c>
      <c r="C712" s="13">
        <v>43958</v>
      </c>
      <c r="D712" s="12" t="s">
        <v>16</v>
      </c>
      <c r="E712" s="12" t="s">
        <v>468</v>
      </c>
      <c r="F712" s="12" t="s">
        <v>23</v>
      </c>
      <c r="G712" s="14" t="s">
        <v>1585</v>
      </c>
      <c r="H712" s="15" t="s">
        <v>1586</v>
      </c>
      <c r="I712" s="16"/>
      <c r="J712" s="16"/>
      <c r="K712" s="11"/>
      <c r="L712" s="11"/>
    </row>
    <row r="713" spans="1:12" ht="24.6" hidden="1" x14ac:dyDescent="0.4">
      <c r="A713" s="11"/>
      <c r="B713" s="19" t="s">
        <v>244</v>
      </c>
      <c r="C713" s="20">
        <v>43958</v>
      </c>
      <c r="D713" s="19" t="s">
        <v>142</v>
      </c>
      <c r="E713" s="19" t="s">
        <v>61</v>
      </c>
      <c r="F713" s="19" t="s">
        <v>23</v>
      </c>
      <c r="G713" s="21" t="s">
        <v>1587</v>
      </c>
      <c r="H713" s="22" t="s">
        <v>1588</v>
      </c>
      <c r="I713" s="16"/>
      <c r="J713" s="16"/>
      <c r="K713" s="11"/>
      <c r="L713" s="11"/>
    </row>
    <row r="714" spans="1:12" ht="24.6" x14ac:dyDescent="0.4">
      <c r="A714" s="11"/>
      <c r="B714" s="12" t="s">
        <v>244</v>
      </c>
      <c r="C714" s="13">
        <v>43958</v>
      </c>
      <c r="D714" s="12" t="s">
        <v>16</v>
      </c>
      <c r="E714" s="12" t="s">
        <v>546</v>
      </c>
      <c r="F714" s="12" t="s">
        <v>18</v>
      </c>
      <c r="G714" s="14" t="s">
        <v>1589</v>
      </c>
      <c r="H714" s="15" t="s">
        <v>1590</v>
      </c>
      <c r="I714" s="16"/>
      <c r="J714" s="16"/>
      <c r="K714" s="11"/>
      <c r="L714" s="11"/>
    </row>
    <row r="715" spans="1:12" ht="270.60000000000002" x14ac:dyDescent="0.4">
      <c r="A715" s="11"/>
      <c r="B715" s="12" t="s">
        <v>95</v>
      </c>
      <c r="C715" s="13">
        <v>43958</v>
      </c>
      <c r="D715" s="12" t="s">
        <v>16</v>
      </c>
      <c r="E715" s="12" t="s">
        <v>1591</v>
      </c>
      <c r="F715" s="12" t="s">
        <v>23</v>
      </c>
      <c r="G715" s="14" t="s">
        <v>1592</v>
      </c>
      <c r="H715" s="15" t="s">
        <v>1593</v>
      </c>
      <c r="I715" s="16"/>
      <c r="J715" s="16"/>
      <c r="K715" s="11"/>
      <c r="L715" s="11"/>
    </row>
    <row r="716" spans="1:12" ht="61.5" x14ac:dyDescent="0.4">
      <c r="A716" s="11"/>
      <c r="B716" s="12" t="s">
        <v>95</v>
      </c>
      <c r="C716" s="13">
        <v>43958</v>
      </c>
      <c r="D716" s="12" t="s">
        <v>16</v>
      </c>
      <c r="E716" s="12" t="s">
        <v>61</v>
      </c>
      <c r="F716" s="12" t="s">
        <v>23</v>
      </c>
      <c r="G716" s="14" t="s">
        <v>1594</v>
      </c>
      <c r="H716" s="15" t="s">
        <v>1595</v>
      </c>
      <c r="I716" s="16"/>
      <c r="J716" s="16"/>
      <c r="K716" s="11"/>
      <c r="L716" s="11"/>
    </row>
    <row r="717" spans="1:12" ht="73.8" hidden="1" x14ac:dyDescent="0.4">
      <c r="A717" s="11"/>
      <c r="B717" s="19" t="s">
        <v>480</v>
      </c>
      <c r="C717" s="20">
        <v>43958</v>
      </c>
      <c r="D717" s="19" t="s">
        <v>142</v>
      </c>
      <c r="E717" s="19" t="s">
        <v>1417</v>
      </c>
      <c r="F717" s="19" t="s">
        <v>18</v>
      </c>
      <c r="G717" s="21" t="s">
        <v>1596</v>
      </c>
      <c r="H717" s="22" t="s">
        <v>1597</v>
      </c>
      <c r="I717" s="16"/>
      <c r="J717" s="16"/>
      <c r="K717" s="11"/>
      <c r="L717" s="11"/>
    </row>
    <row r="718" spans="1:12" ht="123" hidden="1" x14ac:dyDescent="0.4">
      <c r="A718" s="11"/>
      <c r="B718" s="19" t="s">
        <v>480</v>
      </c>
      <c r="C718" s="20">
        <v>43958</v>
      </c>
      <c r="D718" s="19" t="s">
        <v>142</v>
      </c>
      <c r="E718" s="19" t="s">
        <v>481</v>
      </c>
      <c r="F718" s="19" t="s">
        <v>23</v>
      </c>
      <c r="G718" s="21" t="s">
        <v>1598</v>
      </c>
      <c r="H718" s="22" t="s">
        <v>1599</v>
      </c>
      <c r="I718" s="16"/>
      <c r="J718" s="16"/>
      <c r="K718" s="11"/>
      <c r="L718" s="11"/>
    </row>
    <row r="719" spans="1:12" ht="159.9" hidden="1" x14ac:dyDescent="0.4">
      <c r="A719" s="11"/>
      <c r="B719" s="19" t="s">
        <v>102</v>
      </c>
      <c r="C719" s="20">
        <v>43958</v>
      </c>
      <c r="D719" s="19" t="s">
        <v>142</v>
      </c>
      <c r="E719" s="19" t="s">
        <v>889</v>
      </c>
      <c r="F719" s="19" t="s">
        <v>18</v>
      </c>
      <c r="G719" s="21" t="s">
        <v>1600</v>
      </c>
      <c r="H719" s="22" t="s">
        <v>1601</v>
      </c>
      <c r="I719" s="16"/>
      <c r="J719" s="16"/>
      <c r="K719" s="11"/>
      <c r="L719" s="11"/>
    </row>
    <row r="720" spans="1:12" ht="270.60000000000002" x14ac:dyDescent="0.4">
      <c r="A720" s="11"/>
      <c r="B720" s="12" t="s">
        <v>102</v>
      </c>
      <c r="C720" s="13">
        <v>43958</v>
      </c>
      <c r="D720" s="12" t="s">
        <v>16</v>
      </c>
      <c r="E720" s="12" t="s">
        <v>1602</v>
      </c>
      <c r="F720" s="12" t="s">
        <v>676</v>
      </c>
      <c r="G720" s="14" t="s">
        <v>1603</v>
      </c>
      <c r="H720" s="15" t="s">
        <v>1604</v>
      </c>
      <c r="I720" s="16"/>
      <c r="J720" s="16"/>
      <c r="K720" s="11"/>
      <c r="L720" s="11"/>
    </row>
    <row r="721" spans="1:12" ht="36.9" x14ac:dyDescent="0.4">
      <c r="A721" s="11"/>
      <c r="B721" s="12" t="s">
        <v>102</v>
      </c>
      <c r="C721" s="13">
        <v>43958</v>
      </c>
      <c r="D721" s="12" t="s">
        <v>16</v>
      </c>
      <c r="E721" s="12" t="s">
        <v>1605</v>
      </c>
      <c r="F721" s="12" t="s">
        <v>23</v>
      </c>
      <c r="G721" s="14" t="s">
        <v>1606</v>
      </c>
      <c r="H721" s="15" t="s">
        <v>1607</v>
      </c>
      <c r="I721" s="16"/>
      <c r="J721" s="16"/>
      <c r="K721" s="11"/>
      <c r="L721" s="11"/>
    </row>
    <row r="722" spans="1:12" ht="36.9" x14ac:dyDescent="0.4">
      <c r="A722" s="11"/>
      <c r="B722" s="12" t="s">
        <v>400</v>
      </c>
      <c r="C722" s="13">
        <v>43958</v>
      </c>
      <c r="D722" s="12" t="s">
        <v>16</v>
      </c>
      <c r="E722" s="12" t="s">
        <v>689</v>
      </c>
      <c r="F722" s="12" t="s">
        <v>18</v>
      </c>
      <c r="G722" s="14" t="s">
        <v>1608</v>
      </c>
      <c r="H722" s="15" t="s">
        <v>1609</v>
      </c>
      <c r="I722" s="16"/>
      <c r="J722" s="16"/>
      <c r="K722" s="11"/>
      <c r="L722" s="11"/>
    </row>
    <row r="723" spans="1:12" ht="135.30000000000001" x14ac:dyDescent="0.4">
      <c r="A723" s="11"/>
      <c r="B723" s="12" t="s">
        <v>400</v>
      </c>
      <c r="C723" s="13">
        <v>43958</v>
      </c>
      <c r="D723" s="12" t="s">
        <v>16</v>
      </c>
      <c r="E723" s="12" t="s">
        <v>491</v>
      </c>
      <c r="F723" s="12" t="s">
        <v>18</v>
      </c>
      <c r="G723" s="14" t="s">
        <v>1610</v>
      </c>
      <c r="H723" s="15" t="s">
        <v>1611</v>
      </c>
      <c r="I723" s="16"/>
      <c r="J723" s="16"/>
      <c r="K723" s="11"/>
      <c r="L723" s="11"/>
    </row>
    <row r="724" spans="1:12" ht="172.2" x14ac:dyDescent="0.4">
      <c r="A724" s="11"/>
      <c r="B724" s="12" t="s">
        <v>400</v>
      </c>
      <c r="C724" s="13">
        <v>43958</v>
      </c>
      <c r="D724" s="12" t="s">
        <v>16</v>
      </c>
      <c r="E724" s="12" t="s">
        <v>491</v>
      </c>
      <c r="F724" s="12" t="s">
        <v>18</v>
      </c>
      <c r="G724" s="14" t="s">
        <v>1612</v>
      </c>
      <c r="H724" s="15" t="s">
        <v>1613</v>
      </c>
      <c r="I724" s="16"/>
      <c r="J724" s="16"/>
      <c r="K724" s="11"/>
      <c r="L724" s="11"/>
    </row>
    <row r="725" spans="1:12" ht="172.2" x14ac:dyDescent="0.4">
      <c r="A725" s="11"/>
      <c r="B725" s="12" t="s">
        <v>400</v>
      </c>
      <c r="C725" s="13">
        <v>43958</v>
      </c>
      <c r="D725" s="12" t="s">
        <v>16</v>
      </c>
      <c r="E725" s="12" t="s">
        <v>491</v>
      </c>
      <c r="F725" s="12" t="s">
        <v>18</v>
      </c>
      <c r="G725" s="14" t="s">
        <v>1614</v>
      </c>
      <c r="H725" s="15" t="s">
        <v>1615</v>
      </c>
      <c r="I725" s="16"/>
      <c r="J725" s="16"/>
      <c r="K725" s="11"/>
      <c r="L725" s="11"/>
    </row>
    <row r="726" spans="1:12" ht="86.1" x14ac:dyDescent="0.4">
      <c r="A726" s="11"/>
      <c r="B726" s="12" t="s">
        <v>250</v>
      </c>
      <c r="C726" s="13">
        <v>43958</v>
      </c>
      <c r="D726" s="12" t="s">
        <v>16</v>
      </c>
      <c r="E726" s="12" t="s">
        <v>61</v>
      </c>
      <c r="F726" s="12" t="s">
        <v>18</v>
      </c>
      <c r="G726" s="14" t="s">
        <v>1616</v>
      </c>
      <c r="H726" s="15" t="s">
        <v>1617</v>
      </c>
      <c r="I726" s="16"/>
      <c r="J726" s="16"/>
      <c r="K726" s="11"/>
      <c r="L726" s="11"/>
    </row>
    <row r="727" spans="1:12" ht="73.8" x14ac:dyDescent="0.4">
      <c r="A727" s="11"/>
      <c r="B727" s="12" t="s">
        <v>191</v>
      </c>
      <c r="C727" s="13">
        <v>43958</v>
      </c>
      <c r="D727" s="12" t="s">
        <v>16</v>
      </c>
      <c r="E727" s="12" t="s">
        <v>1618</v>
      </c>
      <c r="F727" s="12" t="s">
        <v>23</v>
      </c>
      <c r="G727" s="14" t="s">
        <v>1619</v>
      </c>
      <c r="H727" s="15" t="s">
        <v>1620</v>
      </c>
      <c r="I727" s="16"/>
      <c r="J727" s="16"/>
      <c r="K727" s="11"/>
      <c r="L727" s="11"/>
    </row>
    <row r="728" spans="1:12" ht="61.5" x14ac:dyDescent="0.4">
      <c r="A728" s="11"/>
      <c r="B728" s="12" t="s">
        <v>191</v>
      </c>
      <c r="C728" s="13">
        <v>43958</v>
      </c>
      <c r="D728" s="12" t="s">
        <v>16</v>
      </c>
      <c r="E728" s="12" t="s">
        <v>1621</v>
      </c>
      <c r="F728" s="12" t="s">
        <v>28</v>
      </c>
      <c r="G728" s="14" t="s">
        <v>1622</v>
      </c>
      <c r="H728" s="15" t="s">
        <v>1623</v>
      </c>
      <c r="I728" s="16"/>
      <c r="J728" s="16"/>
      <c r="K728" s="11"/>
      <c r="L728" s="11"/>
    </row>
    <row r="729" spans="1:12" ht="98.4" x14ac:dyDescent="0.4">
      <c r="A729" s="11"/>
      <c r="B729" s="12" t="s">
        <v>191</v>
      </c>
      <c r="C729" s="13">
        <v>43958</v>
      </c>
      <c r="D729" s="12" t="s">
        <v>16</v>
      </c>
      <c r="E729" s="12" t="s">
        <v>1624</v>
      </c>
      <c r="F729" s="12" t="s">
        <v>23</v>
      </c>
      <c r="G729" s="14" t="s">
        <v>1625</v>
      </c>
      <c r="H729" s="15" t="s">
        <v>1623</v>
      </c>
      <c r="I729" s="16"/>
      <c r="J729" s="16"/>
      <c r="K729" s="11"/>
      <c r="L729" s="11"/>
    </row>
    <row r="730" spans="1:12" ht="123" x14ac:dyDescent="0.4">
      <c r="A730" s="11"/>
      <c r="B730" s="12" t="s">
        <v>15</v>
      </c>
      <c r="C730" s="13">
        <v>43957</v>
      </c>
      <c r="D730" s="12" t="s">
        <v>16</v>
      </c>
      <c r="E730" s="12" t="s">
        <v>22</v>
      </c>
      <c r="F730" s="12" t="s">
        <v>23</v>
      </c>
      <c r="G730" s="14" t="s">
        <v>1626</v>
      </c>
      <c r="H730" s="15" t="s">
        <v>1627</v>
      </c>
      <c r="I730" s="16"/>
      <c r="J730" s="16"/>
      <c r="K730" s="11"/>
      <c r="L730" s="11"/>
    </row>
    <row r="731" spans="1:12" ht="24.6" x14ac:dyDescent="0.4">
      <c r="A731" s="11"/>
      <c r="B731" s="12" t="s">
        <v>35</v>
      </c>
      <c r="C731" s="13">
        <v>43957</v>
      </c>
      <c r="D731" s="12" t="s">
        <v>16</v>
      </c>
      <c r="E731" s="12" t="s">
        <v>1628</v>
      </c>
      <c r="F731" s="12" t="s">
        <v>52</v>
      </c>
      <c r="G731" s="14" t="s">
        <v>1629</v>
      </c>
      <c r="H731" s="15" t="s">
        <v>1630</v>
      </c>
      <c r="I731" s="16"/>
      <c r="J731" s="16"/>
      <c r="K731" s="11"/>
      <c r="L731" s="11"/>
    </row>
    <row r="732" spans="1:12" ht="86.1" x14ac:dyDescent="0.4">
      <c r="A732" s="11"/>
      <c r="B732" s="12" t="s">
        <v>42</v>
      </c>
      <c r="C732" s="13">
        <v>43957</v>
      </c>
      <c r="D732" s="12" t="s">
        <v>16</v>
      </c>
      <c r="E732" s="12" t="s">
        <v>724</v>
      </c>
      <c r="F732" s="12" t="s">
        <v>62</v>
      </c>
      <c r="G732" s="14" t="s">
        <v>1631</v>
      </c>
      <c r="H732" s="15" t="s">
        <v>1632</v>
      </c>
      <c r="I732" s="16"/>
      <c r="J732" s="16"/>
      <c r="K732" s="11"/>
      <c r="L732" s="11"/>
    </row>
    <row r="733" spans="1:12" ht="49.2" x14ac:dyDescent="0.4">
      <c r="A733" s="11"/>
      <c r="B733" s="12" t="s">
        <v>50</v>
      </c>
      <c r="C733" s="13">
        <v>43957</v>
      </c>
      <c r="D733" s="12" t="s">
        <v>16</v>
      </c>
      <c r="E733" s="12" t="s">
        <v>1633</v>
      </c>
      <c r="F733" s="12" t="s">
        <v>23</v>
      </c>
      <c r="G733" s="14" t="s">
        <v>1634</v>
      </c>
      <c r="H733" s="15" t="s">
        <v>1635</v>
      </c>
      <c r="I733" s="16"/>
      <c r="J733" s="16"/>
      <c r="K733" s="11"/>
      <c r="L733" s="11"/>
    </row>
    <row r="734" spans="1:12" ht="36.9" x14ac:dyDescent="0.4">
      <c r="A734" s="11"/>
      <c r="B734" s="12" t="s">
        <v>50</v>
      </c>
      <c r="C734" s="13">
        <v>43957</v>
      </c>
      <c r="D734" s="12" t="s">
        <v>16</v>
      </c>
      <c r="E734" s="12" t="s">
        <v>1633</v>
      </c>
      <c r="F734" s="12" t="s">
        <v>23</v>
      </c>
      <c r="G734" s="14" t="s">
        <v>1636</v>
      </c>
      <c r="H734" s="15" t="s">
        <v>1635</v>
      </c>
      <c r="I734" s="16"/>
      <c r="J734" s="16"/>
      <c r="K734" s="11"/>
      <c r="L734" s="11"/>
    </row>
    <row r="735" spans="1:12" ht="295.2" x14ac:dyDescent="0.4">
      <c r="A735" s="11"/>
      <c r="B735" s="12" t="s">
        <v>50</v>
      </c>
      <c r="C735" s="13">
        <v>43957</v>
      </c>
      <c r="D735" s="12" t="s">
        <v>16</v>
      </c>
      <c r="E735" s="12" t="s">
        <v>123</v>
      </c>
      <c r="F735" s="12" t="s">
        <v>62</v>
      </c>
      <c r="G735" s="14" t="s">
        <v>1637</v>
      </c>
      <c r="H735" s="15" t="s">
        <v>1638</v>
      </c>
      <c r="I735" s="16"/>
      <c r="J735" s="16"/>
      <c r="K735" s="11"/>
      <c r="L735" s="11"/>
    </row>
    <row r="736" spans="1:12" ht="172.2" x14ac:dyDescent="0.4">
      <c r="A736" s="11"/>
      <c r="B736" s="12" t="s">
        <v>50</v>
      </c>
      <c r="C736" s="13">
        <v>43957</v>
      </c>
      <c r="D736" s="12" t="s">
        <v>16</v>
      </c>
      <c r="E736" s="12" t="s">
        <v>123</v>
      </c>
      <c r="F736" s="12" t="s">
        <v>62</v>
      </c>
      <c r="G736" s="14" t="s">
        <v>1639</v>
      </c>
      <c r="H736" s="15" t="s">
        <v>1638</v>
      </c>
      <c r="I736" s="16"/>
      <c r="J736" s="16"/>
      <c r="K736" s="11"/>
      <c r="L736" s="11"/>
    </row>
    <row r="737" spans="1:12" ht="98.4" x14ac:dyDescent="0.4">
      <c r="A737" s="11"/>
      <c r="B737" s="12" t="s">
        <v>272</v>
      </c>
      <c r="C737" s="13">
        <v>43957</v>
      </c>
      <c r="D737" s="12" t="s">
        <v>16</v>
      </c>
      <c r="E737" s="12" t="s">
        <v>1640</v>
      </c>
      <c r="F737" s="12" t="s">
        <v>62</v>
      </c>
      <c r="G737" s="14" t="s">
        <v>1641</v>
      </c>
      <c r="H737" s="15" t="s">
        <v>1642</v>
      </c>
      <c r="I737" s="16"/>
      <c r="J737" s="16"/>
      <c r="K737" s="11"/>
      <c r="L737" s="11"/>
    </row>
    <row r="738" spans="1:12" ht="98.4" x14ac:dyDescent="0.4">
      <c r="A738" s="11"/>
      <c r="B738" s="12" t="s">
        <v>141</v>
      </c>
      <c r="C738" s="13">
        <v>43957</v>
      </c>
      <c r="D738" s="12" t="s">
        <v>16</v>
      </c>
      <c r="E738" s="12" t="s">
        <v>596</v>
      </c>
      <c r="F738" s="12" t="s">
        <v>18</v>
      </c>
      <c r="G738" s="14" t="s">
        <v>1643</v>
      </c>
      <c r="H738" s="15" t="s">
        <v>1644</v>
      </c>
      <c r="I738" s="16"/>
      <c r="J738" s="16"/>
      <c r="K738" s="11"/>
      <c r="L738" s="11"/>
    </row>
    <row r="739" spans="1:12" ht="49.2" x14ac:dyDescent="0.4">
      <c r="A739" s="11"/>
      <c r="B739" s="12" t="s">
        <v>599</v>
      </c>
      <c r="C739" s="13">
        <v>43957</v>
      </c>
      <c r="D739" s="12" t="s">
        <v>16</v>
      </c>
      <c r="E739" s="12" t="s">
        <v>1645</v>
      </c>
      <c r="F739" s="12" t="s">
        <v>23</v>
      </c>
      <c r="G739" s="14" t="s">
        <v>1646</v>
      </c>
      <c r="H739" s="15" t="s">
        <v>1647</v>
      </c>
      <c r="I739" s="16"/>
      <c r="J739" s="16"/>
      <c r="K739" s="11"/>
      <c r="L739" s="11"/>
    </row>
    <row r="740" spans="1:12" ht="36.9" x14ac:dyDescent="0.4">
      <c r="A740" s="11"/>
      <c r="B740" s="12" t="s">
        <v>362</v>
      </c>
      <c r="C740" s="13">
        <v>43957</v>
      </c>
      <c r="D740" s="12" t="s">
        <v>16</v>
      </c>
      <c r="E740" s="12" t="s">
        <v>120</v>
      </c>
      <c r="F740" s="12" t="s">
        <v>23</v>
      </c>
      <c r="G740" s="14" t="s">
        <v>1648</v>
      </c>
      <c r="H740" s="29" t="s">
        <v>1649</v>
      </c>
      <c r="I740" s="16"/>
      <c r="J740" s="16"/>
      <c r="K740" s="11"/>
      <c r="L740" s="11"/>
    </row>
    <row r="741" spans="1:12" ht="98.4" x14ac:dyDescent="0.4">
      <c r="A741" s="11"/>
      <c r="B741" s="12" t="s">
        <v>60</v>
      </c>
      <c r="C741" s="13">
        <v>43957</v>
      </c>
      <c r="D741" s="12" t="s">
        <v>16</v>
      </c>
      <c r="E741" s="12" t="s">
        <v>61</v>
      </c>
      <c r="F741" s="12" t="s">
        <v>62</v>
      </c>
      <c r="G741" s="14" t="s">
        <v>1650</v>
      </c>
      <c r="H741" s="29" t="s">
        <v>1651</v>
      </c>
      <c r="I741" s="16"/>
      <c r="J741" s="16"/>
      <c r="K741" s="11"/>
      <c r="L741" s="11"/>
    </row>
    <row r="742" spans="1:12" ht="86.1" x14ac:dyDescent="0.4">
      <c r="A742" s="11"/>
      <c r="B742" s="12" t="s">
        <v>70</v>
      </c>
      <c r="C742" s="13">
        <v>43957</v>
      </c>
      <c r="D742" s="12" t="s">
        <v>16</v>
      </c>
      <c r="E742" s="12" t="s">
        <v>71</v>
      </c>
      <c r="F742" s="12" t="s">
        <v>28</v>
      </c>
      <c r="G742" s="14" t="s">
        <v>1652</v>
      </c>
      <c r="H742" s="15" t="s">
        <v>1653</v>
      </c>
      <c r="I742" s="16"/>
      <c r="J742" s="16"/>
      <c r="K742" s="11"/>
      <c r="L742" s="11"/>
    </row>
    <row r="743" spans="1:12" ht="86.1" x14ac:dyDescent="0.4">
      <c r="A743" s="11"/>
      <c r="B743" s="12" t="s">
        <v>70</v>
      </c>
      <c r="C743" s="13">
        <v>43957</v>
      </c>
      <c r="D743" s="12" t="s">
        <v>16</v>
      </c>
      <c r="E743" s="12" t="s">
        <v>71</v>
      </c>
      <c r="F743" s="12" t="s">
        <v>28</v>
      </c>
      <c r="G743" s="14" t="s">
        <v>1654</v>
      </c>
      <c r="H743" s="15" t="s">
        <v>1655</v>
      </c>
      <c r="I743" s="16"/>
      <c r="J743" s="16"/>
      <c r="K743" s="11"/>
      <c r="L743" s="11"/>
    </row>
    <row r="744" spans="1:12" ht="123" x14ac:dyDescent="0.4">
      <c r="A744" s="11"/>
      <c r="B744" s="12" t="s">
        <v>70</v>
      </c>
      <c r="C744" s="13">
        <v>43957</v>
      </c>
      <c r="D744" s="12" t="s">
        <v>16</v>
      </c>
      <c r="E744" s="12" t="s">
        <v>71</v>
      </c>
      <c r="F744" s="12" t="s">
        <v>28</v>
      </c>
      <c r="G744" s="14" t="s">
        <v>1656</v>
      </c>
      <c r="H744" s="29" t="s">
        <v>1657</v>
      </c>
      <c r="I744" s="16"/>
      <c r="J744" s="16"/>
      <c r="K744" s="11"/>
      <c r="L744" s="11"/>
    </row>
    <row r="745" spans="1:12" ht="147.6" x14ac:dyDescent="0.4">
      <c r="A745" s="11"/>
      <c r="B745" s="12" t="s">
        <v>70</v>
      </c>
      <c r="C745" s="13">
        <v>43957</v>
      </c>
      <c r="D745" s="12" t="s">
        <v>16</v>
      </c>
      <c r="E745" s="12" t="s">
        <v>71</v>
      </c>
      <c r="F745" s="12" t="s">
        <v>28</v>
      </c>
      <c r="G745" s="14" t="s">
        <v>1658</v>
      </c>
      <c r="H745" s="29" t="s">
        <v>1659</v>
      </c>
      <c r="I745" s="16"/>
      <c r="J745" s="16"/>
      <c r="K745" s="11"/>
      <c r="L745" s="11"/>
    </row>
    <row r="746" spans="1:12" ht="196.8" x14ac:dyDescent="0.4">
      <c r="A746" s="11"/>
      <c r="B746" s="12" t="s">
        <v>987</v>
      </c>
      <c r="C746" s="13">
        <v>43957</v>
      </c>
      <c r="D746" s="12" t="s">
        <v>16</v>
      </c>
      <c r="E746" s="12" t="s">
        <v>1660</v>
      </c>
      <c r="F746" s="12" t="s">
        <v>23</v>
      </c>
      <c r="G746" s="14" t="s">
        <v>1661</v>
      </c>
      <c r="H746" s="15" t="s">
        <v>1662</v>
      </c>
      <c r="I746" s="16"/>
      <c r="J746" s="16"/>
      <c r="K746" s="11"/>
      <c r="L746" s="11"/>
    </row>
    <row r="747" spans="1:12" ht="123" x14ac:dyDescent="0.4">
      <c r="A747" s="11"/>
      <c r="B747" s="12" t="s">
        <v>225</v>
      </c>
      <c r="C747" s="13">
        <v>43957</v>
      </c>
      <c r="D747" s="12" t="s">
        <v>16</v>
      </c>
      <c r="E747" s="12" t="s">
        <v>1663</v>
      </c>
      <c r="F747" s="12" t="s">
        <v>23</v>
      </c>
      <c r="G747" s="14" t="s">
        <v>1664</v>
      </c>
      <c r="H747" s="29" t="s">
        <v>1665</v>
      </c>
      <c r="I747" s="16"/>
      <c r="J747" s="16"/>
      <c r="K747" s="11"/>
      <c r="L747" s="11"/>
    </row>
    <row r="748" spans="1:12" ht="73.8" x14ac:dyDescent="0.4">
      <c r="A748" s="11"/>
      <c r="B748" s="12" t="s">
        <v>74</v>
      </c>
      <c r="C748" s="13">
        <v>43957</v>
      </c>
      <c r="D748" s="12" t="s">
        <v>16</v>
      </c>
      <c r="E748" s="12" t="s">
        <v>1666</v>
      </c>
      <c r="F748" s="12" t="s">
        <v>18</v>
      </c>
      <c r="G748" s="14" t="s">
        <v>1667</v>
      </c>
      <c r="H748" s="15" t="s">
        <v>1668</v>
      </c>
      <c r="I748" s="16"/>
      <c r="J748" s="16"/>
      <c r="K748" s="11"/>
      <c r="L748" s="11"/>
    </row>
    <row r="749" spans="1:12" ht="36.9" x14ac:dyDescent="0.4">
      <c r="A749" s="11"/>
      <c r="B749" s="12" t="s">
        <v>294</v>
      </c>
      <c r="C749" s="13">
        <v>43957</v>
      </c>
      <c r="D749" s="12" t="s">
        <v>16</v>
      </c>
      <c r="E749" s="12" t="s">
        <v>1669</v>
      </c>
      <c r="F749" s="12" t="s">
        <v>23</v>
      </c>
      <c r="G749" s="14" t="s">
        <v>1670</v>
      </c>
      <c r="H749" s="15" t="s">
        <v>1671</v>
      </c>
      <c r="I749" s="16"/>
      <c r="J749" s="16"/>
      <c r="K749" s="11"/>
      <c r="L749" s="11"/>
    </row>
    <row r="750" spans="1:12" ht="24.6" x14ac:dyDescent="0.4">
      <c r="A750" s="11"/>
      <c r="B750" s="12" t="s">
        <v>294</v>
      </c>
      <c r="C750" s="13">
        <v>43957</v>
      </c>
      <c r="D750" s="12" t="s">
        <v>16</v>
      </c>
      <c r="E750" s="12" t="s">
        <v>1672</v>
      </c>
      <c r="F750" s="12" t="s">
        <v>23</v>
      </c>
      <c r="G750" s="14" t="s">
        <v>1673</v>
      </c>
      <c r="H750" s="15" t="s">
        <v>1674</v>
      </c>
      <c r="I750" s="16"/>
      <c r="J750" s="16"/>
      <c r="K750" s="11"/>
      <c r="L750" s="11"/>
    </row>
    <row r="751" spans="1:12" ht="73.8" x14ac:dyDescent="0.4">
      <c r="A751" s="11"/>
      <c r="B751" s="12" t="s">
        <v>177</v>
      </c>
      <c r="C751" s="13">
        <v>43957</v>
      </c>
      <c r="D751" s="12" t="s">
        <v>16</v>
      </c>
      <c r="E751" s="12" t="s">
        <v>866</v>
      </c>
      <c r="F751" s="12" t="s">
        <v>28</v>
      </c>
      <c r="G751" s="14" t="s">
        <v>1675</v>
      </c>
      <c r="H751" s="15" t="s">
        <v>1676</v>
      </c>
      <c r="I751" s="16"/>
      <c r="J751" s="16"/>
      <c r="K751" s="11"/>
      <c r="L751" s="11"/>
    </row>
    <row r="752" spans="1:12" ht="73.8" x14ac:dyDescent="0.4">
      <c r="A752" s="11"/>
      <c r="B752" s="12" t="s">
        <v>177</v>
      </c>
      <c r="C752" s="13">
        <v>43957</v>
      </c>
      <c r="D752" s="12" t="s">
        <v>16</v>
      </c>
      <c r="E752" s="12" t="s">
        <v>866</v>
      </c>
      <c r="F752" s="12" t="s">
        <v>18</v>
      </c>
      <c r="G752" s="14" t="s">
        <v>1677</v>
      </c>
      <c r="H752" s="29" t="s">
        <v>1678</v>
      </c>
      <c r="I752" s="16"/>
      <c r="J752" s="16"/>
      <c r="K752" s="11"/>
      <c r="L752" s="11"/>
    </row>
    <row r="753" spans="1:12" ht="135.30000000000001" x14ac:dyDescent="0.4">
      <c r="A753" s="11"/>
      <c r="B753" s="12" t="s">
        <v>473</v>
      </c>
      <c r="C753" s="13">
        <v>43957</v>
      </c>
      <c r="D753" s="12" t="s">
        <v>16</v>
      </c>
      <c r="E753" s="12" t="s">
        <v>1679</v>
      </c>
      <c r="F753" s="12" t="s">
        <v>18</v>
      </c>
      <c r="G753" s="14" t="s">
        <v>1680</v>
      </c>
      <c r="H753" s="15" t="s">
        <v>1681</v>
      </c>
      <c r="I753" s="16"/>
      <c r="J753" s="16"/>
      <c r="K753" s="11"/>
      <c r="L753" s="11"/>
    </row>
    <row r="754" spans="1:12" ht="61.5" hidden="1" x14ac:dyDescent="0.4">
      <c r="A754" s="11"/>
      <c r="B754" s="19" t="s">
        <v>244</v>
      </c>
      <c r="C754" s="20">
        <v>43957</v>
      </c>
      <c r="D754" s="19" t="s">
        <v>142</v>
      </c>
      <c r="E754" s="19" t="s">
        <v>245</v>
      </c>
      <c r="F754" s="19" t="s">
        <v>18</v>
      </c>
      <c r="G754" s="21" t="s">
        <v>1682</v>
      </c>
      <c r="H754" s="22" t="s">
        <v>1683</v>
      </c>
      <c r="I754" s="16"/>
      <c r="J754" s="16"/>
      <c r="K754" s="11"/>
      <c r="L754" s="11"/>
    </row>
    <row r="755" spans="1:12" ht="49.2" x14ac:dyDescent="0.4">
      <c r="A755" s="11"/>
      <c r="B755" s="12" t="s">
        <v>244</v>
      </c>
      <c r="C755" s="13">
        <v>43957</v>
      </c>
      <c r="D755" s="12" t="s">
        <v>16</v>
      </c>
      <c r="E755" s="12" t="s">
        <v>245</v>
      </c>
      <c r="F755" s="12" t="s">
        <v>23</v>
      </c>
      <c r="G755" s="14" t="s">
        <v>1684</v>
      </c>
      <c r="H755" s="15" t="s">
        <v>1685</v>
      </c>
      <c r="I755" s="16"/>
      <c r="J755" s="16"/>
      <c r="K755" s="11"/>
      <c r="L755" s="11"/>
    </row>
    <row r="756" spans="1:12" ht="147.6" x14ac:dyDescent="0.4">
      <c r="A756" s="11"/>
      <c r="B756" s="12" t="s">
        <v>308</v>
      </c>
      <c r="C756" s="13">
        <v>43957</v>
      </c>
      <c r="D756" s="12" t="s">
        <v>16</v>
      </c>
      <c r="E756" s="12" t="s">
        <v>1686</v>
      </c>
      <c r="F756" s="12" t="s">
        <v>18</v>
      </c>
      <c r="G756" s="14" t="s">
        <v>1687</v>
      </c>
      <c r="H756" s="29" t="s">
        <v>1688</v>
      </c>
      <c r="I756" s="16"/>
      <c r="J756" s="16"/>
      <c r="K756" s="11"/>
      <c r="L756" s="11"/>
    </row>
    <row r="757" spans="1:12" ht="86.1" x14ac:dyDescent="0.4">
      <c r="A757" s="11"/>
      <c r="B757" s="12" t="s">
        <v>91</v>
      </c>
      <c r="C757" s="13">
        <v>43957</v>
      </c>
      <c r="D757" s="12" t="s">
        <v>16</v>
      </c>
      <c r="E757" s="12" t="s">
        <v>1689</v>
      </c>
      <c r="F757" s="12" t="s">
        <v>18</v>
      </c>
      <c r="G757" s="14" t="s">
        <v>1690</v>
      </c>
      <c r="H757" s="29" t="s">
        <v>1691</v>
      </c>
      <c r="I757" s="16"/>
      <c r="J757" s="16"/>
      <c r="K757" s="11"/>
      <c r="L757" s="11"/>
    </row>
    <row r="758" spans="1:12" ht="86.1" x14ac:dyDescent="0.4">
      <c r="A758" s="11"/>
      <c r="B758" s="12" t="s">
        <v>95</v>
      </c>
      <c r="C758" s="13">
        <v>43957</v>
      </c>
      <c r="D758" s="12" t="s">
        <v>16</v>
      </c>
      <c r="E758" s="12" t="s">
        <v>1692</v>
      </c>
      <c r="F758" s="12" t="s">
        <v>18</v>
      </c>
      <c r="G758" s="14" t="s">
        <v>1693</v>
      </c>
      <c r="H758" s="15" t="s">
        <v>1694</v>
      </c>
      <c r="I758" s="16"/>
      <c r="J758" s="16"/>
      <c r="K758" s="11"/>
      <c r="L758" s="11"/>
    </row>
    <row r="759" spans="1:12" ht="73.8" x14ac:dyDescent="0.4">
      <c r="A759" s="11"/>
      <c r="B759" s="12" t="s">
        <v>181</v>
      </c>
      <c r="C759" s="13">
        <v>43957</v>
      </c>
      <c r="D759" s="12" t="s">
        <v>16</v>
      </c>
      <c r="E759" s="12" t="s">
        <v>1215</v>
      </c>
      <c r="F759" s="12" t="s">
        <v>52</v>
      </c>
      <c r="G759" s="14" t="s">
        <v>1695</v>
      </c>
      <c r="H759" s="29" t="s">
        <v>1696</v>
      </c>
      <c r="I759" s="16"/>
      <c r="J759" s="16"/>
      <c r="K759" s="11"/>
      <c r="L759" s="11"/>
    </row>
    <row r="760" spans="1:12" ht="36.9" x14ac:dyDescent="0.4">
      <c r="A760" s="11"/>
      <c r="B760" s="12" t="s">
        <v>102</v>
      </c>
      <c r="C760" s="13">
        <v>43957</v>
      </c>
      <c r="D760" s="12" t="s">
        <v>16</v>
      </c>
      <c r="E760" s="12" t="s">
        <v>1697</v>
      </c>
      <c r="F760" s="12" t="s">
        <v>23</v>
      </c>
      <c r="G760" s="14" t="s">
        <v>1698</v>
      </c>
      <c r="H760" s="15" t="s">
        <v>1699</v>
      </c>
      <c r="I760" s="16"/>
      <c r="J760" s="16"/>
      <c r="K760" s="11"/>
      <c r="L760" s="11"/>
    </row>
    <row r="761" spans="1:12" ht="123" x14ac:dyDescent="0.4">
      <c r="A761" s="11"/>
      <c r="B761" s="12" t="s">
        <v>400</v>
      </c>
      <c r="C761" s="13">
        <v>43957</v>
      </c>
      <c r="D761" s="12" t="s">
        <v>16</v>
      </c>
      <c r="E761" s="12" t="s">
        <v>1013</v>
      </c>
      <c r="F761" s="12" t="s">
        <v>18</v>
      </c>
      <c r="G761" s="14" t="s">
        <v>1700</v>
      </c>
      <c r="H761" s="15" t="s">
        <v>1701</v>
      </c>
      <c r="I761" s="16"/>
      <c r="J761" s="16"/>
      <c r="K761" s="11"/>
      <c r="L761" s="11"/>
    </row>
    <row r="762" spans="1:12" ht="86.1" x14ac:dyDescent="0.4">
      <c r="A762" s="11"/>
      <c r="B762" s="12" t="s">
        <v>184</v>
      </c>
      <c r="C762" s="13">
        <v>43957</v>
      </c>
      <c r="D762" s="12" t="s">
        <v>16</v>
      </c>
      <c r="E762" s="12" t="s">
        <v>1702</v>
      </c>
      <c r="F762" s="12" t="s">
        <v>18</v>
      </c>
      <c r="G762" s="14" t="s">
        <v>1703</v>
      </c>
      <c r="H762" s="30" t="s">
        <v>1704</v>
      </c>
      <c r="I762" s="16"/>
      <c r="J762" s="16"/>
      <c r="K762" s="11"/>
      <c r="L762" s="11"/>
    </row>
    <row r="763" spans="1:12" ht="73.8" x14ac:dyDescent="0.4">
      <c r="A763" s="11"/>
      <c r="B763" s="12" t="s">
        <v>184</v>
      </c>
      <c r="C763" s="13">
        <v>43957</v>
      </c>
      <c r="D763" s="12" t="s">
        <v>16</v>
      </c>
      <c r="E763" s="12" t="s">
        <v>1702</v>
      </c>
      <c r="F763" s="12" t="s">
        <v>18</v>
      </c>
      <c r="G763" s="14" t="s">
        <v>1705</v>
      </c>
      <c r="H763" s="30" t="s">
        <v>1706</v>
      </c>
      <c r="I763" s="16"/>
      <c r="J763" s="16"/>
      <c r="K763" s="11"/>
      <c r="L763" s="11"/>
    </row>
    <row r="764" spans="1:12" ht="123" x14ac:dyDescent="0.4">
      <c r="A764" s="11"/>
      <c r="B764" s="12" t="s">
        <v>191</v>
      </c>
      <c r="C764" s="13">
        <v>43957</v>
      </c>
      <c r="D764" s="12" t="s">
        <v>16</v>
      </c>
      <c r="E764" s="12" t="s">
        <v>567</v>
      </c>
      <c r="F764" s="12" t="s">
        <v>23</v>
      </c>
      <c r="G764" s="14" t="s">
        <v>1707</v>
      </c>
      <c r="H764" s="15" t="s">
        <v>1708</v>
      </c>
      <c r="I764" s="16"/>
      <c r="J764" s="16"/>
      <c r="K764" s="11"/>
      <c r="L764" s="11"/>
    </row>
    <row r="765" spans="1:12" ht="98.4" x14ac:dyDescent="0.4">
      <c r="A765" s="11"/>
      <c r="B765" s="12" t="s">
        <v>15</v>
      </c>
      <c r="C765" s="13">
        <v>43956</v>
      </c>
      <c r="D765" s="12" t="s">
        <v>16</v>
      </c>
      <c r="E765" s="12" t="s">
        <v>412</v>
      </c>
      <c r="F765" s="12" t="s">
        <v>23</v>
      </c>
      <c r="G765" s="14" t="s">
        <v>1709</v>
      </c>
      <c r="H765" s="15" t="s">
        <v>1710</v>
      </c>
      <c r="I765" s="16"/>
      <c r="J765" s="16"/>
      <c r="K765" s="11"/>
      <c r="L765" s="11"/>
    </row>
    <row r="766" spans="1:12" ht="123" x14ac:dyDescent="0.4">
      <c r="A766" s="11"/>
      <c r="B766" s="12" t="s">
        <v>15</v>
      </c>
      <c r="C766" s="13">
        <v>43956</v>
      </c>
      <c r="D766" s="12" t="s">
        <v>16</v>
      </c>
      <c r="E766" s="12" t="s">
        <v>1711</v>
      </c>
      <c r="F766" s="12" t="s">
        <v>23</v>
      </c>
      <c r="G766" s="14" t="s">
        <v>1712</v>
      </c>
      <c r="H766" s="15" t="s">
        <v>1713</v>
      </c>
      <c r="I766" s="16"/>
      <c r="J766" s="16"/>
      <c r="K766" s="11"/>
      <c r="L766" s="11"/>
    </row>
    <row r="767" spans="1:12" ht="73.8" x14ac:dyDescent="0.4">
      <c r="A767" s="11"/>
      <c r="B767" s="12" t="s">
        <v>15</v>
      </c>
      <c r="C767" s="13">
        <v>43956</v>
      </c>
      <c r="D767" s="12" t="s">
        <v>16</v>
      </c>
      <c r="E767" s="12" t="s">
        <v>503</v>
      </c>
      <c r="F767" s="12" t="s">
        <v>28</v>
      </c>
      <c r="G767" s="14" t="s">
        <v>1714</v>
      </c>
      <c r="H767" s="15" t="s">
        <v>1715</v>
      </c>
      <c r="I767" s="16"/>
      <c r="J767" s="16"/>
      <c r="K767" s="11"/>
      <c r="L767" s="11"/>
    </row>
    <row r="768" spans="1:12" ht="147.6" x14ac:dyDescent="0.4">
      <c r="A768" s="11"/>
      <c r="B768" s="12" t="s">
        <v>720</v>
      </c>
      <c r="C768" s="13">
        <v>43956</v>
      </c>
      <c r="D768" s="12" t="s">
        <v>16</v>
      </c>
      <c r="E768" s="12" t="s">
        <v>1716</v>
      </c>
      <c r="F768" s="12" t="s">
        <v>18</v>
      </c>
      <c r="G768" s="12" t="s">
        <v>1717</v>
      </c>
      <c r="H768" s="15" t="s">
        <v>1718</v>
      </c>
      <c r="I768" s="16"/>
      <c r="J768" s="16"/>
      <c r="K768" s="11"/>
      <c r="L768" s="11"/>
    </row>
    <row r="769" spans="1:12" ht="184.5" x14ac:dyDescent="0.4">
      <c r="A769" s="11"/>
      <c r="B769" s="12" t="s">
        <v>576</v>
      </c>
      <c r="C769" s="13">
        <v>43956</v>
      </c>
      <c r="D769" s="12" t="s">
        <v>16</v>
      </c>
      <c r="E769" s="12" t="s">
        <v>1719</v>
      </c>
      <c r="F769" s="12" t="s">
        <v>57</v>
      </c>
      <c r="G769" s="14" t="s">
        <v>1720</v>
      </c>
      <c r="H769" s="29" t="s">
        <v>1721</v>
      </c>
      <c r="I769" s="16"/>
      <c r="J769" s="16"/>
      <c r="K769" s="11"/>
      <c r="L769" s="11"/>
    </row>
    <row r="770" spans="1:12" ht="49.2" x14ac:dyDescent="0.4">
      <c r="A770" s="11"/>
      <c r="B770" s="12" t="s">
        <v>1147</v>
      </c>
      <c r="C770" s="13">
        <v>43956</v>
      </c>
      <c r="D770" s="12" t="s">
        <v>16</v>
      </c>
      <c r="E770" s="12" t="s">
        <v>1148</v>
      </c>
      <c r="F770" s="12" t="s">
        <v>18</v>
      </c>
      <c r="G770" s="14" t="s">
        <v>1722</v>
      </c>
      <c r="H770" s="15" t="s">
        <v>1723</v>
      </c>
      <c r="I770" s="16"/>
      <c r="J770" s="16"/>
      <c r="K770" s="11"/>
      <c r="L770" s="11"/>
    </row>
    <row r="771" spans="1:12" ht="73.8" x14ac:dyDescent="0.4">
      <c r="A771" s="11"/>
      <c r="B771" s="12" t="s">
        <v>1147</v>
      </c>
      <c r="C771" s="13">
        <v>43956</v>
      </c>
      <c r="D771" s="12" t="s">
        <v>16</v>
      </c>
      <c r="E771" s="12" t="s">
        <v>1148</v>
      </c>
      <c r="F771" s="12" t="s">
        <v>18</v>
      </c>
      <c r="G771" s="14" t="s">
        <v>1724</v>
      </c>
      <c r="H771" s="15" t="s">
        <v>1723</v>
      </c>
      <c r="I771" s="16"/>
      <c r="J771" s="16"/>
      <c r="K771" s="11"/>
      <c r="L771" s="11"/>
    </row>
    <row r="772" spans="1:12" ht="36.9" x14ac:dyDescent="0.4">
      <c r="A772" s="11"/>
      <c r="B772" s="12" t="s">
        <v>141</v>
      </c>
      <c r="C772" s="13">
        <v>43956</v>
      </c>
      <c r="D772" s="12" t="s">
        <v>16</v>
      </c>
      <c r="E772" s="12" t="s">
        <v>103</v>
      </c>
      <c r="F772" s="12" t="s">
        <v>23</v>
      </c>
      <c r="G772" s="14" t="s">
        <v>1725</v>
      </c>
      <c r="H772" s="29" t="s">
        <v>1726</v>
      </c>
      <c r="I772" s="16"/>
      <c r="J772" s="16"/>
      <c r="K772" s="11"/>
      <c r="L772" s="11"/>
    </row>
    <row r="773" spans="1:12" ht="36.9" x14ac:dyDescent="0.4">
      <c r="A773" s="11"/>
      <c r="B773" s="12" t="s">
        <v>141</v>
      </c>
      <c r="C773" s="13">
        <v>43956</v>
      </c>
      <c r="D773" s="12" t="s">
        <v>16</v>
      </c>
      <c r="E773" s="12" t="s">
        <v>103</v>
      </c>
      <c r="F773" s="12" t="s">
        <v>23</v>
      </c>
      <c r="G773" s="14" t="s">
        <v>1727</v>
      </c>
      <c r="H773" s="29" t="s">
        <v>1728</v>
      </c>
      <c r="I773" s="16"/>
      <c r="J773" s="16"/>
      <c r="K773" s="11"/>
      <c r="L773" s="11"/>
    </row>
    <row r="774" spans="1:12" ht="24.6" x14ac:dyDescent="0.4">
      <c r="A774" s="11"/>
      <c r="B774" s="12" t="s">
        <v>141</v>
      </c>
      <c r="C774" s="13">
        <v>43956</v>
      </c>
      <c r="D774" s="12" t="s">
        <v>16</v>
      </c>
      <c r="E774" s="12" t="s">
        <v>103</v>
      </c>
      <c r="F774" s="12" t="s">
        <v>23</v>
      </c>
      <c r="G774" s="14" t="s">
        <v>1729</v>
      </c>
      <c r="H774" s="29" t="s">
        <v>1730</v>
      </c>
      <c r="I774" s="16"/>
      <c r="J774" s="16"/>
      <c r="K774" s="11"/>
      <c r="L774" s="11"/>
    </row>
    <row r="775" spans="1:12" ht="147.6" x14ac:dyDescent="0.4">
      <c r="A775" s="11"/>
      <c r="B775" s="12" t="s">
        <v>55</v>
      </c>
      <c r="C775" s="13">
        <v>43956</v>
      </c>
      <c r="D775" s="12" t="s">
        <v>16</v>
      </c>
      <c r="E775" s="12" t="s">
        <v>1731</v>
      </c>
      <c r="F775" s="12" t="s">
        <v>23</v>
      </c>
      <c r="G775" s="14" t="s">
        <v>1732</v>
      </c>
      <c r="H775" s="29" t="s">
        <v>1733</v>
      </c>
      <c r="I775" s="16"/>
      <c r="J775" s="16"/>
      <c r="K775" s="11"/>
      <c r="L775" s="11"/>
    </row>
    <row r="776" spans="1:12" ht="36.9" hidden="1" x14ac:dyDescent="0.4">
      <c r="A776" s="11"/>
      <c r="B776" s="19" t="s">
        <v>148</v>
      </c>
      <c r="C776" s="20">
        <v>43956</v>
      </c>
      <c r="D776" s="19" t="s">
        <v>142</v>
      </c>
      <c r="E776" s="19" t="s">
        <v>61</v>
      </c>
      <c r="F776" s="19" t="s">
        <v>23</v>
      </c>
      <c r="G776" s="21" t="s">
        <v>1734</v>
      </c>
      <c r="H776" s="31" t="s">
        <v>1735</v>
      </c>
      <c r="I776" s="16"/>
      <c r="J776" s="16"/>
      <c r="K776" s="11"/>
      <c r="L776" s="11"/>
    </row>
    <row r="777" spans="1:12" ht="135.30000000000001" x14ac:dyDescent="0.4">
      <c r="A777" s="11"/>
      <c r="B777" s="12" t="s">
        <v>624</v>
      </c>
      <c r="C777" s="13">
        <v>43956</v>
      </c>
      <c r="D777" s="12" t="s">
        <v>16</v>
      </c>
      <c r="E777" s="12" t="s">
        <v>1736</v>
      </c>
      <c r="F777" s="12" t="s">
        <v>23</v>
      </c>
      <c r="G777" s="14" t="s">
        <v>1737</v>
      </c>
      <c r="H777" s="15" t="s">
        <v>1738</v>
      </c>
      <c r="I777" s="16"/>
      <c r="J777" s="16"/>
      <c r="K777" s="11"/>
      <c r="L777" s="11"/>
    </row>
    <row r="778" spans="1:12" ht="61.5" x14ac:dyDescent="0.4">
      <c r="A778" s="11"/>
      <c r="B778" s="12" t="s">
        <v>225</v>
      </c>
      <c r="C778" s="13">
        <v>43956</v>
      </c>
      <c r="D778" s="12" t="s">
        <v>16</v>
      </c>
      <c r="E778" s="12" t="s">
        <v>1432</v>
      </c>
      <c r="F778" s="12" t="s">
        <v>18</v>
      </c>
      <c r="G778" s="14" t="s">
        <v>1739</v>
      </c>
      <c r="H778" s="29" t="s">
        <v>1740</v>
      </c>
      <c r="I778" s="16"/>
      <c r="J778" s="16"/>
      <c r="K778" s="11"/>
      <c r="L778" s="11"/>
    </row>
    <row r="779" spans="1:12" ht="61.5" x14ac:dyDescent="0.4">
      <c r="A779" s="11"/>
      <c r="B779" s="12" t="s">
        <v>225</v>
      </c>
      <c r="C779" s="13">
        <v>43956</v>
      </c>
      <c r="D779" s="12" t="s">
        <v>16</v>
      </c>
      <c r="E779" s="12" t="s">
        <v>1741</v>
      </c>
      <c r="F779" s="12" t="s">
        <v>23</v>
      </c>
      <c r="G779" s="14" t="s">
        <v>1742</v>
      </c>
      <c r="H779" s="29" t="s">
        <v>1743</v>
      </c>
      <c r="I779" s="16"/>
      <c r="J779" s="16"/>
      <c r="K779" s="11"/>
      <c r="L779" s="11"/>
    </row>
    <row r="780" spans="1:12" ht="24.6" x14ac:dyDescent="0.4">
      <c r="A780" s="11"/>
      <c r="B780" s="12" t="s">
        <v>1744</v>
      </c>
      <c r="C780" s="13">
        <v>43956</v>
      </c>
      <c r="D780" s="12" t="s">
        <v>16</v>
      </c>
      <c r="E780" s="12" t="s">
        <v>1745</v>
      </c>
      <c r="F780" s="12" t="s">
        <v>52</v>
      </c>
      <c r="G780" s="14" t="s">
        <v>1746</v>
      </c>
      <c r="H780" s="29" t="s">
        <v>1747</v>
      </c>
      <c r="I780" s="16"/>
      <c r="J780" s="16"/>
      <c r="K780" s="11"/>
      <c r="L780" s="11"/>
    </row>
    <row r="781" spans="1:12" ht="86.1" x14ac:dyDescent="0.4">
      <c r="A781" s="11"/>
      <c r="B781" s="12" t="s">
        <v>1744</v>
      </c>
      <c r="C781" s="13">
        <v>43956</v>
      </c>
      <c r="D781" s="12" t="s">
        <v>16</v>
      </c>
      <c r="E781" s="12" t="s">
        <v>1745</v>
      </c>
      <c r="F781" s="12" t="s">
        <v>18</v>
      </c>
      <c r="G781" s="14" t="s">
        <v>1748</v>
      </c>
      <c r="H781" s="29" t="s">
        <v>1749</v>
      </c>
      <c r="I781" s="16"/>
      <c r="J781" s="16"/>
      <c r="K781" s="11"/>
      <c r="L781" s="11"/>
    </row>
    <row r="782" spans="1:12" ht="123" x14ac:dyDescent="0.4">
      <c r="A782" s="11"/>
      <c r="B782" s="12" t="s">
        <v>84</v>
      </c>
      <c r="C782" s="13">
        <v>43956</v>
      </c>
      <c r="D782" s="12" t="s">
        <v>16</v>
      </c>
      <c r="E782" s="12" t="s">
        <v>85</v>
      </c>
      <c r="F782" s="12" t="s">
        <v>18</v>
      </c>
      <c r="G782" s="14" t="s">
        <v>1750</v>
      </c>
      <c r="H782" s="29" t="s">
        <v>1751</v>
      </c>
      <c r="I782" s="16"/>
      <c r="J782" s="16"/>
      <c r="K782" s="11"/>
      <c r="L782" s="11"/>
    </row>
    <row r="783" spans="1:12" ht="159.9" x14ac:dyDescent="0.4">
      <c r="A783" s="11"/>
      <c r="B783" s="12" t="s">
        <v>84</v>
      </c>
      <c r="C783" s="13">
        <v>43956</v>
      </c>
      <c r="D783" s="12" t="s">
        <v>16</v>
      </c>
      <c r="E783" s="12" t="s">
        <v>85</v>
      </c>
      <c r="F783" s="12" t="s">
        <v>18</v>
      </c>
      <c r="G783" s="14" t="s">
        <v>1752</v>
      </c>
      <c r="H783" s="29" t="s">
        <v>1751</v>
      </c>
      <c r="I783" s="16"/>
      <c r="J783" s="16"/>
      <c r="K783" s="11"/>
      <c r="L783" s="11"/>
    </row>
    <row r="784" spans="1:12" ht="295.2" x14ac:dyDescent="0.4">
      <c r="A784" s="11"/>
      <c r="B784" s="12" t="s">
        <v>95</v>
      </c>
      <c r="C784" s="13">
        <v>43956</v>
      </c>
      <c r="D784" s="12" t="s">
        <v>16</v>
      </c>
      <c r="E784" s="12" t="s">
        <v>774</v>
      </c>
      <c r="F784" s="12" t="s">
        <v>23</v>
      </c>
      <c r="G784" s="14" t="s">
        <v>1753</v>
      </c>
      <c r="H784" s="15" t="s">
        <v>1754</v>
      </c>
      <c r="I784" s="16"/>
      <c r="J784" s="16"/>
      <c r="K784" s="11"/>
      <c r="L784" s="11"/>
    </row>
    <row r="785" spans="1:12" ht="196.8" x14ac:dyDescent="0.4">
      <c r="A785" s="11"/>
      <c r="B785" s="12" t="s">
        <v>95</v>
      </c>
      <c r="C785" s="13">
        <v>43956</v>
      </c>
      <c r="D785" s="12" t="s">
        <v>16</v>
      </c>
      <c r="E785" s="12" t="s">
        <v>1755</v>
      </c>
      <c r="F785" s="12" t="s">
        <v>23</v>
      </c>
      <c r="G785" s="14" t="s">
        <v>1756</v>
      </c>
      <c r="H785" s="15" t="s">
        <v>1757</v>
      </c>
      <c r="I785" s="16"/>
      <c r="J785" s="16"/>
      <c r="K785" s="11"/>
      <c r="L785" s="11"/>
    </row>
    <row r="786" spans="1:12" ht="73.8" x14ac:dyDescent="0.4">
      <c r="A786" s="11"/>
      <c r="B786" s="12" t="s">
        <v>95</v>
      </c>
      <c r="C786" s="13">
        <v>43956</v>
      </c>
      <c r="D786" s="12" t="s">
        <v>16</v>
      </c>
      <c r="E786" s="12" t="s">
        <v>774</v>
      </c>
      <c r="F786" s="12" t="s">
        <v>23</v>
      </c>
      <c r="G786" s="14" t="s">
        <v>1758</v>
      </c>
      <c r="H786" s="15" t="s">
        <v>1759</v>
      </c>
      <c r="I786" s="16"/>
      <c r="J786" s="16"/>
      <c r="K786" s="11"/>
      <c r="L786" s="11"/>
    </row>
    <row r="787" spans="1:12" ht="49.2" x14ac:dyDescent="0.4">
      <c r="A787" s="11"/>
      <c r="B787" s="12" t="s">
        <v>480</v>
      </c>
      <c r="C787" s="13">
        <v>43956</v>
      </c>
      <c r="D787" s="12" t="s">
        <v>16</v>
      </c>
      <c r="E787" s="12" t="s">
        <v>1760</v>
      </c>
      <c r="F787" s="12" t="s">
        <v>298</v>
      </c>
      <c r="G787" s="14" t="s">
        <v>1761</v>
      </c>
      <c r="H787" s="29" t="s">
        <v>1762</v>
      </c>
      <c r="I787" s="16"/>
      <c r="J787" s="16"/>
      <c r="K787" s="11"/>
      <c r="L787" s="11"/>
    </row>
    <row r="788" spans="1:12" ht="98.4" x14ac:dyDescent="0.4">
      <c r="A788" s="11"/>
      <c r="B788" s="12" t="s">
        <v>555</v>
      </c>
      <c r="C788" s="13">
        <v>43956</v>
      </c>
      <c r="D788" s="12" t="s">
        <v>16</v>
      </c>
      <c r="E788" s="12" t="s">
        <v>559</v>
      </c>
      <c r="F788" s="12" t="s">
        <v>18</v>
      </c>
      <c r="G788" s="14" t="s">
        <v>1763</v>
      </c>
      <c r="H788" s="29" t="s">
        <v>1764</v>
      </c>
      <c r="I788" s="16"/>
      <c r="J788" s="16"/>
      <c r="K788" s="11"/>
      <c r="L788" s="11"/>
    </row>
    <row r="789" spans="1:12" ht="49.2" hidden="1" x14ac:dyDescent="0.4">
      <c r="A789" s="11"/>
      <c r="B789" s="19" t="s">
        <v>102</v>
      </c>
      <c r="C789" s="20">
        <v>43956</v>
      </c>
      <c r="D789" s="19" t="s">
        <v>142</v>
      </c>
      <c r="E789" s="19" t="s">
        <v>412</v>
      </c>
      <c r="F789" s="19" t="s">
        <v>18</v>
      </c>
      <c r="G789" s="21" t="s">
        <v>1765</v>
      </c>
      <c r="H789" s="22" t="s">
        <v>1766</v>
      </c>
      <c r="I789" s="16"/>
      <c r="J789" s="16"/>
      <c r="K789" s="11"/>
      <c r="L789" s="11"/>
    </row>
    <row r="790" spans="1:12" ht="123" x14ac:dyDescent="0.4">
      <c r="A790" s="11"/>
      <c r="B790" s="12" t="s">
        <v>400</v>
      </c>
      <c r="C790" s="13">
        <v>43956</v>
      </c>
      <c r="D790" s="12" t="s">
        <v>16</v>
      </c>
      <c r="E790" s="12" t="s">
        <v>1013</v>
      </c>
      <c r="F790" s="12" t="s">
        <v>18</v>
      </c>
      <c r="G790" s="14" t="s">
        <v>1767</v>
      </c>
      <c r="H790" s="15" t="s">
        <v>1768</v>
      </c>
      <c r="I790" s="16"/>
      <c r="J790" s="16"/>
      <c r="K790" s="11"/>
      <c r="L790" s="11"/>
    </row>
    <row r="791" spans="1:12" ht="110.7" x14ac:dyDescent="0.4">
      <c r="A791" s="11"/>
      <c r="B791" s="12" t="s">
        <v>400</v>
      </c>
      <c r="C791" s="13">
        <v>43956</v>
      </c>
      <c r="D791" s="12" t="s">
        <v>16</v>
      </c>
      <c r="E791" s="12" t="s">
        <v>692</v>
      </c>
      <c r="F791" s="12" t="s">
        <v>28</v>
      </c>
      <c r="G791" s="14" t="s">
        <v>1769</v>
      </c>
      <c r="H791" s="15" t="s">
        <v>1770</v>
      </c>
      <c r="I791" s="16"/>
      <c r="J791" s="16"/>
      <c r="K791" s="11"/>
      <c r="L791" s="11"/>
    </row>
    <row r="792" spans="1:12" ht="159.9" x14ac:dyDescent="0.4">
      <c r="A792" s="11"/>
      <c r="B792" s="12" t="s">
        <v>184</v>
      </c>
      <c r="C792" s="13">
        <v>43956</v>
      </c>
      <c r="D792" s="12" t="s">
        <v>16</v>
      </c>
      <c r="E792" s="12" t="s">
        <v>1016</v>
      </c>
      <c r="F792" s="12" t="s">
        <v>18</v>
      </c>
      <c r="G792" s="14" t="s">
        <v>1771</v>
      </c>
      <c r="H792" s="29" t="s">
        <v>1772</v>
      </c>
      <c r="I792" s="16"/>
      <c r="J792" s="16"/>
      <c r="K792" s="11"/>
      <c r="L792" s="11"/>
    </row>
    <row r="793" spans="1:12" ht="24.6" x14ac:dyDescent="0.4">
      <c r="A793" s="11"/>
      <c r="B793" s="12" t="s">
        <v>184</v>
      </c>
      <c r="C793" s="13">
        <v>43956</v>
      </c>
      <c r="D793" s="12" t="s">
        <v>16</v>
      </c>
      <c r="E793" s="12" t="s">
        <v>185</v>
      </c>
      <c r="F793" s="12" t="s">
        <v>23</v>
      </c>
      <c r="G793" s="14" t="s">
        <v>1773</v>
      </c>
      <c r="H793" s="29" t="s">
        <v>1774</v>
      </c>
      <c r="I793" s="16"/>
      <c r="J793" s="16"/>
      <c r="K793" s="11"/>
      <c r="L793" s="11"/>
    </row>
    <row r="794" spans="1:12" ht="196.8" x14ac:dyDescent="0.4">
      <c r="A794" s="11"/>
      <c r="B794" s="12" t="s">
        <v>184</v>
      </c>
      <c r="C794" s="13">
        <v>43956</v>
      </c>
      <c r="D794" s="12" t="s">
        <v>16</v>
      </c>
      <c r="E794" s="12" t="s">
        <v>700</v>
      </c>
      <c r="F794" s="12" t="s">
        <v>18</v>
      </c>
      <c r="G794" s="14" t="s">
        <v>1775</v>
      </c>
      <c r="H794" s="29" t="s">
        <v>1776</v>
      </c>
      <c r="I794" s="16"/>
      <c r="J794" s="16"/>
      <c r="K794" s="11"/>
      <c r="L794" s="11"/>
    </row>
    <row r="795" spans="1:12" ht="184.5" x14ac:dyDescent="0.4">
      <c r="A795" s="11"/>
      <c r="B795" s="12" t="s">
        <v>250</v>
      </c>
      <c r="C795" s="13">
        <v>43956</v>
      </c>
      <c r="D795" s="12" t="s">
        <v>16</v>
      </c>
      <c r="E795" s="12" t="s">
        <v>1777</v>
      </c>
      <c r="F795" s="12" t="s">
        <v>18</v>
      </c>
      <c r="G795" s="14" t="s">
        <v>1778</v>
      </c>
      <c r="H795" s="14" t="s">
        <v>1779</v>
      </c>
      <c r="I795" s="16"/>
      <c r="J795" s="16"/>
      <c r="K795" s="11"/>
      <c r="L795" s="11"/>
    </row>
    <row r="796" spans="1:12" ht="73.8" x14ac:dyDescent="0.4">
      <c r="A796" s="11"/>
      <c r="B796" s="12" t="s">
        <v>250</v>
      </c>
      <c r="C796" s="13">
        <v>43956</v>
      </c>
      <c r="D796" s="12" t="s">
        <v>16</v>
      </c>
      <c r="E796" s="12" t="s">
        <v>61</v>
      </c>
      <c r="F796" s="12" t="s">
        <v>23</v>
      </c>
      <c r="G796" s="14" t="s">
        <v>1780</v>
      </c>
      <c r="H796" s="29" t="s">
        <v>1781</v>
      </c>
      <c r="I796" s="16"/>
      <c r="J796" s="16"/>
      <c r="K796" s="11"/>
      <c r="L796" s="11"/>
    </row>
    <row r="797" spans="1:12" ht="73.8" x14ac:dyDescent="0.4">
      <c r="A797" s="11"/>
      <c r="B797" s="12" t="s">
        <v>250</v>
      </c>
      <c r="C797" s="13">
        <v>43956</v>
      </c>
      <c r="D797" s="12" t="s">
        <v>16</v>
      </c>
      <c r="E797" s="12" t="s">
        <v>61</v>
      </c>
      <c r="F797" s="12" t="s">
        <v>18</v>
      </c>
      <c r="G797" s="14" t="s">
        <v>1782</v>
      </c>
      <c r="H797" s="29" t="s">
        <v>1783</v>
      </c>
      <c r="I797" s="16"/>
      <c r="J797" s="16"/>
      <c r="K797" s="11"/>
      <c r="L797" s="11"/>
    </row>
    <row r="798" spans="1:12" ht="49.2" x14ac:dyDescent="0.4">
      <c r="A798" s="11"/>
      <c r="B798" s="12" t="s">
        <v>191</v>
      </c>
      <c r="C798" s="13">
        <v>43956</v>
      </c>
      <c r="D798" s="12" t="s">
        <v>16</v>
      </c>
      <c r="E798" s="12" t="s">
        <v>567</v>
      </c>
      <c r="F798" s="12" t="s">
        <v>28</v>
      </c>
      <c r="G798" s="14" t="s">
        <v>1784</v>
      </c>
      <c r="H798" s="29" t="s">
        <v>1785</v>
      </c>
      <c r="I798" s="16"/>
      <c r="J798" s="16"/>
      <c r="K798" s="11"/>
      <c r="L798" s="11"/>
    </row>
    <row r="799" spans="1:12" ht="49.2" x14ac:dyDescent="0.4">
      <c r="A799" s="11"/>
      <c r="B799" s="12" t="s">
        <v>191</v>
      </c>
      <c r="C799" s="13">
        <v>43956</v>
      </c>
      <c r="D799" s="12" t="s">
        <v>16</v>
      </c>
      <c r="E799" s="12" t="s">
        <v>1786</v>
      </c>
      <c r="F799" s="12" t="s">
        <v>28</v>
      </c>
      <c r="G799" s="14" t="s">
        <v>1787</v>
      </c>
      <c r="H799" s="29" t="s">
        <v>1785</v>
      </c>
      <c r="I799" s="16"/>
      <c r="J799" s="16"/>
      <c r="K799" s="11"/>
      <c r="L799" s="11"/>
    </row>
    <row r="800" spans="1:12" ht="49.2" x14ac:dyDescent="0.4">
      <c r="A800" s="11"/>
      <c r="B800" s="12" t="s">
        <v>191</v>
      </c>
      <c r="C800" s="13">
        <v>43956</v>
      </c>
      <c r="D800" s="12" t="s">
        <v>16</v>
      </c>
      <c r="E800" s="12" t="s">
        <v>1786</v>
      </c>
      <c r="F800" s="12" t="s">
        <v>23</v>
      </c>
      <c r="G800" s="14" t="s">
        <v>1788</v>
      </c>
      <c r="H800" s="29" t="s">
        <v>1789</v>
      </c>
      <c r="I800" s="16"/>
      <c r="J800" s="16"/>
      <c r="K800" s="11"/>
      <c r="L800" s="11"/>
    </row>
    <row r="801" spans="1:12" ht="73.8" x14ac:dyDescent="0.4">
      <c r="A801" s="11"/>
      <c r="B801" s="12" t="s">
        <v>15</v>
      </c>
      <c r="C801" s="13">
        <v>43955</v>
      </c>
      <c r="D801" s="12" t="s">
        <v>16</v>
      </c>
      <c r="E801" s="12" t="s">
        <v>22</v>
      </c>
      <c r="F801" s="12" t="s">
        <v>23</v>
      </c>
      <c r="G801" s="14" t="s">
        <v>1790</v>
      </c>
      <c r="H801" s="29" t="s">
        <v>1791</v>
      </c>
      <c r="I801" s="16"/>
      <c r="J801" s="16"/>
      <c r="K801" s="11"/>
      <c r="L801" s="11"/>
    </row>
    <row r="802" spans="1:12" ht="73.8" x14ac:dyDescent="0.4">
      <c r="A802" s="11"/>
      <c r="B802" s="12" t="s">
        <v>116</v>
      </c>
      <c r="C802" s="13">
        <v>43955</v>
      </c>
      <c r="D802" s="12" t="s">
        <v>16</v>
      </c>
      <c r="E802" s="12" t="s">
        <v>116</v>
      </c>
      <c r="F802" s="12" t="s">
        <v>57</v>
      </c>
      <c r="G802" s="14" t="s">
        <v>1792</v>
      </c>
      <c r="H802" s="15" t="s">
        <v>1793</v>
      </c>
      <c r="I802" s="16"/>
      <c r="J802" s="16"/>
      <c r="K802" s="11"/>
      <c r="L802" s="11"/>
    </row>
    <row r="803" spans="1:12" ht="61.5" x14ac:dyDescent="0.4">
      <c r="A803" s="11"/>
      <c r="B803" s="12" t="s">
        <v>116</v>
      </c>
      <c r="C803" s="13">
        <v>43955</v>
      </c>
      <c r="D803" s="12" t="s">
        <v>16</v>
      </c>
      <c r="E803" s="12" t="s">
        <v>116</v>
      </c>
      <c r="F803" s="12" t="s">
        <v>28</v>
      </c>
      <c r="G803" s="14" t="s">
        <v>1794</v>
      </c>
      <c r="H803" s="29" t="s">
        <v>1795</v>
      </c>
      <c r="I803" s="16"/>
      <c r="J803" s="16"/>
      <c r="K803" s="11"/>
      <c r="L803" s="11"/>
    </row>
    <row r="804" spans="1:12" ht="61.5" x14ac:dyDescent="0.4">
      <c r="A804" s="11"/>
      <c r="B804" s="12" t="s">
        <v>116</v>
      </c>
      <c r="C804" s="13">
        <v>43955</v>
      </c>
      <c r="D804" s="12" t="s">
        <v>16</v>
      </c>
      <c r="E804" s="12" t="s">
        <v>116</v>
      </c>
      <c r="F804" s="12" t="s">
        <v>28</v>
      </c>
      <c r="G804" s="14" t="s">
        <v>1796</v>
      </c>
      <c r="H804" s="29" t="s">
        <v>1797</v>
      </c>
      <c r="I804" s="16"/>
      <c r="J804" s="16"/>
      <c r="K804" s="11"/>
      <c r="L804" s="11"/>
    </row>
    <row r="805" spans="1:12" ht="184.5" x14ac:dyDescent="0.4">
      <c r="A805" s="11"/>
      <c r="B805" s="12" t="s">
        <v>35</v>
      </c>
      <c r="C805" s="13">
        <v>43955</v>
      </c>
      <c r="D805" s="12" t="s">
        <v>16</v>
      </c>
      <c r="E805" s="12" t="s">
        <v>1798</v>
      </c>
      <c r="F805" s="12" t="s">
        <v>62</v>
      </c>
      <c r="G805" s="14" t="s">
        <v>1799</v>
      </c>
      <c r="H805" s="29" t="s">
        <v>1800</v>
      </c>
      <c r="I805" s="16"/>
      <c r="J805" s="16"/>
      <c r="K805" s="11"/>
      <c r="L805" s="11"/>
    </row>
    <row r="806" spans="1:12" ht="123" x14ac:dyDescent="0.4">
      <c r="A806" s="11"/>
      <c r="B806" s="12" t="s">
        <v>141</v>
      </c>
      <c r="C806" s="13">
        <v>43955</v>
      </c>
      <c r="D806" s="12" t="s">
        <v>16</v>
      </c>
      <c r="E806" s="12" t="s">
        <v>1801</v>
      </c>
      <c r="F806" s="12" t="s">
        <v>18</v>
      </c>
      <c r="G806" s="14" t="s">
        <v>1802</v>
      </c>
      <c r="H806" s="15" t="s">
        <v>1803</v>
      </c>
      <c r="I806" s="16"/>
      <c r="J806" s="16"/>
      <c r="K806" s="11"/>
      <c r="L806" s="11"/>
    </row>
    <row r="807" spans="1:12" ht="73.8" x14ac:dyDescent="0.4">
      <c r="A807" s="11"/>
      <c r="B807" s="12" t="s">
        <v>141</v>
      </c>
      <c r="C807" s="13">
        <v>43955</v>
      </c>
      <c r="D807" s="12" t="s">
        <v>16</v>
      </c>
      <c r="E807" s="12" t="s">
        <v>103</v>
      </c>
      <c r="F807" s="12" t="s">
        <v>23</v>
      </c>
      <c r="G807" s="14" t="s">
        <v>1804</v>
      </c>
      <c r="H807" s="29" t="s">
        <v>1805</v>
      </c>
      <c r="I807" s="16"/>
      <c r="J807" s="16"/>
      <c r="K807" s="11"/>
      <c r="L807" s="11"/>
    </row>
    <row r="808" spans="1:12" ht="24.6" x14ac:dyDescent="0.4">
      <c r="A808" s="11"/>
      <c r="B808" s="12" t="s">
        <v>141</v>
      </c>
      <c r="C808" s="13">
        <v>43955</v>
      </c>
      <c r="D808" s="12" t="s">
        <v>16</v>
      </c>
      <c r="E808" s="12" t="s">
        <v>103</v>
      </c>
      <c r="F808" s="12" t="s">
        <v>23</v>
      </c>
      <c r="G808" s="14" t="s">
        <v>1806</v>
      </c>
      <c r="H808" s="29" t="s">
        <v>1807</v>
      </c>
      <c r="I808" s="16"/>
      <c r="J808" s="16"/>
      <c r="K808" s="11"/>
      <c r="L808" s="11"/>
    </row>
    <row r="809" spans="1:12" ht="147.6" x14ac:dyDescent="0.4">
      <c r="A809" s="11"/>
      <c r="B809" s="12" t="s">
        <v>607</v>
      </c>
      <c r="C809" s="13">
        <v>43955</v>
      </c>
      <c r="D809" s="12" t="s">
        <v>16</v>
      </c>
      <c r="E809" s="12" t="s">
        <v>1808</v>
      </c>
      <c r="F809" s="12" t="s">
        <v>23</v>
      </c>
      <c r="G809" s="14" t="s">
        <v>1809</v>
      </c>
      <c r="H809" s="15" t="s">
        <v>1810</v>
      </c>
      <c r="I809" s="16"/>
      <c r="J809" s="16"/>
      <c r="K809" s="11"/>
      <c r="L809" s="11"/>
    </row>
    <row r="810" spans="1:12" ht="123" x14ac:dyDescent="0.4">
      <c r="A810" s="11"/>
      <c r="B810" s="12" t="s">
        <v>55</v>
      </c>
      <c r="C810" s="13">
        <v>43955</v>
      </c>
      <c r="D810" s="12" t="s">
        <v>16</v>
      </c>
      <c r="E810" s="12" t="s">
        <v>214</v>
      </c>
      <c r="F810" s="12" t="s">
        <v>23</v>
      </c>
      <c r="G810" s="14" t="s">
        <v>1811</v>
      </c>
      <c r="H810" s="29" t="s">
        <v>1812</v>
      </c>
      <c r="I810" s="16"/>
      <c r="J810" s="16"/>
      <c r="K810" s="11"/>
      <c r="L810" s="11"/>
    </row>
    <row r="811" spans="1:12" ht="110.7" x14ac:dyDescent="0.4">
      <c r="A811" s="11"/>
      <c r="B811" s="12" t="s">
        <v>55</v>
      </c>
      <c r="C811" s="13">
        <v>43955</v>
      </c>
      <c r="D811" s="12" t="s">
        <v>16</v>
      </c>
      <c r="E811" s="12" t="s">
        <v>1813</v>
      </c>
      <c r="F811" s="12" t="s">
        <v>23</v>
      </c>
      <c r="G811" s="14" t="s">
        <v>1814</v>
      </c>
      <c r="H811" s="29" t="s">
        <v>1815</v>
      </c>
      <c r="I811" s="16"/>
      <c r="J811" s="16"/>
      <c r="K811" s="11"/>
      <c r="L811" s="11"/>
    </row>
    <row r="812" spans="1:12" ht="73.8" x14ac:dyDescent="0.4">
      <c r="A812" s="11"/>
      <c r="B812" s="12" t="s">
        <v>60</v>
      </c>
      <c r="C812" s="13">
        <v>43955</v>
      </c>
      <c r="D812" s="12" t="s">
        <v>16</v>
      </c>
      <c r="E812" s="12" t="s">
        <v>61</v>
      </c>
      <c r="F812" s="12" t="s">
        <v>62</v>
      </c>
      <c r="G812" s="14" t="s">
        <v>1816</v>
      </c>
      <c r="H812" s="29" t="s">
        <v>1817</v>
      </c>
      <c r="I812" s="16"/>
      <c r="J812" s="16"/>
      <c r="K812" s="11"/>
      <c r="L812" s="11"/>
    </row>
    <row r="813" spans="1:12" ht="49.2" hidden="1" x14ac:dyDescent="0.4">
      <c r="A813" s="11"/>
      <c r="B813" s="19" t="s">
        <v>155</v>
      </c>
      <c r="C813" s="20">
        <v>43955</v>
      </c>
      <c r="D813" s="19" t="s">
        <v>142</v>
      </c>
      <c r="E813" s="19" t="s">
        <v>155</v>
      </c>
      <c r="F813" s="19" t="s">
        <v>18</v>
      </c>
      <c r="G813" s="21" t="s">
        <v>1818</v>
      </c>
      <c r="H813" s="31" t="s">
        <v>1819</v>
      </c>
      <c r="I813" s="16"/>
      <c r="J813" s="16"/>
      <c r="K813" s="11"/>
      <c r="L813" s="11"/>
    </row>
    <row r="814" spans="1:12" ht="147.6" x14ac:dyDescent="0.4">
      <c r="A814" s="11"/>
      <c r="B814" s="12" t="s">
        <v>70</v>
      </c>
      <c r="C814" s="13">
        <v>43955</v>
      </c>
      <c r="D814" s="12" t="s">
        <v>16</v>
      </c>
      <c r="E814" s="12" t="s">
        <v>71</v>
      </c>
      <c r="F814" s="12" t="s">
        <v>28</v>
      </c>
      <c r="G814" s="14" t="s">
        <v>1820</v>
      </c>
      <c r="H814" s="29" t="s">
        <v>1821</v>
      </c>
      <c r="I814" s="16"/>
      <c r="J814" s="16"/>
      <c r="K814" s="11"/>
      <c r="L814" s="11"/>
    </row>
    <row r="815" spans="1:12" ht="110.7" x14ac:dyDescent="0.4">
      <c r="A815" s="11"/>
      <c r="B815" s="12" t="s">
        <v>225</v>
      </c>
      <c r="C815" s="13">
        <v>43955</v>
      </c>
      <c r="D815" s="12" t="s">
        <v>16</v>
      </c>
      <c r="E815" s="12" t="s">
        <v>1822</v>
      </c>
      <c r="F815" s="12" t="s">
        <v>62</v>
      </c>
      <c r="G815" s="14" t="s">
        <v>1823</v>
      </c>
      <c r="H815" s="29" t="s">
        <v>1824</v>
      </c>
      <c r="I815" s="16"/>
      <c r="J815" s="16"/>
      <c r="K815" s="11"/>
      <c r="L815" s="11"/>
    </row>
    <row r="816" spans="1:12" ht="36.9" x14ac:dyDescent="0.4">
      <c r="A816" s="11"/>
      <c r="B816" s="12" t="s">
        <v>225</v>
      </c>
      <c r="C816" s="13">
        <v>43955</v>
      </c>
      <c r="D816" s="12" t="s">
        <v>16</v>
      </c>
      <c r="E816" s="12" t="s">
        <v>378</v>
      </c>
      <c r="F816" s="12" t="s">
        <v>57</v>
      </c>
      <c r="G816" s="14" t="s">
        <v>1825</v>
      </c>
      <c r="H816" s="29" t="s">
        <v>1826</v>
      </c>
      <c r="I816" s="16"/>
      <c r="J816" s="16"/>
      <c r="K816" s="11"/>
      <c r="L816" s="11"/>
    </row>
    <row r="817" spans="1:12" ht="61.5" x14ac:dyDescent="0.4">
      <c r="A817" s="11"/>
      <c r="B817" s="12" t="s">
        <v>1091</v>
      </c>
      <c r="C817" s="13">
        <v>43955</v>
      </c>
      <c r="D817" s="12" t="s">
        <v>16</v>
      </c>
      <c r="E817" s="12" t="s">
        <v>1827</v>
      </c>
      <c r="F817" s="12" t="s">
        <v>18</v>
      </c>
      <c r="G817" s="14" t="s">
        <v>1828</v>
      </c>
      <c r="H817" s="29" t="s">
        <v>1829</v>
      </c>
      <c r="I817" s="16"/>
      <c r="J817" s="16"/>
      <c r="K817" s="11"/>
      <c r="L817" s="11"/>
    </row>
    <row r="818" spans="1:12" ht="36.9" x14ac:dyDescent="0.4">
      <c r="A818" s="11"/>
      <c r="B818" s="12" t="s">
        <v>294</v>
      </c>
      <c r="C818" s="13">
        <v>43955</v>
      </c>
      <c r="D818" s="12" t="s">
        <v>16</v>
      </c>
      <c r="E818" s="12" t="s">
        <v>1830</v>
      </c>
      <c r="F818" s="12" t="s">
        <v>23</v>
      </c>
      <c r="G818" s="14" t="s">
        <v>1831</v>
      </c>
      <c r="H818" s="29" t="s">
        <v>1832</v>
      </c>
      <c r="I818" s="16"/>
      <c r="J818" s="16"/>
      <c r="K818" s="11"/>
      <c r="L818" s="11"/>
    </row>
    <row r="819" spans="1:12" ht="49.2" x14ac:dyDescent="0.4">
      <c r="A819" s="11"/>
      <c r="B819" s="12" t="s">
        <v>294</v>
      </c>
      <c r="C819" s="13">
        <v>43955</v>
      </c>
      <c r="D819" s="12" t="s">
        <v>16</v>
      </c>
      <c r="E819" s="12" t="s">
        <v>1669</v>
      </c>
      <c r="F819" s="12" t="s">
        <v>23</v>
      </c>
      <c r="G819" s="14" t="s">
        <v>1833</v>
      </c>
      <c r="H819" s="29" t="s">
        <v>1834</v>
      </c>
      <c r="I819" s="16"/>
      <c r="J819" s="16"/>
      <c r="K819" s="11"/>
      <c r="L819" s="11"/>
    </row>
    <row r="820" spans="1:12" ht="49.2" x14ac:dyDescent="0.4">
      <c r="A820" s="11"/>
      <c r="B820" s="12" t="s">
        <v>647</v>
      </c>
      <c r="C820" s="13">
        <v>43955</v>
      </c>
      <c r="D820" s="12" t="s">
        <v>16</v>
      </c>
      <c r="E820" s="12" t="s">
        <v>648</v>
      </c>
      <c r="F820" s="12" t="s">
        <v>23</v>
      </c>
      <c r="G820" s="14" t="s">
        <v>1835</v>
      </c>
      <c r="H820" s="29" t="s">
        <v>1836</v>
      </c>
      <c r="I820" s="16"/>
      <c r="J820" s="16"/>
      <c r="K820" s="11"/>
      <c r="L820" s="11"/>
    </row>
    <row r="821" spans="1:12" ht="196.8" x14ac:dyDescent="0.4">
      <c r="A821" s="11"/>
      <c r="B821" s="12" t="s">
        <v>84</v>
      </c>
      <c r="C821" s="13">
        <v>43955</v>
      </c>
      <c r="D821" s="12" t="s">
        <v>16</v>
      </c>
      <c r="E821" s="12" t="s">
        <v>535</v>
      </c>
      <c r="F821" s="12" t="s">
        <v>62</v>
      </c>
      <c r="G821" s="14" t="s">
        <v>1837</v>
      </c>
      <c r="H821" s="29" t="s">
        <v>1838</v>
      </c>
      <c r="I821" s="16"/>
      <c r="J821" s="16"/>
      <c r="K821" s="11"/>
      <c r="L821" s="11"/>
    </row>
    <row r="822" spans="1:12" ht="147.6" x14ac:dyDescent="0.4">
      <c r="A822" s="11"/>
      <c r="B822" s="12" t="s">
        <v>95</v>
      </c>
      <c r="C822" s="13">
        <v>43955</v>
      </c>
      <c r="D822" s="12" t="s">
        <v>16</v>
      </c>
      <c r="E822" s="12" t="s">
        <v>61</v>
      </c>
      <c r="F822" s="12" t="s">
        <v>23</v>
      </c>
      <c r="G822" s="14" t="s">
        <v>1839</v>
      </c>
      <c r="H822" s="15" t="s">
        <v>1840</v>
      </c>
      <c r="I822" s="16"/>
      <c r="J822" s="16"/>
      <c r="K822" s="11"/>
      <c r="L822" s="11"/>
    </row>
    <row r="823" spans="1:12" ht="36.9" x14ac:dyDescent="0.4">
      <c r="A823" s="11"/>
      <c r="B823" s="12" t="s">
        <v>99</v>
      </c>
      <c r="C823" s="13">
        <v>43955</v>
      </c>
      <c r="D823" s="12" t="s">
        <v>16</v>
      </c>
      <c r="E823" s="12" t="s">
        <v>61</v>
      </c>
      <c r="F823" s="12" t="s">
        <v>23</v>
      </c>
      <c r="G823" s="14" t="s">
        <v>1841</v>
      </c>
      <c r="H823" s="29" t="s">
        <v>1842</v>
      </c>
      <c r="I823" s="16"/>
      <c r="J823" s="16"/>
      <c r="K823" s="11"/>
      <c r="L823" s="11"/>
    </row>
    <row r="824" spans="1:12" ht="147.6" x14ac:dyDescent="0.4">
      <c r="A824" s="11"/>
      <c r="B824" s="12" t="s">
        <v>400</v>
      </c>
      <c r="C824" s="13">
        <v>43955</v>
      </c>
      <c r="D824" s="12" t="s">
        <v>16</v>
      </c>
      <c r="E824" s="12" t="s">
        <v>1013</v>
      </c>
      <c r="F824" s="12" t="s">
        <v>57</v>
      </c>
      <c r="G824" s="14" t="s">
        <v>1843</v>
      </c>
      <c r="H824" s="15" t="s">
        <v>1844</v>
      </c>
      <c r="I824" s="16"/>
      <c r="J824" s="16"/>
      <c r="K824" s="11"/>
      <c r="L824" s="11"/>
    </row>
    <row r="825" spans="1:12" ht="36.9" x14ac:dyDescent="0.4">
      <c r="A825" s="11"/>
      <c r="B825" s="12" t="s">
        <v>400</v>
      </c>
      <c r="C825" s="13">
        <v>43955</v>
      </c>
      <c r="D825" s="12" t="s">
        <v>16</v>
      </c>
      <c r="E825" s="12" t="s">
        <v>401</v>
      </c>
      <c r="F825" s="12" t="s">
        <v>23</v>
      </c>
      <c r="G825" s="14" t="s">
        <v>1845</v>
      </c>
      <c r="H825" s="29" t="s">
        <v>1846</v>
      </c>
      <c r="I825" s="16"/>
      <c r="J825" s="16"/>
      <c r="K825" s="11"/>
      <c r="L825" s="11"/>
    </row>
    <row r="826" spans="1:12" ht="61.5" x14ac:dyDescent="0.4">
      <c r="A826" s="11"/>
      <c r="B826" s="12" t="s">
        <v>400</v>
      </c>
      <c r="C826" s="13">
        <v>43955</v>
      </c>
      <c r="D826" s="12" t="s">
        <v>16</v>
      </c>
      <c r="E826" s="12" t="s">
        <v>1847</v>
      </c>
      <c r="F826" s="12" t="s">
        <v>23</v>
      </c>
      <c r="G826" s="14" t="s">
        <v>1848</v>
      </c>
      <c r="H826" s="29" t="s">
        <v>1849</v>
      </c>
      <c r="I826" s="16"/>
      <c r="J826" s="16"/>
      <c r="K826" s="11"/>
      <c r="L826" s="11"/>
    </row>
    <row r="827" spans="1:12" ht="332.1" x14ac:dyDescent="0.4">
      <c r="A827" s="11"/>
      <c r="B827" s="12" t="s">
        <v>184</v>
      </c>
      <c r="C827" s="13">
        <v>43955</v>
      </c>
      <c r="D827" s="12" t="s">
        <v>16</v>
      </c>
      <c r="E827" s="12" t="s">
        <v>1036</v>
      </c>
      <c r="F827" s="12" t="s">
        <v>18</v>
      </c>
      <c r="G827" s="14" t="s">
        <v>1850</v>
      </c>
      <c r="H827" s="29" t="s">
        <v>1851</v>
      </c>
      <c r="I827" s="16"/>
      <c r="J827" s="16"/>
      <c r="K827" s="11"/>
      <c r="L827" s="11"/>
    </row>
    <row r="828" spans="1:12" ht="49.2" hidden="1" x14ac:dyDescent="0.4">
      <c r="A828" s="11"/>
      <c r="B828" s="19" t="s">
        <v>15</v>
      </c>
      <c r="C828" s="20">
        <v>43954</v>
      </c>
      <c r="D828" s="19" t="s">
        <v>142</v>
      </c>
      <c r="E828" s="19" t="s">
        <v>412</v>
      </c>
      <c r="F828" s="19" t="s">
        <v>62</v>
      </c>
      <c r="G828" s="21" t="s">
        <v>1852</v>
      </c>
      <c r="H828" s="31" t="s">
        <v>1853</v>
      </c>
      <c r="I828" s="16"/>
      <c r="J828" s="16"/>
      <c r="K828" s="11"/>
      <c r="L828" s="11"/>
    </row>
    <row r="829" spans="1:12" ht="36.9" x14ac:dyDescent="0.4">
      <c r="A829" s="11"/>
      <c r="B829" s="12" t="s">
        <v>987</v>
      </c>
      <c r="C829" s="13">
        <v>43954</v>
      </c>
      <c r="D829" s="12" t="s">
        <v>16</v>
      </c>
      <c r="E829" s="12" t="s">
        <v>61</v>
      </c>
      <c r="F829" s="12" t="s">
        <v>18</v>
      </c>
      <c r="G829" s="14" t="s">
        <v>1854</v>
      </c>
      <c r="H829" s="29" t="s">
        <v>1855</v>
      </c>
      <c r="I829" s="16"/>
      <c r="J829" s="16"/>
      <c r="K829" s="11"/>
      <c r="L829" s="11"/>
    </row>
    <row r="830" spans="1:12" ht="61.5" x14ac:dyDescent="0.4">
      <c r="A830" s="11"/>
      <c r="B830" s="12" t="s">
        <v>987</v>
      </c>
      <c r="C830" s="13">
        <v>43954</v>
      </c>
      <c r="D830" s="12" t="s">
        <v>16</v>
      </c>
      <c r="E830" s="12" t="s">
        <v>61</v>
      </c>
      <c r="F830" s="12" t="s">
        <v>18</v>
      </c>
      <c r="G830" s="14" t="s">
        <v>1856</v>
      </c>
      <c r="H830" s="29" t="s">
        <v>1855</v>
      </c>
      <c r="I830" s="16"/>
      <c r="J830" s="16"/>
      <c r="K830" s="11"/>
      <c r="L830" s="11"/>
    </row>
    <row r="831" spans="1:12" ht="61.5" x14ac:dyDescent="0.4">
      <c r="A831" s="11"/>
      <c r="B831" s="12" t="s">
        <v>987</v>
      </c>
      <c r="C831" s="13">
        <v>43954</v>
      </c>
      <c r="D831" s="12" t="s">
        <v>16</v>
      </c>
      <c r="E831" s="12" t="s">
        <v>61</v>
      </c>
      <c r="F831" s="12" t="s">
        <v>23</v>
      </c>
      <c r="G831" s="14" t="s">
        <v>1857</v>
      </c>
      <c r="H831" s="29" t="s">
        <v>1855</v>
      </c>
      <c r="I831" s="16"/>
      <c r="J831" s="16"/>
      <c r="K831" s="11"/>
      <c r="L831" s="11"/>
    </row>
    <row r="832" spans="1:12" ht="61.5" x14ac:dyDescent="0.4">
      <c r="A832" s="11"/>
      <c r="B832" s="12" t="s">
        <v>987</v>
      </c>
      <c r="C832" s="13">
        <v>43954</v>
      </c>
      <c r="D832" s="12" t="s">
        <v>16</v>
      </c>
      <c r="E832" s="12" t="s">
        <v>61</v>
      </c>
      <c r="F832" s="12" t="s">
        <v>23</v>
      </c>
      <c r="G832" s="14" t="s">
        <v>1858</v>
      </c>
      <c r="H832" s="29" t="s">
        <v>1855</v>
      </c>
      <c r="I832" s="16"/>
      <c r="J832" s="16"/>
      <c r="K832" s="11"/>
      <c r="L832" s="11"/>
    </row>
    <row r="833" spans="1:12" ht="61.5" x14ac:dyDescent="0.4">
      <c r="A833" s="11"/>
      <c r="B833" s="12" t="s">
        <v>164</v>
      </c>
      <c r="C833" s="13">
        <v>43954</v>
      </c>
      <c r="D833" s="12" t="s">
        <v>16</v>
      </c>
      <c r="E833" s="12" t="s">
        <v>165</v>
      </c>
      <c r="F833" s="12" t="s">
        <v>18</v>
      </c>
      <c r="G833" s="14" t="s">
        <v>1859</v>
      </c>
      <c r="H833" s="29" t="s">
        <v>1860</v>
      </c>
      <c r="I833" s="16"/>
      <c r="J833" s="16"/>
      <c r="K833" s="11"/>
      <c r="L833" s="11"/>
    </row>
    <row r="834" spans="1:12" ht="110.7" x14ac:dyDescent="0.4">
      <c r="A834" s="11"/>
      <c r="B834" s="12" t="s">
        <v>80</v>
      </c>
      <c r="C834" s="13">
        <v>43954</v>
      </c>
      <c r="D834" s="12" t="s">
        <v>16</v>
      </c>
      <c r="E834" s="12" t="s">
        <v>1861</v>
      </c>
      <c r="F834" s="12" t="s">
        <v>23</v>
      </c>
      <c r="G834" s="14" t="s">
        <v>1862</v>
      </c>
      <c r="H834" s="15" t="s">
        <v>1863</v>
      </c>
      <c r="I834" s="16"/>
      <c r="J834" s="16"/>
      <c r="K834" s="11"/>
      <c r="L834" s="11"/>
    </row>
    <row r="835" spans="1:12" ht="61.5" x14ac:dyDescent="0.4">
      <c r="A835" s="11"/>
      <c r="B835" s="12" t="s">
        <v>50</v>
      </c>
      <c r="C835" s="13">
        <v>43953</v>
      </c>
      <c r="D835" s="17" t="s">
        <v>16</v>
      </c>
      <c r="E835" s="12" t="s">
        <v>128</v>
      </c>
      <c r="F835" s="12" t="s">
        <v>23</v>
      </c>
      <c r="G835" s="14" t="s">
        <v>1864</v>
      </c>
      <c r="H835" s="29" t="s">
        <v>1865</v>
      </c>
      <c r="I835" s="16"/>
      <c r="J835" s="16"/>
      <c r="K835" s="11"/>
      <c r="L835" s="11"/>
    </row>
    <row r="836" spans="1:12" ht="36.9" x14ac:dyDescent="0.4">
      <c r="A836" s="11"/>
      <c r="B836" s="12" t="s">
        <v>148</v>
      </c>
      <c r="C836" s="13">
        <v>43953</v>
      </c>
      <c r="D836" s="12" t="s">
        <v>16</v>
      </c>
      <c r="E836" s="12" t="s">
        <v>1866</v>
      </c>
      <c r="F836" s="12" t="s">
        <v>23</v>
      </c>
      <c r="G836" s="14" t="s">
        <v>1867</v>
      </c>
      <c r="H836" s="29" t="s">
        <v>1868</v>
      </c>
      <c r="I836" s="16"/>
      <c r="J836" s="16"/>
      <c r="K836" s="11"/>
      <c r="L836" s="11"/>
    </row>
    <row r="837" spans="1:12" ht="61.5" x14ac:dyDescent="0.4">
      <c r="A837" s="11"/>
      <c r="B837" s="12" t="s">
        <v>148</v>
      </c>
      <c r="C837" s="13">
        <v>43953</v>
      </c>
      <c r="D837" s="12" t="s">
        <v>16</v>
      </c>
      <c r="E837" s="12" t="s">
        <v>61</v>
      </c>
      <c r="F837" s="12" t="s">
        <v>23</v>
      </c>
      <c r="G837" s="14" t="s">
        <v>1869</v>
      </c>
      <c r="H837" s="29" t="s">
        <v>1870</v>
      </c>
      <c r="I837" s="16"/>
      <c r="J837" s="16"/>
      <c r="K837" s="11"/>
      <c r="L837" s="11"/>
    </row>
    <row r="838" spans="1:12" ht="36.9" x14ac:dyDescent="0.4">
      <c r="A838" s="11"/>
      <c r="B838" s="12" t="s">
        <v>987</v>
      </c>
      <c r="C838" s="13">
        <v>43953</v>
      </c>
      <c r="D838" s="12" t="s">
        <v>16</v>
      </c>
      <c r="E838" s="12" t="s">
        <v>61</v>
      </c>
      <c r="F838" s="12" t="s">
        <v>23</v>
      </c>
      <c r="G838" s="14" t="s">
        <v>1871</v>
      </c>
      <c r="H838" s="29" t="s">
        <v>1855</v>
      </c>
      <c r="I838" s="16"/>
      <c r="J838" s="16"/>
      <c r="K838" s="11"/>
      <c r="L838" s="11"/>
    </row>
    <row r="839" spans="1:12" ht="159.9" x14ac:dyDescent="0.4">
      <c r="A839" s="11"/>
      <c r="B839" s="12" t="s">
        <v>400</v>
      </c>
      <c r="C839" s="13">
        <v>43953</v>
      </c>
      <c r="D839" s="12" t="s">
        <v>16</v>
      </c>
      <c r="E839" s="12" t="s">
        <v>491</v>
      </c>
      <c r="F839" s="12" t="s">
        <v>274</v>
      </c>
      <c r="G839" s="14" t="s">
        <v>1872</v>
      </c>
      <c r="H839" s="15" t="s">
        <v>1873</v>
      </c>
      <c r="I839" s="16"/>
      <c r="J839" s="16"/>
      <c r="K839" s="11"/>
      <c r="L839" s="11"/>
    </row>
    <row r="840" spans="1:12" ht="36.9" x14ac:dyDescent="0.4">
      <c r="A840" s="11"/>
      <c r="B840" s="12" t="s">
        <v>400</v>
      </c>
      <c r="C840" s="13">
        <v>43953</v>
      </c>
      <c r="D840" s="12" t="s">
        <v>16</v>
      </c>
      <c r="E840" s="12" t="s">
        <v>1874</v>
      </c>
      <c r="F840" s="12" t="s">
        <v>23</v>
      </c>
      <c r="G840" s="14" t="s">
        <v>1875</v>
      </c>
      <c r="H840" s="29" t="s">
        <v>1876</v>
      </c>
      <c r="I840" s="16"/>
      <c r="J840" s="16"/>
      <c r="K840" s="11"/>
      <c r="L840" s="11"/>
    </row>
    <row r="841" spans="1:12" ht="98.4" x14ac:dyDescent="0.4">
      <c r="A841" s="11"/>
      <c r="B841" s="12" t="s">
        <v>184</v>
      </c>
      <c r="C841" s="13">
        <v>43953</v>
      </c>
      <c r="D841" s="12" t="s">
        <v>16</v>
      </c>
      <c r="E841" s="12" t="s">
        <v>496</v>
      </c>
      <c r="F841" s="12" t="s">
        <v>18</v>
      </c>
      <c r="G841" s="14" t="s">
        <v>1877</v>
      </c>
      <c r="H841" s="29" t="s">
        <v>1878</v>
      </c>
      <c r="I841" s="16"/>
      <c r="J841" s="16"/>
      <c r="K841" s="11"/>
      <c r="L841" s="11"/>
    </row>
    <row r="842" spans="1:12" ht="147.6" x14ac:dyDescent="0.4">
      <c r="A842" s="11"/>
      <c r="B842" s="12" t="s">
        <v>15</v>
      </c>
      <c r="C842" s="13">
        <v>43952</v>
      </c>
      <c r="D842" s="12" t="s">
        <v>16</v>
      </c>
      <c r="E842" s="12" t="s">
        <v>17</v>
      </c>
      <c r="F842" s="12" t="s">
        <v>62</v>
      </c>
      <c r="G842" s="14" t="s">
        <v>1879</v>
      </c>
      <c r="H842" s="29" t="s">
        <v>1880</v>
      </c>
      <c r="I842" s="16"/>
      <c r="J842" s="16"/>
      <c r="K842" s="11"/>
      <c r="L842" s="11"/>
    </row>
    <row r="843" spans="1:12" ht="98.4" x14ac:dyDescent="0.4">
      <c r="A843" s="11"/>
      <c r="B843" s="17" t="s">
        <v>15</v>
      </c>
      <c r="C843" s="13">
        <v>43952</v>
      </c>
      <c r="D843" s="17" t="s">
        <v>16</v>
      </c>
      <c r="E843" s="12" t="s">
        <v>22</v>
      </c>
      <c r="F843" s="12" t="s">
        <v>23</v>
      </c>
      <c r="G843" s="14" t="s">
        <v>1881</v>
      </c>
      <c r="H843" s="29" t="s">
        <v>1882</v>
      </c>
      <c r="I843" s="16"/>
      <c r="J843" s="16"/>
      <c r="K843" s="11"/>
      <c r="L843" s="11"/>
    </row>
    <row r="844" spans="1:12" ht="24.6" x14ac:dyDescent="0.4">
      <c r="A844" s="11"/>
      <c r="B844" s="12" t="s">
        <v>31</v>
      </c>
      <c r="C844" s="13">
        <v>43952</v>
      </c>
      <c r="D844" s="12" t="s">
        <v>16</v>
      </c>
      <c r="E844" s="12" t="s">
        <v>32</v>
      </c>
      <c r="F844" s="12" t="s">
        <v>23</v>
      </c>
      <c r="G844" s="14" t="s">
        <v>1883</v>
      </c>
      <c r="H844" s="29" t="s">
        <v>1884</v>
      </c>
      <c r="I844" s="16"/>
      <c r="J844" s="16"/>
      <c r="K844" s="11"/>
      <c r="L844" s="11"/>
    </row>
    <row r="845" spans="1:12" ht="184.5" x14ac:dyDescent="0.4">
      <c r="A845" s="11"/>
      <c r="B845" s="12" t="s">
        <v>42</v>
      </c>
      <c r="C845" s="13">
        <v>43952</v>
      </c>
      <c r="D845" s="12" t="s">
        <v>16</v>
      </c>
      <c r="E845" s="12" t="s">
        <v>43</v>
      </c>
      <c r="F845" s="12" t="s">
        <v>18</v>
      </c>
      <c r="G845" s="14" t="s">
        <v>1885</v>
      </c>
      <c r="H845" s="29" t="s">
        <v>1886</v>
      </c>
      <c r="I845" s="16"/>
      <c r="J845" s="16"/>
      <c r="K845" s="11"/>
      <c r="L845" s="11"/>
    </row>
    <row r="846" spans="1:12" ht="61.5" x14ac:dyDescent="0.4">
      <c r="A846" s="11"/>
      <c r="B846" s="12" t="s">
        <v>42</v>
      </c>
      <c r="C846" s="13">
        <v>43952</v>
      </c>
      <c r="D846" s="12" t="s">
        <v>16</v>
      </c>
      <c r="E846" s="12" t="s">
        <v>1560</v>
      </c>
      <c r="F846" s="12" t="s">
        <v>18</v>
      </c>
      <c r="G846" s="14" t="s">
        <v>1887</v>
      </c>
      <c r="H846" s="29" t="s">
        <v>1888</v>
      </c>
      <c r="I846" s="16"/>
      <c r="J846" s="16"/>
      <c r="K846" s="11"/>
      <c r="L846" s="11"/>
    </row>
    <row r="847" spans="1:12" ht="36.9" x14ac:dyDescent="0.4">
      <c r="A847" s="11"/>
      <c r="B847" s="12" t="s">
        <v>50</v>
      </c>
      <c r="C847" s="13">
        <v>43952</v>
      </c>
      <c r="D847" s="12" t="s">
        <v>16</v>
      </c>
      <c r="E847" s="12" t="s">
        <v>511</v>
      </c>
      <c r="F847" s="12" t="s">
        <v>23</v>
      </c>
      <c r="G847" s="14" t="s">
        <v>1889</v>
      </c>
      <c r="H847" s="15" t="s">
        <v>1890</v>
      </c>
      <c r="I847" s="16"/>
      <c r="J847" s="16"/>
      <c r="K847" s="11"/>
      <c r="L847" s="11"/>
    </row>
    <row r="848" spans="1:12" ht="86.1" x14ac:dyDescent="0.4">
      <c r="A848" s="11"/>
      <c r="B848" s="12" t="s">
        <v>50</v>
      </c>
      <c r="C848" s="13">
        <v>43952</v>
      </c>
      <c r="D848" s="12" t="s">
        <v>16</v>
      </c>
      <c r="E848" s="12" t="s">
        <v>1633</v>
      </c>
      <c r="F848" s="12" t="s">
        <v>28</v>
      </c>
      <c r="G848" s="14" t="s">
        <v>1891</v>
      </c>
      <c r="H848" s="29" t="s">
        <v>1892</v>
      </c>
      <c r="I848" s="16"/>
      <c r="J848" s="16"/>
      <c r="K848" s="11"/>
      <c r="L848" s="11"/>
    </row>
    <row r="849" spans="1:12" ht="135.6" x14ac:dyDescent="0.4">
      <c r="A849" s="11"/>
      <c r="B849" s="12" t="s">
        <v>137</v>
      </c>
      <c r="C849" s="13">
        <v>43952</v>
      </c>
      <c r="D849" s="12" t="s">
        <v>16</v>
      </c>
      <c r="E849" s="12" t="s">
        <v>1893</v>
      </c>
      <c r="F849" s="12" t="s">
        <v>18</v>
      </c>
      <c r="G849" s="12" t="s">
        <v>1894</v>
      </c>
      <c r="H849" s="15" t="s">
        <v>1895</v>
      </c>
      <c r="I849" s="16"/>
      <c r="J849" s="16"/>
      <c r="K849" s="11"/>
      <c r="L849" s="11"/>
    </row>
    <row r="850" spans="1:12" ht="61.5" x14ac:dyDescent="0.4">
      <c r="A850" s="11"/>
      <c r="B850" s="12" t="s">
        <v>141</v>
      </c>
      <c r="C850" s="13">
        <v>43952</v>
      </c>
      <c r="D850" s="12" t="s">
        <v>16</v>
      </c>
      <c r="E850" s="12" t="s">
        <v>145</v>
      </c>
      <c r="F850" s="12" t="s">
        <v>23</v>
      </c>
      <c r="G850" s="14" t="s">
        <v>1896</v>
      </c>
      <c r="H850" s="29" t="s">
        <v>1897</v>
      </c>
      <c r="I850" s="16"/>
      <c r="J850" s="16"/>
      <c r="K850" s="11"/>
      <c r="L850" s="11"/>
    </row>
    <row r="851" spans="1:12" ht="61.5" x14ac:dyDescent="0.4">
      <c r="A851" s="11"/>
      <c r="B851" s="12" t="s">
        <v>148</v>
      </c>
      <c r="C851" s="13">
        <v>43952</v>
      </c>
      <c r="D851" s="12" t="s">
        <v>16</v>
      </c>
      <c r="E851" s="12" t="s">
        <v>149</v>
      </c>
      <c r="F851" s="12" t="s">
        <v>23</v>
      </c>
      <c r="G851" s="14" t="s">
        <v>1898</v>
      </c>
      <c r="H851" s="29" t="s">
        <v>1899</v>
      </c>
      <c r="I851" s="16"/>
      <c r="J851" s="16"/>
      <c r="K851" s="11"/>
      <c r="L851" s="11"/>
    </row>
    <row r="852" spans="1:12" ht="123" x14ac:dyDescent="0.4">
      <c r="A852" s="11"/>
      <c r="B852" s="12" t="s">
        <v>70</v>
      </c>
      <c r="C852" s="13">
        <v>43952</v>
      </c>
      <c r="D852" s="12" t="s">
        <v>16</v>
      </c>
      <c r="E852" s="12" t="s">
        <v>71</v>
      </c>
      <c r="F852" s="12" t="s">
        <v>28</v>
      </c>
      <c r="G852" s="14" t="s">
        <v>1900</v>
      </c>
      <c r="H852" s="29" t="s">
        <v>1901</v>
      </c>
      <c r="I852" s="16"/>
      <c r="J852" s="16"/>
      <c r="K852" s="11"/>
      <c r="L852" s="11"/>
    </row>
    <row r="853" spans="1:12" ht="135.30000000000001" x14ac:dyDescent="0.4">
      <c r="A853" s="11"/>
      <c r="B853" s="12" t="s">
        <v>70</v>
      </c>
      <c r="C853" s="13">
        <v>43952</v>
      </c>
      <c r="D853" s="12" t="s">
        <v>16</v>
      </c>
      <c r="E853" s="12" t="s">
        <v>71</v>
      </c>
      <c r="F853" s="12" t="s">
        <v>28</v>
      </c>
      <c r="G853" s="14" t="s">
        <v>1902</v>
      </c>
      <c r="H853" s="29" t="s">
        <v>1903</v>
      </c>
      <c r="I853" s="16"/>
      <c r="J853" s="16"/>
      <c r="K853" s="11"/>
      <c r="L853" s="11"/>
    </row>
    <row r="854" spans="1:12" ht="73.8" x14ac:dyDescent="0.4">
      <c r="A854" s="11"/>
      <c r="B854" s="12" t="s">
        <v>70</v>
      </c>
      <c r="C854" s="13">
        <v>43952</v>
      </c>
      <c r="D854" s="12" t="s">
        <v>16</v>
      </c>
      <c r="E854" s="12" t="s">
        <v>71</v>
      </c>
      <c r="F854" s="12" t="s">
        <v>28</v>
      </c>
      <c r="G854" s="14" t="s">
        <v>1904</v>
      </c>
      <c r="H854" s="29" t="s">
        <v>1905</v>
      </c>
      <c r="I854" s="16"/>
      <c r="J854" s="16"/>
      <c r="K854" s="11"/>
      <c r="L854" s="11"/>
    </row>
    <row r="855" spans="1:12" ht="73.8" x14ac:dyDescent="0.4">
      <c r="A855" s="11"/>
      <c r="B855" s="12" t="s">
        <v>70</v>
      </c>
      <c r="C855" s="13">
        <v>43952</v>
      </c>
      <c r="D855" s="12" t="s">
        <v>16</v>
      </c>
      <c r="E855" s="12" t="s">
        <v>71</v>
      </c>
      <c r="F855" s="12" t="s">
        <v>28</v>
      </c>
      <c r="G855" s="14" t="s">
        <v>1906</v>
      </c>
      <c r="H855" s="29" t="s">
        <v>1907</v>
      </c>
      <c r="I855" s="16"/>
      <c r="J855" s="16"/>
      <c r="K855" s="11"/>
      <c r="L855" s="11"/>
    </row>
    <row r="856" spans="1:12" ht="36.9" x14ac:dyDescent="0.4">
      <c r="A856" s="11"/>
      <c r="B856" s="12" t="s">
        <v>225</v>
      </c>
      <c r="C856" s="13">
        <v>43952</v>
      </c>
      <c r="D856" s="12" t="s">
        <v>16</v>
      </c>
      <c r="E856" s="12" t="s">
        <v>1822</v>
      </c>
      <c r="F856" s="12" t="s">
        <v>62</v>
      </c>
      <c r="G856" s="14" t="s">
        <v>1908</v>
      </c>
      <c r="H856" s="29" t="s">
        <v>1824</v>
      </c>
      <c r="I856" s="16"/>
      <c r="J856" s="16"/>
      <c r="K856" s="11"/>
      <c r="L856" s="11"/>
    </row>
    <row r="857" spans="1:12" ht="36.9" x14ac:dyDescent="0.4">
      <c r="A857" s="11"/>
      <c r="B857" s="12" t="s">
        <v>160</v>
      </c>
      <c r="C857" s="13">
        <v>43952</v>
      </c>
      <c r="D857" s="12" t="s">
        <v>16</v>
      </c>
      <c r="E857" s="12" t="s">
        <v>1909</v>
      </c>
      <c r="F857" s="12" t="s">
        <v>23</v>
      </c>
      <c r="G857" s="14" t="s">
        <v>1910</v>
      </c>
      <c r="H857" s="29" t="s">
        <v>1911</v>
      </c>
      <c r="I857" s="16"/>
      <c r="J857" s="16"/>
      <c r="K857" s="11"/>
      <c r="L857" s="11"/>
    </row>
    <row r="858" spans="1:12" ht="172.2" x14ac:dyDescent="0.4">
      <c r="A858" s="11"/>
      <c r="B858" s="12" t="s">
        <v>74</v>
      </c>
      <c r="C858" s="13">
        <v>43952</v>
      </c>
      <c r="D858" s="12" t="s">
        <v>16</v>
      </c>
      <c r="E858" s="12" t="s">
        <v>1912</v>
      </c>
      <c r="F858" s="12" t="s">
        <v>57</v>
      </c>
      <c r="G858" s="14" t="s">
        <v>1913</v>
      </c>
      <c r="H858" s="29" t="s">
        <v>1914</v>
      </c>
      <c r="I858" s="16"/>
      <c r="J858" s="16"/>
      <c r="K858" s="11"/>
      <c r="L858" s="11"/>
    </row>
    <row r="859" spans="1:12" ht="184.5" x14ac:dyDescent="0.4">
      <c r="A859" s="11"/>
      <c r="B859" s="12" t="s">
        <v>74</v>
      </c>
      <c r="C859" s="13">
        <v>43952</v>
      </c>
      <c r="D859" s="12" t="s">
        <v>16</v>
      </c>
      <c r="E859" s="12" t="s">
        <v>1912</v>
      </c>
      <c r="F859" s="12" t="s">
        <v>28</v>
      </c>
      <c r="G859" s="14" t="s">
        <v>1915</v>
      </c>
      <c r="H859" s="29" t="s">
        <v>1916</v>
      </c>
      <c r="I859" s="16"/>
      <c r="J859" s="16"/>
      <c r="K859" s="11"/>
      <c r="L859" s="11"/>
    </row>
    <row r="860" spans="1:12" ht="73.8" x14ac:dyDescent="0.4">
      <c r="A860" s="11"/>
      <c r="B860" s="12" t="s">
        <v>84</v>
      </c>
      <c r="C860" s="13">
        <v>43952</v>
      </c>
      <c r="D860" s="12" t="s">
        <v>16</v>
      </c>
      <c r="E860" s="12" t="s">
        <v>535</v>
      </c>
      <c r="F860" s="12" t="s">
        <v>62</v>
      </c>
      <c r="G860" s="14" t="s">
        <v>1917</v>
      </c>
      <c r="H860" s="29" t="s">
        <v>1918</v>
      </c>
      <c r="I860" s="16"/>
      <c r="J860" s="16"/>
      <c r="K860" s="11"/>
      <c r="L860" s="11"/>
    </row>
    <row r="861" spans="1:12" ht="36.9" x14ac:dyDescent="0.4">
      <c r="A861" s="11"/>
      <c r="B861" s="12" t="s">
        <v>473</v>
      </c>
      <c r="C861" s="13">
        <v>43952</v>
      </c>
      <c r="D861" s="12" t="s">
        <v>16</v>
      </c>
      <c r="E861" s="12" t="s">
        <v>474</v>
      </c>
      <c r="F861" s="12" t="s">
        <v>23</v>
      </c>
      <c r="G861" s="14" t="s">
        <v>1919</v>
      </c>
      <c r="H861" s="29" t="s">
        <v>1920</v>
      </c>
      <c r="I861" s="16"/>
      <c r="J861" s="16"/>
      <c r="K861" s="11"/>
      <c r="L861" s="11"/>
    </row>
    <row r="862" spans="1:12" ht="36.9" x14ac:dyDescent="0.4">
      <c r="A862" s="11"/>
      <c r="B862" s="12" t="s">
        <v>244</v>
      </c>
      <c r="C862" s="13">
        <v>43952</v>
      </c>
      <c r="D862" s="12" t="s">
        <v>16</v>
      </c>
      <c r="E862" s="12" t="s">
        <v>546</v>
      </c>
      <c r="F862" s="12" t="s">
        <v>18</v>
      </c>
      <c r="G862" s="14" t="s">
        <v>1921</v>
      </c>
      <c r="H862" s="29" t="s">
        <v>1922</v>
      </c>
      <c r="I862" s="16"/>
      <c r="J862" s="16"/>
      <c r="K862" s="11"/>
      <c r="L862" s="11"/>
    </row>
    <row r="863" spans="1:12" ht="61.5" x14ac:dyDescent="0.4">
      <c r="A863" s="11"/>
      <c r="B863" s="12" t="s">
        <v>181</v>
      </c>
      <c r="C863" s="13">
        <v>43952</v>
      </c>
      <c r="D863" s="12" t="s">
        <v>16</v>
      </c>
      <c r="E863" s="12" t="s">
        <v>1215</v>
      </c>
      <c r="F863" s="12" t="s">
        <v>18</v>
      </c>
      <c r="G863" s="14" t="s">
        <v>1923</v>
      </c>
      <c r="H863" s="29" t="s">
        <v>1924</v>
      </c>
      <c r="I863" s="16"/>
      <c r="J863" s="16"/>
      <c r="K863" s="11"/>
      <c r="L863" s="11"/>
    </row>
    <row r="864" spans="1:12" ht="36.9" x14ac:dyDescent="0.4">
      <c r="A864" s="11"/>
      <c r="B864" s="12" t="s">
        <v>102</v>
      </c>
      <c r="C864" s="13">
        <v>43952</v>
      </c>
      <c r="D864" s="12" t="s">
        <v>16</v>
      </c>
      <c r="E864" s="12" t="s">
        <v>191</v>
      </c>
      <c r="F864" s="12" t="s">
        <v>23</v>
      </c>
      <c r="G864" s="14" t="s">
        <v>1925</v>
      </c>
      <c r="H864" s="29" t="s">
        <v>1926</v>
      </c>
      <c r="I864" s="16"/>
      <c r="J864" s="16"/>
      <c r="K864" s="11"/>
      <c r="L864" s="11"/>
    </row>
    <row r="865" spans="1:12" ht="135.30000000000001" x14ac:dyDescent="0.4">
      <c r="A865" s="11"/>
      <c r="B865" s="12" t="s">
        <v>400</v>
      </c>
      <c r="C865" s="13">
        <v>43952</v>
      </c>
      <c r="D865" s="12" t="s">
        <v>16</v>
      </c>
      <c r="E865" s="12" t="s">
        <v>1013</v>
      </c>
      <c r="F865" s="12" t="s">
        <v>18</v>
      </c>
      <c r="G865" s="14" t="s">
        <v>1927</v>
      </c>
      <c r="H865" s="15" t="s">
        <v>1928</v>
      </c>
      <c r="I865" s="16"/>
      <c r="J865" s="16"/>
      <c r="K865" s="11"/>
      <c r="L865" s="11"/>
    </row>
    <row r="866" spans="1:12" ht="86.1" x14ac:dyDescent="0.4">
      <c r="A866" s="11"/>
      <c r="B866" s="12" t="s">
        <v>400</v>
      </c>
      <c r="C866" s="13">
        <v>43952</v>
      </c>
      <c r="D866" s="12" t="s">
        <v>16</v>
      </c>
      <c r="E866" s="12" t="s">
        <v>1929</v>
      </c>
      <c r="F866" s="12" t="s">
        <v>18</v>
      </c>
      <c r="G866" s="14" t="s">
        <v>1930</v>
      </c>
      <c r="H866" s="15" t="s">
        <v>1931</v>
      </c>
      <c r="I866" s="16"/>
      <c r="J866" s="16"/>
      <c r="K866" s="11"/>
      <c r="L866" s="11"/>
    </row>
    <row r="867" spans="1:12" ht="123" x14ac:dyDescent="0.4">
      <c r="A867" s="11"/>
      <c r="B867" s="12" t="s">
        <v>400</v>
      </c>
      <c r="C867" s="13">
        <v>43952</v>
      </c>
      <c r="D867" s="12" t="s">
        <v>16</v>
      </c>
      <c r="E867" s="12" t="s">
        <v>491</v>
      </c>
      <c r="F867" s="12" t="s">
        <v>725</v>
      </c>
      <c r="G867" s="14" t="s">
        <v>1932</v>
      </c>
      <c r="H867" s="15" t="s">
        <v>1933</v>
      </c>
      <c r="I867" s="16"/>
      <c r="J867" s="16"/>
      <c r="K867" s="11"/>
      <c r="L867" s="11"/>
    </row>
    <row r="868" spans="1:12" ht="73.8" x14ac:dyDescent="0.4">
      <c r="A868" s="11"/>
      <c r="B868" s="12" t="s">
        <v>184</v>
      </c>
      <c r="C868" s="13">
        <v>43952</v>
      </c>
      <c r="D868" s="12" t="s">
        <v>16</v>
      </c>
      <c r="E868" s="12" t="s">
        <v>332</v>
      </c>
      <c r="F868" s="12" t="s">
        <v>18</v>
      </c>
      <c r="G868" s="14" t="s">
        <v>1934</v>
      </c>
      <c r="H868" s="29" t="s">
        <v>1935</v>
      </c>
      <c r="I868" s="16"/>
      <c r="J868" s="16"/>
      <c r="K868" s="11"/>
      <c r="L868" s="11"/>
    </row>
    <row r="869" spans="1:12" ht="184.5" x14ac:dyDescent="0.4">
      <c r="A869" s="11"/>
      <c r="B869" s="12" t="s">
        <v>191</v>
      </c>
      <c r="C869" s="13">
        <v>43952</v>
      </c>
      <c r="D869" s="12" t="s">
        <v>16</v>
      </c>
      <c r="E869" s="12" t="s">
        <v>567</v>
      </c>
      <c r="F869" s="12" t="s">
        <v>28</v>
      </c>
      <c r="G869" s="14" t="s">
        <v>1936</v>
      </c>
      <c r="H869" s="29" t="s">
        <v>1937</v>
      </c>
      <c r="I869" s="16"/>
      <c r="J869" s="16"/>
      <c r="K869" s="11"/>
      <c r="L869" s="11"/>
    </row>
    <row r="870" spans="1:12" ht="36.9" x14ac:dyDescent="0.4">
      <c r="A870" s="11"/>
      <c r="B870" s="12" t="s">
        <v>15</v>
      </c>
      <c r="C870" s="13">
        <v>43951</v>
      </c>
      <c r="D870" s="12" t="s">
        <v>16</v>
      </c>
      <c r="E870" s="12" t="s">
        <v>1938</v>
      </c>
      <c r="F870" s="12" t="s">
        <v>18</v>
      </c>
      <c r="G870" s="14" t="s">
        <v>1939</v>
      </c>
      <c r="H870" s="29" t="s">
        <v>1940</v>
      </c>
      <c r="I870" s="16"/>
      <c r="J870" s="16"/>
      <c r="K870" s="11"/>
      <c r="L870" s="11"/>
    </row>
    <row r="871" spans="1:12" ht="98.4" x14ac:dyDescent="0.4">
      <c r="A871" s="11"/>
      <c r="B871" s="12" t="s">
        <v>15</v>
      </c>
      <c r="C871" s="13">
        <v>43951</v>
      </c>
      <c r="D871" s="12" t="s">
        <v>16</v>
      </c>
      <c r="E871" s="12" t="s">
        <v>17</v>
      </c>
      <c r="F871" s="12" t="s">
        <v>18</v>
      </c>
      <c r="G871" s="14" t="s">
        <v>1941</v>
      </c>
      <c r="H871" s="29" t="s">
        <v>1942</v>
      </c>
      <c r="I871" s="16"/>
      <c r="J871" s="16"/>
      <c r="K871" s="11"/>
      <c r="L871" s="11"/>
    </row>
    <row r="872" spans="1:12" ht="61.5" x14ac:dyDescent="0.4">
      <c r="A872" s="11"/>
      <c r="B872" s="12" t="s">
        <v>15</v>
      </c>
      <c r="C872" s="13">
        <v>43951</v>
      </c>
      <c r="D872" s="12" t="s">
        <v>16</v>
      </c>
      <c r="E872" s="12" t="s">
        <v>1256</v>
      </c>
      <c r="F872" s="12" t="s">
        <v>18</v>
      </c>
      <c r="G872" s="14" t="s">
        <v>1943</v>
      </c>
      <c r="H872" s="29" t="s">
        <v>1944</v>
      </c>
      <c r="I872" s="16"/>
      <c r="J872" s="16"/>
      <c r="K872" s="11"/>
      <c r="L872" s="11"/>
    </row>
    <row r="873" spans="1:12" ht="98.4" x14ac:dyDescent="0.4">
      <c r="A873" s="11"/>
      <c r="B873" s="12" t="s">
        <v>15</v>
      </c>
      <c r="C873" s="13">
        <v>43951</v>
      </c>
      <c r="D873" s="12" t="s">
        <v>16</v>
      </c>
      <c r="E873" s="12" t="s">
        <v>802</v>
      </c>
      <c r="F873" s="12" t="s">
        <v>23</v>
      </c>
      <c r="G873" s="14" t="s">
        <v>1945</v>
      </c>
      <c r="H873" s="29" t="s">
        <v>1946</v>
      </c>
      <c r="I873" s="16"/>
      <c r="J873" s="16"/>
      <c r="K873" s="11"/>
      <c r="L873" s="11"/>
    </row>
    <row r="874" spans="1:12" ht="73.8" x14ac:dyDescent="0.4">
      <c r="A874" s="11"/>
      <c r="B874" s="12" t="s">
        <v>15</v>
      </c>
      <c r="C874" s="13">
        <v>43951</v>
      </c>
      <c r="D874" s="12" t="s">
        <v>16</v>
      </c>
      <c r="E874" s="12" t="s">
        <v>345</v>
      </c>
      <c r="F874" s="12" t="s">
        <v>18</v>
      </c>
      <c r="G874" s="14" t="s">
        <v>1947</v>
      </c>
      <c r="H874" s="29" t="s">
        <v>1948</v>
      </c>
      <c r="I874" s="16"/>
      <c r="J874" s="16"/>
      <c r="K874" s="11"/>
      <c r="L874" s="11"/>
    </row>
    <row r="875" spans="1:12" ht="86.1" x14ac:dyDescent="0.4">
      <c r="A875" s="11"/>
      <c r="B875" s="12" t="s">
        <v>116</v>
      </c>
      <c r="C875" s="13">
        <v>43951</v>
      </c>
      <c r="D875" s="12" t="s">
        <v>16</v>
      </c>
      <c r="E875" s="12" t="s">
        <v>116</v>
      </c>
      <c r="F875" s="12" t="s">
        <v>23</v>
      </c>
      <c r="G875" s="14" t="s">
        <v>1949</v>
      </c>
      <c r="H875" s="29" t="s">
        <v>1950</v>
      </c>
      <c r="I875" s="16"/>
      <c r="J875" s="16"/>
      <c r="K875" s="11"/>
      <c r="L875" s="11"/>
    </row>
    <row r="876" spans="1:12" ht="73.8" x14ac:dyDescent="0.4">
      <c r="A876" s="11"/>
      <c r="B876" s="12" t="s">
        <v>116</v>
      </c>
      <c r="C876" s="13">
        <v>43951</v>
      </c>
      <c r="D876" s="12" t="s">
        <v>16</v>
      </c>
      <c r="E876" s="12" t="s">
        <v>116</v>
      </c>
      <c r="F876" s="12" t="s">
        <v>28</v>
      </c>
      <c r="G876" s="14" t="s">
        <v>1951</v>
      </c>
      <c r="H876" s="29" t="s">
        <v>1952</v>
      </c>
      <c r="I876" s="16"/>
      <c r="J876" s="16"/>
      <c r="K876" s="11"/>
      <c r="L876" s="11"/>
    </row>
    <row r="877" spans="1:12" ht="36.9" x14ac:dyDescent="0.4">
      <c r="A877" s="11"/>
      <c r="B877" s="12" t="s">
        <v>119</v>
      </c>
      <c r="C877" s="13">
        <v>43951</v>
      </c>
      <c r="D877" s="12" t="s">
        <v>16</v>
      </c>
      <c r="E877" s="12" t="s">
        <v>61</v>
      </c>
      <c r="F877" s="12" t="s">
        <v>23</v>
      </c>
      <c r="G877" s="14" t="s">
        <v>1953</v>
      </c>
      <c r="H877" s="29" t="s">
        <v>1954</v>
      </c>
      <c r="I877" s="16"/>
      <c r="J877" s="16"/>
      <c r="K877" s="11"/>
      <c r="L877" s="11"/>
    </row>
    <row r="878" spans="1:12" ht="184.5" x14ac:dyDescent="0.4">
      <c r="A878" s="11"/>
      <c r="B878" s="12" t="s">
        <v>35</v>
      </c>
      <c r="C878" s="13">
        <v>43951</v>
      </c>
      <c r="D878" s="12" t="s">
        <v>16</v>
      </c>
      <c r="E878" s="12" t="s">
        <v>36</v>
      </c>
      <c r="F878" s="12" t="s">
        <v>18</v>
      </c>
      <c r="G878" s="14" t="s">
        <v>1955</v>
      </c>
      <c r="H878" s="29" t="s">
        <v>1956</v>
      </c>
      <c r="I878" s="16"/>
      <c r="J878" s="16"/>
      <c r="K878" s="11"/>
      <c r="L878" s="11"/>
    </row>
    <row r="879" spans="1:12" ht="246" x14ac:dyDescent="0.4">
      <c r="A879" s="11"/>
      <c r="B879" s="12" t="s">
        <v>35</v>
      </c>
      <c r="C879" s="13">
        <v>43951</v>
      </c>
      <c r="D879" s="12" t="s">
        <v>16</v>
      </c>
      <c r="E879" s="12" t="s">
        <v>36</v>
      </c>
      <c r="F879" s="12" t="s">
        <v>18</v>
      </c>
      <c r="G879" s="14" t="s">
        <v>1957</v>
      </c>
      <c r="H879" s="29" t="s">
        <v>1956</v>
      </c>
      <c r="I879" s="16"/>
      <c r="J879" s="16"/>
      <c r="K879" s="11"/>
      <c r="L879" s="11"/>
    </row>
    <row r="880" spans="1:12" ht="233.7" x14ac:dyDescent="0.4">
      <c r="A880" s="11"/>
      <c r="B880" s="12" t="s">
        <v>35</v>
      </c>
      <c r="C880" s="13">
        <v>43951</v>
      </c>
      <c r="D880" s="12" t="s">
        <v>16</v>
      </c>
      <c r="E880" s="12" t="s">
        <v>36</v>
      </c>
      <c r="F880" s="12" t="s">
        <v>18</v>
      </c>
      <c r="G880" s="14" t="s">
        <v>1958</v>
      </c>
      <c r="H880" s="29" t="s">
        <v>1956</v>
      </c>
      <c r="I880" s="16"/>
      <c r="J880" s="16"/>
      <c r="K880" s="11"/>
      <c r="L880" s="11"/>
    </row>
    <row r="881" spans="1:12" ht="123" x14ac:dyDescent="0.4">
      <c r="A881" s="11"/>
      <c r="B881" s="12" t="s">
        <v>35</v>
      </c>
      <c r="C881" s="13">
        <v>43951</v>
      </c>
      <c r="D881" s="12" t="s">
        <v>16</v>
      </c>
      <c r="E881" s="12" t="s">
        <v>36</v>
      </c>
      <c r="F881" s="12" t="s">
        <v>18</v>
      </c>
      <c r="G881" s="14" t="s">
        <v>1959</v>
      </c>
      <c r="H881" s="29" t="s">
        <v>1956</v>
      </c>
      <c r="I881" s="16"/>
      <c r="J881" s="16"/>
      <c r="K881" s="11"/>
      <c r="L881" s="11"/>
    </row>
    <row r="882" spans="1:12" ht="36.9" x14ac:dyDescent="0.4">
      <c r="A882" s="11"/>
      <c r="B882" s="12" t="s">
        <v>35</v>
      </c>
      <c r="C882" s="13">
        <v>43951</v>
      </c>
      <c r="D882" s="12" t="s">
        <v>16</v>
      </c>
      <c r="E882" s="12" t="s">
        <v>36</v>
      </c>
      <c r="F882" s="12" t="s">
        <v>18</v>
      </c>
      <c r="G882" s="14" t="s">
        <v>1960</v>
      </c>
      <c r="H882" s="29" t="s">
        <v>1956</v>
      </c>
      <c r="I882" s="16"/>
      <c r="J882" s="16"/>
      <c r="K882" s="11"/>
      <c r="L882" s="11"/>
    </row>
    <row r="883" spans="1:12" ht="98.4" x14ac:dyDescent="0.4">
      <c r="A883" s="11"/>
      <c r="B883" s="12" t="s">
        <v>35</v>
      </c>
      <c r="C883" s="13">
        <v>43951</v>
      </c>
      <c r="D883" s="12" t="s">
        <v>16</v>
      </c>
      <c r="E883" s="12" t="s">
        <v>36</v>
      </c>
      <c r="F883" s="12" t="s">
        <v>18</v>
      </c>
      <c r="G883" s="14" t="s">
        <v>1961</v>
      </c>
      <c r="H883" s="29" t="s">
        <v>1956</v>
      </c>
      <c r="I883" s="16"/>
      <c r="J883" s="16"/>
      <c r="K883" s="11"/>
      <c r="L883" s="11"/>
    </row>
    <row r="884" spans="1:12" ht="73.8" x14ac:dyDescent="0.4">
      <c r="A884" s="11"/>
      <c r="B884" s="12" t="s">
        <v>35</v>
      </c>
      <c r="C884" s="13">
        <v>43951</v>
      </c>
      <c r="D884" s="12" t="s">
        <v>16</v>
      </c>
      <c r="E884" s="12" t="s">
        <v>777</v>
      </c>
      <c r="F884" s="12" t="s">
        <v>23</v>
      </c>
      <c r="G884" s="14" t="s">
        <v>1962</v>
      </c>
      <c r="H884" s="29" t="s">
        <v>1963</v>
      </c>
      <c r="I884" s="16"/>
      <c r="J884" s="16"/>
      <c r="K884" s="11"/>
      <c r="L884" s="11"/>
    </row>
    <row r="885" spans="1:12" ht="98.4" x14ac:dyDescent="0.4">
      <c r="A885" s="11"/>
      <c r="B885" s="17" t="s">
        <v>35</v>
      </c>
      <c r="C885" s="18">
        <v>43951</v>
      </c>
      <c r="D885" s="17" t="s">
        <v>16</v>
      </c>
      <c r="E885" s="12" t="s">
        <v>206</v>
      </c>
      <c r="F885" s="12" t="s">
        <v>23</v>
      </c>
      <c r="G885" s="14" t="s">
        <v>1964</v>
      </c>
      <c r="H885" s="29" t="s">
        <v>1965</v>
      </c>
      <c r="I885" s="16"/>
      <c r="J885" s="16"/>
      <c r="K885" s="11"/>
      <c r="L885" s="11"/>
    </row>
    <row r="886" spans="1:12" ht="172.2" x14ac:dyDescent="0.4">
      <c r="A886" s="11"/>
      <c r="B886" s="12" t="s">
        <v>576</v>
      </c>
      <c r="C886" s="13">
        <v>43951</v>
      </c>
      <c r="D886" s="12" t="s">
        <v>16</v>
      </c>
      <c r="E886" s="12" t="s">
        <v>1719</v>
      </c>
      <c r="F886" s="12" t="s">
        <v>57</v>
      </c>
      <c r="G886" s="14" t="s">
        <v>1966</v>
      </c>
      <c r="H886" s="29" t="s">
        <v>1967</v>
      </c>
      <c r="I886" s="16"/>
      <c r="J886" s="16"/>
      <c r="K886" s="11"/>
      <c r="L886" s="11"/>
    </row>
    <row r="887" spans="1:12" ht="221.4" hidden="1" x14ac:dyDescent="0.4">
      <c r="A887" s="11"/>
      <c r="B887" s="19" t="s">
        <v>576</v>
      </c>
      <c r="C887" s="20">
        <v>43951</v>
      </c>
      <c r="D887" s="19" t="s">
        <v>142</v>
      </c>
      <c r="E887" s="19" t="s">
        <v>1968</v>
      </c>
      <c r="F887" s="19" t="s">
        <v>62</v>
      </c>
      <c r="G887" s="21" t="s">
        <v>1969</v>
      </c>
      <c r="H887" s="31" t="s">
        <v>1970</v>
      </c>
      <c r="I887" s="16"/>
      <c r="J887" s="16"/>
      <c r="K887" s="11"/>
      <c r="L887" s="11"/>
    </row>
    <row r="888" spans="1:12" ht="159.9" x14ac:dyDescent="0.4">
      <c r="A888" s="11"/>
      <c r="B888" s="12" t="s">
        <v>576</v>
      </c>
      <c r="C888" s="13">
        <v>43951</v>
      </c>
      <c r="D888" s="12" t="s">
        <v>16</v>
      </c>
      <c r="E888" s="12" t="s">
        <v>1971</v>
      </c>
      <c r="F888" s="12" t="s">
        <v>28</v>
      </c>
      <c r="G888" s="14" t="s">
        <v>1972</v>
      </c>
      <c r="H888" s="29" t="s">
        <v>1973</v>
      </c>
      <c r="I888" s="16"/>
      <c r="J888" s="16"/>
      <c r="K888" s="11"/>
      <c r="L888" s="11"/>
    </row>
    <row r="889" spans="1:12" ht="73.8" x14ac:dyDescent="0.4">
      <c r="A889" s="11"/>
      <c r="B889" s="12" t="s">
        <v>46</v>
      </c>
      <c r="C889" s="13">
        <v>43951</v>
      </c>
      <c r="D889" s="12" t="s">
        <v>16</v>
      </c>
      <c r="E889" s="12" t="s">
        <v>61</v>
      </c>
      <c r="F889" s="12" t="s">
        <v>23</v>
      </c>
      <c r="G889" s="14" t="s">
        <v>1974</v>
      </c>
      <c r="H889" s="29" t="s">
        <v>1975</v>
      </c>
      <c r="I889" s="16"/>
      <c r="J889" s="16"/>
      <c r="K889" s="11"/>
      <c r="L889" s="11"/>
    </row>
    <row r="890" spans="1:12" ht="184.5" x14ac:dyDescent="0.4">
      <c r="A890" s="11"/>
      <c r="B890" s="12" t="s">
        <v>50</v>
      </c>
      <c r="C890" s="13">
        <v>43951</v>
      </c>
      <c r="D890" s="12" t="s">
        <v>16</v>
      </c>
      <c r="E890" s="12" t="s">
        <v>1976</v>
      </c>
      <c r="F890" s="12" t="s">
        <v>28</v>
      </c>
      <c r="G890" s="14" t="s">
        <v>1977</v>
      </c>
      <c r="H890" s="29" t="s">
        <v>1978</v>
      </c>
      <c r="I890" s="16"/>
      <c r="J890" s="16"/>
      <c r="K890" s="11"/>
      <c r="L890" s="11"/>
    </row>
    <row r="891" spans="1:12" ht="49.2" x14ac:dyDescent="0.4">
      <c r="A891" s="11"/>
      <c r="B891" s="12" t="s">
        <v>50</v>
      </c>
      <c r="C891" s="13">
        <v>43951</v>
      </c>
      <c r="D891" s="12" t="s">
        <v>16</v>
      </c>
      <c r="E891" s="12" t="s">
        <v>1144</v>
      </c>
      <c r="F891" s="12" t="s">
        <v>676</v>
      </c>
      <c r="G891" s="14" t="s">
        <v>1979</v>
      </c>
      <c r="H891" s="29" t="s">
        <v>1980</v>
      </c>
      <c r="I891" s="16"/>
      <c r="J891" s="16"/>
      <c r="K891" s="11"/>
      <c r="L891" s="11"/>
    </row>
    <row r="892" spans="1:12" ht="61.5" x14ac:dyDescent="0.4">
      <c r="A892" s="11"/>
      <c r="B892" s="12" t="s">
        <v>50</v>
      </c>
      <c r="C892" s="13">
        <v>43951</v>
      </c>
      <c r="D892" s="12" t="s">
        <v>16</v>
      </c>
      <c r="E892" s="12" t="s">
        <v>1144</v>
      </c>
      <c r="F892" s="12" t="s">
        <v>274</v>
      </c>
      <c r="G892" s="14" t="s">
        <v>1981</v>
      </c>
      <c r="H892" s="29" t="s">
        <v>1980</v>
      </c>
      <c r="I892" s="16"/>
      <c r="J892" s="16"/>
      <c r="K892" s="11"/>
      <c r="L892" s="11"/>
    </row>
    <row r="893" spans="1:12" ht="49.2" x14ac:dyDescent="0.4">
      <c r="A893" s="11"/>
      <c r="B893" s="12" t="s">
        <v>50</v>
      </c>
      <c r="C893" s="13">
        <v>43951</v>
      </c>
      <c r="D893" s="12" t="s">
        <v>16</v>
      </c>
      <c r="E893" s="12" t="s">
        <v>1144</v>
      </c>
      <c r="F893" s="12" t="s">
        <v>274</v>
      </c>
      <c r="G893" s="14" t="s">
        <v>1982</v>
      </c>
      <c r="H893" s="29" t="s">
        <v>1980</v>
      </c>
      <c r="I893" s="16"/>
      <c r="J893" s="16"/>
      <c r="K893" s="11"/>
      <c r="L893" s="11"/>
    </row>
    <row r="894" spans="1:12" ht="49.2" x14ac:dyDescent="0.4">
      <c r="A894" s="11"/>
      <c r="B894" s="12" t="s">
        <v>50</v>
      </c>
      <c r="C894" s="13">
        <v>43951</v>
      </c>
      <c r="D894" s="12" t="s">
        <v>16</v>
      </c>
      <c r="E894" s="12" t="s">
        <v>1144</v>
      </c>
      <c r="F894" s="12" t="s">
        <v>274</v>
      </c>
      <c r="G894" s="14" t="s">
        <v>1983</v>
      </c>
      <c r="H894" s="29" t="s">
        <v>1980</v>
      </c>
      <c r="I894" s="16"/>
      <c r="J894" s="16"/>
      <c r="K894" s="11"/>
      <c r="L894" s="11"/>
    </row>
    <row r="895" spans="1:12" ht="61.5" x14ac:dyDescent="0.4">
      <c r="A895" s="11"/>
      <c r="B895" s="12" t="s">
        <v>50</v>
      </c>
      <c r="C895" s="13">
        <v>43951</v>
      </c>
      <c r="D895" s="12" t="s">
        <v>16</v>
      </c>
      <c r="E895" s="12" t="s">
        <v>1144</v>
      </c>
      <c r="F895" s="12" t="s">
        <v>274</v>
      </c>
      <c r="G895" s="14" t="s">
        <v>1984</v>
      </c>
      <c r="H895" s="29" t="s">
        <v>1980</v>
      </c>
      <c r="I895" s="16"/>
      <c r="J895" s="16"/>
      <c r="K895" s="11"/>
      <c r="L895" s="11"/>
    </row>
    <row r="896" spans="1:12" ht="49.2" x14ac:dyDescent="0.4">
      <c r="A896" s="11"/>
      <c r="B896" s="12" t="s">
        <v>50</v>
      </c>
      <c r="C896" s="13">
        <v>43951</v>
      </c>
      <c r="D896" s="12" t="s">
        <v>16</v>
      </c>
      <c r="E896" s="12" t="s">
        <v>1144</v>
      </c>
      <c r="F896" s="12" t="s">
        <v>52</v>
      </c>
      <c r="G896" s="14" t="s">
        <v>1985</v>
      </c>
      <c r="H896" s="29" t="s">
        <v>1980</v>
      </c>
      <c r="I896" s="16"/>
      <c r="J896" s="16"/>
      <c r="K896" s="11"/>
      <c r="L896" s="11"/>
    </row>
    <row r="897" spans="1:12" ht="61.5" x14ac:dyDescent="0.4">
      <c r="A897" s="11"/>
      <c r="B897" s="12" t="s">
        <v>272</v>
      </c>
      <c r="C897" s="13">
        <v>43951</v>
      </c>
      <c r="D897" s="12" t="s">
        <v>16</v>
      </c>
      <c r="E897" s="12" t="s">
        <v>357</v>
      </c>
      <c r="F897" s="12" t="s">
        <v>298</v>
      </c>
      <c r="G897" s="14" t="s">
        <v>1986</v>
      </c>
      <c r="H897" s="29" t="s">
        <v>1987</v>
      </c>
      <c r="I897" s="16"/>
      <c r="J897" s="16"/>
      <c r="K897" s="11"/>
      <c r="L897" s="11"/>
    </row>
    <row r="898" spans="1:12" ht="36.9" x14ac:dyDescent="0.4">
      <c r="A898" s="11"/>
      <c r="B898" s="12" t="s">
        <v>141</v>
      </c>
      <c r="C898" s="13">
        <v>43951</v>
      </c>
      <c r="D898" s="12" t="s">
        <v>16</v>
      </c>
      <c r="E898" s="12" t="s">
        <v>1988</v>
      </c>
      <c r="F898" s="12" t="s">
        <v>274</v>
      </c>
      <c r="G898" s="14" t="s">
        <v>1989</v>
      </c>
      <c r="H898" s="29" t="s">
        <v>1990</v>
      </c>
      <c r="I898" s="16"/>
      <c r="J898" s="16"/>
      <c r="K898" s="11"/>
      <c r="L898" s="11"/>
    </row>
    <row r="899" spans="1:12" ht="36.9" x14ac:dyDescent="0.4">
      <c r="A899" s="11"/>
      <c r="B899" s="12" t="s">
        <v>599</v>
      </c>
      <c r="C899" s="13">
        <v>43951</v>
      </c>
      <c r="D899" s="12" t="s">
        <v>16</v>
      </c>
      <c r="E899" s="12" t="s">
        <v>1991</v>
      </c>
      <c r="F899" s="12" t="s">
        <v>23</v>
      </c>
      <c r="G899" s="14" t="s">
        <v>1992</v>
      </c>
      <c r="H899" s="29" t="s">
        <v>1993</v>
      </c>
      <c r="I899" s="16"/>
      <c r="J899" s="16"/>
      <c r="K899" s="11"/>
      <c r="L899" s="11"/>
    </row>
    <row r="900" spans="1:12" ht="36.9" x14ac:dyDescent="0.4">
      <c r="A900" s="11"/>
      <c r="B900" s="12" t="s">
        <v>362</v>
      </c>
      <c r="C900" s="13">
        <v>43951</v>
      </c>
      <c r="D900" s="12" t="s">
        <v>16</v>
      </c>
      <c r="E900" s="12" t="s">
        <v>61</v>
      </c>
      <c r="F900" s="12" t="s">
        <v>23</v>
      </c>
      <c r="G900" s="14" t="s">
        <v>1994</v>
      </c>
      <c r="H900" s="29" t="s">
        <v>1995</v>
      </c>
      <c r="I900" s="16"/>
      <c r="J900" s="16"/>
      <c r="K900" s="11"/>
      <c r="L900" s="11"/>
    </row>
    <row r="901" spans="1:12" ht="135.30000000000001" x14ac:dyDescent="0.4">
      <c r="A901" s="11"/>
      <c r="B901" s="12" t="s">
        <v>55</v>
      </c>
      <c r="C901" s="28">
        <v>43951</v>
      </c>
      <c r="D901" s="12" t="s">
        <v>16</v>
      </c>
      <c r="E901" s="12" t="s">
        <v>1996</v>
      </c>
      <c r="F901" s="12" t="s">
        <v>23</v>
      </c>
      <c r="G901" s="14" t="s">
        <v>1997</v>
      </c>
      <c r="H901" s="29" t="s">
        <v>1998</v>
      </c>
      <c r="I901" s="16"/>
      <c r="J901" s="16"/>
      <c r="K901" s="11"/>
      <c r="L901" s="11"/>
    </row>
    <row r="902" spans="1:12" ht="24.6" x14ac:dyDescent="0.4">
      <c r="A902" s="11"/>
      <c r="B902" s="12" t="s">
        <v>148</v>
      </c>
      <c r="C902" s="28">
        <v>43951</v>
      </c>
      <c r="D902" s="12" t="s">
        <v>16</v>
      </c>
      <c r="E902" s="12" t="s">
        <v>1999</v>
      </c>
      <c r="F902" s="12" t="s">
        <v>18</v>
      </c>
      <c r="G902" s="14" t="s">
        <v>2000</v>
      </c>
      <c r="H902" s="29" t="s">
        <v>2001</v>
      </c>
      <c r="I902" s="16"/>
      <c r="J902" s="16"/>
      <c r="K902" s="11"/>
      <c r="L902" s="11"/>
    </row>
    <row r="903" spans="1:12" ht="86.1" x14ac:dyDescent="0.4">
      <c r="A903" s="11"/>
      <c r="B903" s="12" t="s">
        <v>431</v>
      </c>
      <c r="C903" s="28">
        <v>43951</v>
      </c>
      <c r="D903" s="12" t="s">
        <v>16</v>
      </c>
      <c r="E903" s="12" t="s">
        <v>432</v>
      </c>
      <c r="F903" s="12" t="s">
        <v>790</v>
      </c>
      <c r="G903" s="14" t="s">
        <v>2002</v>
      </c>
      <c r="H903" s="29" t="s">
        <v>2003</v>
      </c>
      <c r="I903" s="16"/>
      <c r="J903" s="16"/>
      <c r="K903" s="11"/>
      <c r="L903" s="11"/>
    </row>
    <row r="904" spans="1:12" ht="49.2" x14ac:dyDescent="0.4">
      <c r="A904" s="11"/>
      <c r="B904" s="12" t="s">
        <v>431</v>
      </c>
      <c r="C904" s="28">
        <v>43951</v>
      </c>
      <c r="D904" s="12" t="s">
        <v>16</v>
      </c>
      <c r="E904" s="12" t="s">
        <v>432</v>
      </c>
      <c r="F904" s="12" t="s">
        <v>274</v>
      </c>
      <c r="G904" s="14" t="s">
        <v>2004</v>
      </c>
      <c r="H904" s="29" t="s">
        <v>2005</v>
      </c>
      <c r="I904" s="16"/>
      <c r="J904" s="16"/>
      <c r="K904" s="11"/>
      <c r="L904" s="11"/>
    </row>
    <row r="905" spans="1:12" ht="73.8" x14ac:dyDescent="0.4">
      <c r="A905" s="11"/>
      <c r="B905" s="12" t="s">
        <v>431</v>
      </c>
      <c r="C905" s="28">
        <v>43951</v>
      </c>
      <c r="D905" s="12" t="s">
        <v>16</v>
      </c>
      <c r="E905" s="12" t="s">
        <v>432</v>
      </c>
      <c r="F905" s="12" t="s">
        <v>18</v>
      </c>
      <c r="G905" s="14" t="s">
        <v>2006</v>
      </c>
      <c r="H905" s="29" t="s">
        <v>2007</v>
      </c>
      <c r="I905" s="16"/>
      <c r="J905" s="16"/>
      <c r="K905" s="11"/>
      <c r="L905" s="11"/>
    </row>
    <row r="906" spans="1:12" ht="49.2" x14ac:dyDescent="0.4">
      <c r="A906" s="11"/>
      <c r="B906" s="12" t="s">
        <v>60</v>
      </c>
      <c r="C906" s="28">
        <v>43951</v>
      </c>
      <c r="D906" s="12" t="s">
        <v>16</v>
      </c>
      <c r="E906" s="12" t="s">
        <v>61</v>
      </c>
      <c r="F906" s="12" t="s">
        <v>23</v>
      </c>
      <c r="G906" s="14" t="s">
        <v>2008</v>
      </c>
      <c r="H906" s="29" t="s">
        <v>2009</v>
      </c>
      <c r="I906" s="16"/>
      <c r="J906" s="16"/>
      <c r="K906" s="11"/>
      <c r="L906" s="11"/>
    </row>
    <row r="907" spans="1:12" ht="221.4" x14ac:dyDescent="0.4">
      <c r="A907" s="11"/>
      <c r="B907" s="12" t="s">
        <v>60</v>
      </c>
      <c r="C907" s="28">
        <v>43951</v>
      </c>
      <c r="D907" s="12" t="s">
        <v>16</v>
      </c>
      <c r="E907" s="12" t="s">
        <v>61</v>
      </c>
      <c r="F907" s="12" t="s">
        <v>23</v>
      </c>
      <c r="G907" s="14" t="s">
        <v>2010</v>
      </c>
      <c r="H907" s="29" t="s">
        <v>2011</v>
      </c>
      <c r="I907" s="16"/>
      <c r="J907" s="16"/>
      <c r="K907" s="11"/>
      <c r="L907" s="11"/>
    </row>
    <row r="908" spans="1:12" ht="184.5" x14ac:dyDescent="0.4">
      <c r="A908" s="11"/>
      <c r="B908" s="12" t="s">
        <v>70</v>
      </c>
      <c r="C908" s="13">
        <v>43951</v>
      </c>
      <c r="D908" s="12" t="s">
        <v>16</v>
      </c>
      <c r="E908" s="12" t="s">
        <v>71</v>
      </c>
      <c r="F908" s="12" t="s">
        <v>28</v>
      </c>
      <c r="G908" s="14" t="s">
        <v>2012</v>
      </c>
      <c r="H908" s="29" t="s">
        <v>2013</v>
      </c>
      <c r="I908" s="16"/>
      <c r="J908" s="16"/>
      <c r="K908" s="11"/>
      <c r="L908" s="11"/>
    </row>
    <row r="909" spans="1:12" ht="110.7" x14ac:dyDescent="0.4">
      <c r="A909" s="11"/>
      <c r="B909" s="17" t="s">
        <v>70</v>
      </c>
      <c r="C909" s="13">
        <v>43951</v>
      </c>
      <c r="D909" s="17" t="s">
        <v>16</v>
      </c>
      <c r="E909" s="17" t="s">
        <v>71</v>
      </c>
      <c r="F909" s="12" t="s">
        <v>23</v>
      </c>
      <c r="G909" s="14" t="s">
        <v>2014</v>
      </c>
      <c r="H909" s="29" t="s">
        <v>2015</v>
      </c>
      <c r="I909" s="16"/>
      <c r="J909" s="16"/>
      <c r="K909" s="11"/>
      <c r="L909" s="11"/>
    </row>
    <row r="910" spans="1:12" ht="73.8" x14ac:dyDescent="0.4">
      <c r="A910" s="11"/>
      <c r="B910" s="17" t="s">
        <v>70</v>
      </c>
      <c r="C910" s="28">
        <v>43951</v>
      </c>
      <c r="D910" s="17" t="s">
        <v>16</v>
      </c>
      <c r="E910" s="17" t="s">
        <v>71</v>
      </c>
      <c r="F910" s="17" t="s">
        <v>28</v>
      </c>
      <c r="G910" s="14" t="s">
        <v>2016</v>
      </c>
      <c r="H910" s="29" t="s">
        <v>2017</v>
      </c>
      <c r="I910" s="16"/>
      <c r="J910" s="16"/>
      <c r="K910" s="11"/>
      <c r="L910" s="11"/>
    </row>
    <row r="911" spans="1:12" ht="36.9" x14ac:dyDescent="0.4">
      <c r="A911" s="11"/>
      <c r="B911" s="12" t="s">
        <v>987</v>
      </c>
      <c r="C911" s="28">
        <v>43951</v>
      </c>
      <c r="D911" s="12" t="s">
        <v>16</v>
      </c>
      <c r="E911" s="12" t="s">
        <v>2018</v>
      </c>
      <c r="F911" s="12" t="s">
        <v>23</v>
      </c>
      <c r="G911" s="14" t="s">
        <v>2019</v>
      </c>
      <c r="H911" s="29" t="s">
        <v>2020</v>
      </c>
      <c r="I911" s="16"/>
      <c r="J911" s="16"/>
      <c r="K911" s="11"/>
      <c r="L911" s="11"/>
    </row>
    <row r="912" spans="1:12" ht="123" x14ac:dyDescent="0.4">
      <c r="A912" s="11"/>
      <c r="B912" s="12" t="s">
        <v>1744</v>
      </c>
      <c r="C912" s="28">
        <v>43951</v>
      </c>
      <c r="D912" s="12" t="s">
        <v>16</v>
      </c>
      <c r="E912" s="12" t="s">
        <v>1745</v>
      </c>
      <c r="F912" s="12" t="s">
        <v>18</v>
      </c>
      <c r="G912" s="14" t="s">
        <v>2021</v>
      </c>
      <c r="H912" s="29" t="s">
        <v>2022</v>
      </c>
      <c r="I912" s="16"/>
      <c r="J912" s="16"/>
      <c r="K912" s="11"/>
      <c r="L912" s="11"/>
    </row>
    <row r="913" spans="1:12" ht="24.6" x14ac:dyDescent="0.4">
      <c r="A913" s="11"/>
      <c r="B913" s="12" t="s">
        <v>74</v>
      </c>
      <c r="C913" s="13">
        <v>43951</v>
      </c>
      <c r="D913" s="12" t="s">
        <v>16</v>
      </c>
      <c r="E913" s="12" t="s">
        <v>1192</v>
      </c>
      <c r="F913" s="12" t="s">
        <v>18</v>
      </c>
      <c r="G913" s="14" t="s">
        <v>2023</v>
      </c>
      <c r="H913" s="29" t="s">
        <v>2024</v>
      </c>
      <c r="I913" s="16"/>
      <c r="J913" s="16"/>
      <c r="K913" s="11"/>
      <c r="L913" s="11"/>
    </row>
    <row r="914" spans="1:12" ht="73.8" x14ac:dyDescent="0.4">
      <c r="A914" s="11"/>
      <c r="B914" s="12" t="s">
        <v>74</v>
      </c>
      <c r="C914" s="13">
        <v>43951</v>
      </c>
      <c r="D914" s="12" t="s">
        <v>16</v>
      </c>
      <c r="E914" s="12" t="s">
        <v>527</v>
      </c>
      <c r="F914" s="12" t="s">
        <v>18</v>
      </c>
      <c r="G914" s="14" t="s">
        <v>2025</v>
      </c>
      <c r="H914" s="29" t="s">
        <v>2026</v>
      </c>
      <c r="I914" s="16"/>
      <c r="J914" s="16"/>
      <c r="K914" s="11"/>
      <c r="L914" s="11"/>
    </row>
    <row r="915" spans="1:12" ht="61.5" x14ac:dyDescent="0.4">
      <c r="A915" s="11"/>
      <c r="B915" s="12" t="s">
        <v>164</v>
      </c>
      <c r="C915" s="13">
        <v>43951</v>
      </c>
      <c r="D915" s="12" t="s">
        <v>16</v>
      </c>
      <c r="E915" s="12" t="s">
        <v>165</v>
      </c>
      <c r="F915" s="12" t="s">
        <v>18</v>
      </c>
      <c r="G915" s="14" t="s">
        <v>2027</v>
      </c>
      <c r="H915" s="15" t="s">
        <v>2028</v>
      </c>
      <c r="I915" s="16"/>
      <c r="J915" s="16"/>
      <c r="K915" s="11"/>
      <c r="L915" s="11"/>
    </row>
    <row r="916" spans="1:12" ht="172.2" x14ac:dyDescent="0.4">
      <c r="A916" s="11"/>
      <c r="B916" s="12" t="s">
        <v>80</v>
      </c>
      <c r="C916" s="13">
        <v>43951</v>
      </c>
      <c r="D916" s="12" t="s">
        <v>16</v>
      </c>
      <c r="E916" s="12" t="s">
        <v>2029</v>
      </c>
      <c r="F916" s="12" t="s">
        <v>62</v>
      </c>
      <c r="G916" s="14" t="s">
        <v>2030</v>
      </c>
      <c r="H916" s="29" t="s">
        <v>2031</v>
      </c>
      <c r="I916" s="16"/>
      <c r="J916" s="16"/>
      <c r="K916" s="11"/>
      <c r="L916" s="11"/>
    </row>
    <row r="917" spans="1:12" ht="61.5" x14ac:dyDescent="0.4">
      <c r="A917" s="11"/>
      <c r="B917" s="12" t="s">
        <v>244</v>
      </c>
      <c r="C917" s="13">
        <v>43951</v>
      </c>
      <c r="D917" s="12" t="s">
        <v>16</v>
      </c>
      <c r="E917" s="12" t="s">
        <v>546</v>
      </c>
      <c r="F917" s="12" t="s">
        <v>18</v>
      </c>
      <c r="G917" s="14" t="s">
        <v>2032</v>
      </c>
      <c r="H917" s="15" t="s">
        <v>2033</v>
      </c>
      <c r="I917" s="16"/>
      <c r="J917" s="16"/>
      <c r="K917" s="11"/>
      <c r="L917" s="11"/>
    </row>
    <row r="918" spans="1:12" ht="123" x14ac:dyDescent="0.4">
      <c r="A918" s="11"/>
      <c r="B918" s="12" t="s">
        <v>308</v>
      </c>
      <c r="C918" s="28">
        <v>43951</v>
      </c>
      <c r="D918" s="12" t="s">
        <v>16</v>
      </c>
      <c r="E918" s="12" t="s">
        <v>2034</v>
      </c>
      <c r="F918" s="12" t="s">
        <v>18</v>
      </c>
      <c r="G918" s="14" t="s">
        <v>2035</v>
      </c>
      <c r="H918" s="29" t="s">
        <v>2036</v>
      </c>
      <c r="I918" s="16"/>
      <c r="J918" s="16"/>
      <c r="K918" s="11"/>
      <c r="L918" s="11"/>
    </row>
    <row r="919" spans="1:12" ht="61.5" x14ac:dyDescent="0.4">
      <c r="A919" s="11"/>
      <c r="B919" s="12" t="s">
        <v>308</v>
      </c>
      <c r="C919" s="28">
        <v>43951</v>
      </c>
      <c r="D919" s="12" t="s">
        <v>16</v>
      </c>
      <c r="E919" s="12" t="s">
        <v>2034</v>
      </c>
      <c r="F919" s="12" t="s">
        <v>18</v>
      </c>
      <c r="G919" s="14" t="s">
        <v>2037</v>
      </c>
      <c r="H919" s="29" t="s">
        <v>2036</v>
      </c>
      <c r="I919" s="16"/>
      <c r="J919" s="16"/>
      <c r="K919" s="11"/>
      <c r="L919" s="11"/>
    </row>
    <row r="920" spans="1:12" ht="135.30000000000001" x14ac:dyDescent="0.4">
      <c r="A920" s="11"/>
      <c r="B920" s="12" t="s">
        <v>308</v>
      </c>
      <c r="C920" s="28">
        <v>43951</v>
      </c>
      <c r="D920" s="12" t="s">
        <v>16</v>
      </c>
      <c r="E920" s="12" t="s">
        <v>2034</v>
      </c>
      <c r="F920" s="12" t="s">
        <v>18</v>
      </c>
      <c r="G920" s="14" t="s">
        <v>2038</v>
      </c>
      <c r="H920" s="29" t="s">
        <v>2036</v>
      </c>
      <c r="I920" s="16"/>
      <c r="J920" s="16"/>
      <c r="K920" s="11"/>
      <c r="L920" s="11"/>
    </row>
    <row r="921" spans="1:12" ht="49.2" hidden="1" x14ac:dyDescent="0.4">
      <c r="A921" s="11"/>
      <c r="B921" s="19" t="s">
        <v>91</v>
      </c>
      <c r="C921" s="32">
        <v>43951</v>
      </c>
      <c r="D921" s="19" t="s">
        <v>142</v>
      </c>
      <c r="E921" s="19" t="s">
        <v>92</v>
      </c>
      <c r="F921" s="19" t="s">
        <v>18</v>
      </c>
      <c r="G921" s="21" t="s">
        <v>2039</v>
      </c>
      <c r="H921" s="31" t="s">
        <v>2040</v>
      </c>
      <c r="I921" s="16"/>
      <c r="J921" s="16"/>
      <c r="K921" s="11"/>
      <c r="L921" s="11"/>
    </row>
    <row r="922" spans="1:12" ht="61.5" hidden="1" x14ac:dyDescent="0.4">
      <c r="A922" s="11"/>
      <c r="B922" s="19" t="s">
        <v>91</v>
      </c>
      <c r="C922" s="32">
        <v>43951</v>
      </c>
      <c r="D922" s="19" t="s">
        <v>142</v>
      </c>
      <c r="E922" s="19" t="s">
        <v>1008</v>
      </c>
      <c r="F922" s="19" t="s">
        <v>18</v>
      </c>
      <c r="G922" s="21" t="s">
        <v>2041</v>
      </c>
      <c r="H922" s="31" t="s">
        <v>2042</v>
      </c>
      <c r="I922" s="16"/>
      <c r="J922" s="16"/>
      <c r="K922" s="11"/>
      <c r="L922" s="11"/>
    </row>
    <row r="923" spans="1:12" ht="36.9" x14ac:dyDescent="0.4">
      <c r="A923" s="11"/>
      <c r="B923" s="12" t="s">
        <v>480</v>
      </c>
      <c r="C923" s="28">
        <v>43951</v>
      </c>
      <c r="D923" s="12" t="s">
        <v>16</v>
      </c>
      <c r="E923" s="12" t="s">
        <v>2043</v>
      </c>
      <c r="F923" s="12" t="s">
        <v>23</v>
      </c>
      <c r="G923" s="14" t="s">
        <v>2044</v>
      </c>
      <c r="H923" s="29" t="s">
        <v>2045</v>
      </c>
      <c r="I923" s="16"/>
      <c r="J923" s="16"/>
      <c r="K923" s="11"/>
      <c r="L923" s="11"/>
    </row>
    <row r="924" spans="1:12" ht="49.2" x14ac:dyDescent="0.4">
      <c r="A924" s="11"/>
      <c r="B924" s="12" t="s">
        <v>480</v>
      </c>
      <c r="C924" s="28">
        <v>43951</v>
      </c>
      <c r="D924" s="12" t="s">
        <v>16</v>
      </c>
      <c r="E924" s="12" t="s">
        <v>1760</v>
      </c>
      <c r="F924" s="12" t="s">
        <v>18</v>
      </c>
      <c r="G924" s="14" t="s">
        <v>2046</v>
      </c>
      <c r="H924" s="29" t="s">
        <v>2047</v>
      </c>
      <c r="I924" s="16"/>
      <c r="J924" s="16"/>
      <c r="K924" s="11"/>
      <c r="L924" s="11"/>
    </row>
    <row r="925" spans="1:12" ht="73.8" x14ac:dyDescent="0.4">
      <c r="A925" s="11"/>
      <c r="B925" s="12" t="s">
        <v>555</v>
      </c>
      <c r="C925" s="28">
        <v>43951</v>
      </c>
      <c r="D925" s="12" t="s">
        <v>16</v>
      </c>
      <c r="E925" s="12" t="s">
        <v>556</v>
      </c>
      <c r="F925" s="12" t="s">
        <v>18</v>
      </c>
      <c r="G925" s="14" t="s">
        <v>2048</v>
      </c>
      <c r="H925" s="29" t="s">
        <v>2049</v>
      </c>
      <c r="I925" s="16"/>
      <c r="J925" s="16"/>
      <c r="K925" s="11"/>
      <c r="L925" s="11"/>
    </row>
    <row r="926" spans="1:12" ht="86.1" x14ac:dyDescent="0.4">
      <c r="A926" s="11"/>
      <c r="B926" s="12" t="s">
        <v>555</v>
      </c>
      <c r="C926" s="28">
        <v>43951</v>
      </c>
      <c r="D926" s="12" t="s">
        <v>16</v>
      </c>
      <c r="E926" s="12" t="s">
        <v>556</v>
      </c>
      <c r="F926" s="12" t="s">
        <v>725</v>
      </c>
      <c r="G926" s="14" t="s">
        <v>2050</v>
      </c>
      <c r="H926" s="29" t="s">
        <v>2049</v>
      </c>
      <c r="I926" s="16"/>
      <c r="J926" s="16"/>
      <c r="K926" s="11"/>
      <c r="L926" s="11"/>
    </row>
    <row r="927" spans="1:12" ht="49.2" x14ac:dyDescent="0.4">
      <c r="A927" s="11"/>
      <c r="B927" s="12" t="s">
        <v>400</v>
      </c>
      <c r="C927" s="28">
        <v>43951</v>
      </c>
      <c r="D927" s="12" t="s">
        <v>16</v>
      </c>
      <c r="E927" s="12" t="s">
        <v>692</v>
      </c>
      <c r="F927" s="12" t="s">
        <v>23</v>
      </c>
      <c r="G927" s="14" t="s">
        <v>2051</v>
      </c>
      <c r="H927" s="29" t="s">
        <v>2052</v>
      </c>
      <c r="I927" s="16"/>
      <c r="J927" s="16"/>
      <c r="K927" s="11"/>
      <c r="L927" s="11"/>
    </row>
    <row r="928" spans="1:12" ht="98.4" x14ac:dyDescent="0.4">
      <c r="A928" s="11"/>
      <c r="B928" s="12" t="s">
        <v>184</v>
      </c>
      <c r="C928" s="13">
        <v>43951</v>
      </c>
      <c r="D928" s="12" t="s">
        <v>16</v>
      </c>
      <c r="E928" s="12" t="s">
        <v>332</v>
      </c>
      <c r="F928" s="12" t="s">
        <v>790</v>
      </c>
      <c r="G928" s="14" t="s">
        <v>2053</v>
      </c>
      <c r="H928" s="29" t="s">
        <v>2054</v>
      </c>
      <c r="I928" s="16"/>
      <c r="J928" s="16"/>
      <c r="K928" s="11"/>
      <c r="L928" s="11"/>
    </row>
    <row r="929" spans="1:12" ht="98.4" x14ac:dyDescent="0.4">
      <c r="A929" s="11"/>
      <c r="B929" s="12" t="s">
        <v>184</v>
      </c>
      <c r="C929" s="28">
        <v>43951</v>
      </c>
      <c r="D929" s="12" t="s">
        <v>16</v>
      </c>
      <c r="E929" s="12" t="s">
        <v>332</v>
      </c>
      <c r="F929" s="12" t="s">
        <v>28</v>
      </c>
      <c r="G929" s="14" t="s">
        <v>2055</v>
      </c>
      <c r="H929" s="29" t="s">
        <v>2056</v>
      </c>
      <c r="I929" s="16"/>
      <c r="J929" s="16"/>
      <c r="K929" s="11"/>
      <c r="L929" s="11"/>
    </row>
    <row r="930" spans="1:12" ht="61.5" x14ac:dyDescent="0.4">
      <c r="A930" s="11"/>
      <c r="B930" s="12" t="s">
        <v>191</v>
      </c>
      <c r="C930" s="13">
        <v>43951</v>
      </c>
      <c r="D930" s="12" t="s">
        <v>16</v>
      </c>
      <c r="E930" s="12" t="s">
        <v>567</v>
      </c>
      <c r="F930" s="12" t="s">
        <v>23</v>
      </c>
      <c r="G930" s="14" t="s">
        <v>2057</v>
      </c>
      <c r="H930" s="29" t="s">
        <v>2058</v>
      </c>
      <c r="I930" s="16"/>
      <c r="J930" s="16"/>
      <c r="K930" s="11"/>
      <c r="L930" s="11"/>
    </row>
    <row r="931" spans="1:12" ht="61.5" x14ac:dyDescent="0.4">
      <c r="A931" s="11"/>
      <c r="B931" s="12" t="s">
        <v>191</v>
      </c>
      <c r="C931" s="13">
        <v>43951</v>
      </c>
      <c r="D931" s="12" t="s">
        <v>16</v>
      </c>
      <c r="E931" s="12" t="s">
        <v>567</v>
      </c>
      <c r="F931" s="12" t="s">
        <v>28</v>
      </c>
      <c r="G931" s="14" t="s">
        <v>2059</v>
      </c>
      <c r="H931" s="29" t="s">
        <v>2058</v>
      </c>
      <c r="I931" s="16"/>
      <c r="J931" s="16"/>
      <c r="K931" s="11"/>
      <c r="L931" s="11"/>
    </row>
    <row r="932" spans="1:12" ht="123" x14ac:dyDescent="0.4">
      <c r="A932" s="11"/>
      <c r="B932" s="12" t="s">
        <v>191</v>
      </c>
      <c r="C932" s="13">
        <v>43951</v>
      </c>
      <c r="D932" s="12" t="s">
        <v>16</v>
      </c>
      <c r="E932" s="12" t="s">
        <v>192</v>
      </c>
      <c r="F932" s="12" t="s">
        <v>28</v>
      </c>
      <c r="G932" s="14" t="s">
        <v>2060</v>
      </c>
      <c r="H932" s="29" t="s">
        <v>2061</v>
      </c>
      <c r="I932" s="16"/>
      <c r="J932" s="16"/>
      <c r="K932" s="11"/>
      <c r="L932" s="11"/>
    </row>
    <row r="933" spans="1:12" ht="98.4" x14ac:dyDescent="0.4">
      <c r="A933" s="11"/>
      <c r="B933" s="12" t="s">
        <v>191</v>
      </c>
      <c r="C933" s="13">
        <v>43951</v>
      </c>
      <c r="D933" s="12" t="s">
        <v>16</v>
      </c>
      <c r="E933" s="12" t="s">
        <v>192</v>
      </c>
      <c r="F933" s="12" t="s">
        <v>28</v>
      </c>
      <c r="G933" s="14" t="s">
        <v>2062</v>
      </c>
      <c r="H933" s="29" t="s">
        <v>2063</v>
      </c>
      <c r="I933" s="16"/>
      <c r="J933" s="16"/>
      <c r="K933" s="11"/>
      <c r="L933" s="11"/>
    </row>
    <row r="934" spans="1:12" ht="61.5" x14ac:dyDescent="0.4">
      <c r="A934" s="11"/>
      <c r="B934" s="12" t="s">
        <v>191</v>
      </c>
      <c r="C934" s="28">
        <v>43951</v>
      </c>
      <c r="D934" s="12" t="s">
        <v>16</v>
      </c>
      <c r="E934" s="12" t="s">
        <v>2064</v>
      </c>
      <c r="F934" s="12" t="s">
        <v>28</v>
      </c>
      <c r="G934" s="14" t="s">
        <v>2065</v>
      </c>
      <c r="H934" s="29" t="s">
        <v>2066</v>
      </c>
      <c r="I934" s="16"/>
      <c r="J934" s="16"/>
      <c r="K934" s="11"/>
      <c r="L934" s="11"/>
    </row>
    <row r="935" spans="1:12" ht="98.4" x14ac:dyDescent="0.4">
      <c r="A935" s="11"/>
      <c r="B935" s="12" t="s">
        <v>15</v>
      </c>
      <c r="C935" s="13">
        <v>43950</v>
      </c>
      <c r="D935" s="12" t="s">
        <v>16</v>
      </c>
      <c r="E935" s="12" t="s">
        <v>345</v>
      </c>
      <c r="F935" s="12" t="s">
        <v>18</v>
      </c>
      <c r="G935" s="14" t="s">
        <v>2067</v>
      </c>
      <c r="H935" s="29" t="s">
        <v>2068</v>
      </c>
      <c r="I935" s="16"/>
      <c r="J935" s="16"/>
      <c r="K935" s="11"/>
      <c r="L935" s="11"/>
    </row>
    <row r="936" spans="1:12" ht="135.30000000000001" x14ac:dyDescent="0.4">
      <c r="A936" s="11"/>
      <c r="B936" s="12" t="s">
        <v>15</v>
      </c>
      <c r="C936" s="13">
        <v>43950</v>
      </c>
      <c r="D936" s="12" t="s">
        <v>16</v>
      </c>
      <c r="E936" s="12" t="s">
        <v>503</v>
      </c>
      <c r="F936" s="12" t="s">
        <v>28</v>
      </c>
      <c r="G936" s="14" t="s">
        <v>2069</v>
      </c>
      <c r="H936" s="29" t="s">
        <v>2070</v>
      </c>
      <c r="I936" s="16"/>
      <c r="J936" s="16"/>
      <c r="K936" s="11"/>
      <c r="L936" s="11"/>
    </row>
    <row r="937" spans="1:12" ht="73.8" x14ac:dyDescent="0.4">
      <c r="A937" s="11"/>
      <c r="B937" s="12" t="s">
        <v>15</v>
      </c>
      <c r="C937" s="13">
        <v>43950</v>
      </c>
      <c r="D937" s="12" t="s">
        <v>16</v>
      </c>
      <c r="E937" s="12" t="s">
        <v>503</v>
      </c>
      <c r="F937" s="12" t="s">
        <v>23</v>
      </c>
      <c r="G937" s="14" t="s">
        <v>2071</v>
      </c>
      <c r="H937" s="29" t="s">
        <v>2072</v>
      </c>
      <c r="I937" s="16"/>
      <c r="J937" s="16"/>
      <c r="K937" s="11"/>
      <c r="L937" s="11"/>
    </row>
    <row r="938" spans="1:12" ht="49.2" x14ac:dyDescent="0.4">
      <c r="A938" s="11"/>
      <c r="B938" s="12" t="s">
        <v>119</v>
      </c>
      <c r="C938" s="13">
        <v>43950</v>
      </c>
      <c r="D938" s="12" t="s">
        <v>16</v>
      </c>
      <c r="E938" s="12" t="s">
        <v>810</v>
      </c>
      <c r="F938" s="12" t="s">
        <v>18</v>
      </c>
      <c r="G938" s="14" t="s">
        <v>2073</v>
      </c>
      <c r="H938" s="29" t="s">
        <v>2074</v>
      </c>
      <c r="I938" s="16"/>
      <c r="J938" s="16"/>
      <c r="K938" s="11"/>
      <c r="L938" s="11"/>
    </row>
    <row r="939" spans="1:12" ht="159.9" x14ac:dyDescent="0.4">
      <c r="A939" s="11"/>
      <c r="B939" s="12" t="s">
        <v>50</v>
      </c>
      <c r="C939" s="13">
        <v>43950</v>
      </c>
      <c r="D939" s="12" t="s">
        <v>16</v>
      </c>
      <c r="E939" s="12" t="s">
        <v>2075</v>
      </c>
      <c r="F939" s="12" t="s">
        <v>28</v>
      </c>
      <c r="G939" s="14" t="s">
        <v>2076</v>
      </c>
      <c r="H939" s="29" t="s">
        <v>2077</v>
      </c>
      <c r="I939" s="16"/>
      <c r="J939" s="16"/>
      <c r="K939" s="11"/>
      <c r="L939" s="11"/>
    </row>
    <row r="940" spans="1:12" ht="110.7" x14ac:dyDescent="0.4">
      <c r="A940" s="11"/>
      <c r="B940" s="12" t="s">
        <v>50</v>
      </c>
      <c r="C940" s="13">
        <v>43950</v>
      </c>
      <c r="D940" s="12" t="s">
        <v>16</v>
      </c>
      <c r="E940" s="12" t="s">
        <v>2078</v>
      </c>
      <c r="F940" s="12" t="s">
        <v>28</v>
      </c>
      <c r="G940" s="14" t="s">
        <v>2079</v>
      </c>
      <c r="H940" s="29" t="s">
        <v>2077</v>
      </c>
      <c r="I940" s="16"/>
      <c r="J940" s="16"/>
      <c r="K940" s="11"/>
      <c r="L940" s="11"/>
    </row>
    <row r="941" spans="1:12" ht="36.9" x14ac:dyDescent="0.4">
      <c r="A941" s="11"/>
      <c r="B941" s="12" t="s">
        <v>141</v>
      </c>
      <c r="C941" s="13">
        <v>43950</v>
      </c>
      <c r="D941" s="12" t="s">
        <v>16</v>
      </c>
      <c r="E941" s="12" t="s">
        <v>103</v>
      </c>
      <c r="F941" s="12" t="s">
        <v>18</v>
      </c>
      <c r="G941" s="14" t="s">
        <v>2080</v>
      </c>
      <c r="H941" s="29" t="s">
        <v>2081</v>
      </c>
      <c r="I941" s="16"/>
      <c r="J941" s="16"/>
      <c r="K941" s="11"/>
      <c r="L941" s="11"/>
    </row>
    <row r="942" spans="1:12" ht="24.6" x14ac:dyDescent="0.4">
      <c r="A942" s="11"/>
      <c r="B942" s="12" t="s">
        <v>607</v>
      </c>
      <c r="C942" s="13">
        <v>43950</v>
      </c>
      <c r="D942" s="12" t="s">
        <v>16</v>
      </c>
      <c r="E942" s="12" t="s">
        <v>61</v>
      </c>
      <c r="F942" s="12" t="s">
        <v>57</v>
      </c>
      <c r="G942" s="14" t="s">
        <v>2082</v>
      </c>
      <c r="H942" s="29" t="s">
        <v>2083</v>
      </c>
      <c r="I942" s="16"/>
      <c r="J942" s="16"/>
      <c r="K942" s="11"/>
      <c r="L942" s="11"/>
    </row>
    <row r="943" spans="1:12" ht="135.30000000000001" x14ac:dyDescent="0.4">
      <c r="A943" s="11"/>
      <c r="B943" s="12" t="s">
        <v>70</v>
      </c>
      <c r="C943" s="28">
        <v>43950</v>
      </c>
      <c r="D943" s="12" t="s">
        <v>16</v>
      </c>
      <c r="E943" s="12" t="s">
        <v>71</v>
      </c>
      <c r="F943" s="12" t="s">
        <v>28</v>
      </c>
      <c r="G943" s="14" t="s">
        <v>2084</v>
      </c>
      <c r="H943" s="29" t="s">
        <v>2085</v>
      </c>
      <c r="I943" s="16"/>
      <c r="J943" s="16"/>
      <c r="K943" s="11"/>
      <c r="L943" s="11"/>
    </row>
    <row r="944" spans="1:12" ht="98.4" x14ac:dyDescent="0.4">
      <c r="A944" s="11"/>
      <c r="B944" s="17" t="s">
        <v>70</v>
      </c>
      <c r="C944" s="33">
        <v>43950</v>
      </c>
      <c r="D944" s="17" t="s">
        <v>16</v>
      </c>
      <c r="E944" s="17" t="s">
        <v>71</v>
      </c>
      <c r="F944" s="17" t="s">
        <v>28</v>
      </c>
      <c r="G944" s="14" t="s">
        <v>2086</v>
      </c>
      <c r="H944" s="29" t="s">
        <v>2087</v>
      </c>
      <c r="I944" s="16"/>
      <c r="J944" s="16"/>
      <c r="K944" s="11"/>
      <c r="L944" s="11"/>
    </row>
    <row r="945" spans="1:12" ht="110.7" x14ac:dyDescent="0.4">
      <c r="A945" s="11"/>
      <c r="B945" s="12" t="s">
        <v>70</v>
      </c>
      <c r="C945" s="13">
        <v>43950</v>
      </c>
      <c r="D945" s="12" t="s">
        <v>16</v>
      </c>
      <c r="E945" s="12" t="s">
        <v>71</v>
      </c>
      <c r="F945" s="12" t="s">
        <v>28</v>
      </c>
      <c r="G945" s="14" t="s">
        <v>2088</v>
      </c>
      <c r="H945" s="29" t="s">
        <v>2089</v>
      </c>
      <c r="I945" s="16"/>
      <c r="J945" s="16"/>
      <c r="K945" s="11"/>
      <c r="L945" s="11"/>
    </row>
    <row r="946" spans="1:12" ht="24.6" x14ac:dyDescent="0.4">
      <c r="A946" s="11"/>
      <c r="B946" s="12" t="s">
        <v>987</v>
      </c>
      <c r="C946" s="13">
        <v>43950</v>
      </c>
      <c r="D946" s="12" t="s">
        <v>16</v>
      </c>
      <c r="E946" s="12" t="s">
        <v>401</v>
      </c>
      <c r="F946" s="12" t="s">
        <v>23</v>
      </c>
      <c r="G946" s="14" t="s">
        <v>2090</v>
      </c>
      <c r="H946" s="29" t="s">
        <v>2091</v>
      </c>
      <c r="I946" s="16"/>
      <c r="J946" s="16"/>
      <c r="K946" s="11"/>
      <c r="L946" s="11"/>
    </row>
    <row r="947" spans="1:12" ht="36.9" x14ac:dyDescent="0.4">
      <c r="A947" s="11"/>
      <c r="B947" s="12" t="s">
        <v>987</v>
      </c>
      <c r="C947" s="13">
        <v>43950</v>
      </c>
      <c r="D947" s="12" t="s">
        <v>16</v>
      </c>
      <c r="E947" s="12" t="s">
        <v>1582</v>
      </c>
      <c r="F947" s="12" t="s">
        <v>23</v>
      </c>
      <c r="G947" s="14" t="s">
        <v>2092</v>
      </c>
      <c r="H947" s="29" t="s">
        <v>2093</v>
      </c>
      <c r="I947" s="16"/>
      <c r="J947" s="16"/>
      <c r="K947" s="11"/>
      <c r="L947" s="11"/>
    </row>
    <row r="948" spans="1:12" ht="61.5" x14ac:dyDescent="0.4">
      <c r="A948" s="11"/>
      <c r="B948" s="12" t="s">
        <v>2094</v>
      </c>
      <c r="C948" s="28">
        <v>43950</v>
      </c>
      <c r="D948" s="12" t="s">
        <v>16</v>
      </c>
      <c r="E948" s="12" t="s">
        <v>2095</v>
      </c>
      <c r="F948" s="12" t="s">
        <v>52</v>
      </c>
      <c r="G948" s="14" t="s">
        <v>2096</v>
      </c>
      <c r="H948" s="29" t="s">
        <v>2097</v>
      </c>
      <c r="I948" s="16"/>
      <c r="J948" s="16"/>
      <c r="K948" s="11"/>
      <c r="L948" s="11"/>
    </row>
    <row r="949" spans="1:12" ht="61.5" x14ac:dyDescent="0.4">
      <c r="A949" s="11"/>
      <c r="B949" s="12" t="s">
        <v>164</v>
      </c>
      <c r="C949" s="13">
        <v>43950</v>
      </c>
      <c r="D949" s="12" t="s">
        <v>16</v>
      </c>
      <c r="E949" s="12" t="s">
        <v>165</v>
      </c>
      <c r="F949" s="12" t="s">
        <v>18</v>
      </c>
      <c r="G949" s="14" t="s">
        <v>2098</v>
      </c>
      <c r="H949" s="29" t="s">
        <v>2099</v>
      </c>
      <c r="I949" s="16"/>
      <c r="J949" s="16"/>
      <c r="K949" s="11"/>
      <c r="L949" s="11"/>
    </row>
    <row r="950" spans="1:12" ht="98.4" x14ac:dyDescent="0.4">
      <c r="A950" s="11"/>
      <c r="B950" s="12" t="s">
        <v>164</v>
      </c>
      <c r="C950" s="13">
        <v>43950</v>
      </c>
      <c r="D950" s="12" t="s">
        <v>16</v>
      </c>
      <c r="E950" s="12" t="s">
        <v>165</v>
      </c>
      <c r="F950" s="12" t="s">
        <v>274</v>
      </c>
      <c r="G950" s="14" t="s">
        <v>2100</v>
      </c>
      <c r="H950" s="29" t="s">
        <v>2101</v>
      </c>
      <c r="I950" s="16"/>
      <c r="J950" s="16"/>
      <c r="K950" s="11"/>
      <c r="L950" s="11"/>
    </row>
    <row r="951" spans="1:12" ht="49.2" x14ac:dyDescent="0.4">
      <c r="A951" s="11"/>
      <c r="B951" s="12" t="s">
        <v>80</v>
      </c>
      <c r="C951" s="13">
        <v>43950</v>
      </c>
      <c r="D951" s="12" t="s">
        <v>16</v>
      </c>
      <c r="E951" s="12" t="s">
        <v>1861</v>
      </c>
      <c r="F951" s="12" t="s">
        <v>57</v>
      </c>
      <c r="G951" s="14" t="s">
        <v>2102</v>
      </c>
      <c r="H951" s="29" t="s">
        <v>2103</v>
      </c>
      <c r="I951" s="16"/>
      <c r="J951" s="16"/>
      <c r="K951" s="11"/>
      <c r="L951" s="11"/>
    </row>
    <row r="952" spans="1:12" ht="61.5" x14ac:dyDescent="0.4">
      <c r="A952" s="11"/>
      <c r="B952" s="12" t="s">
        <v>84</v>
      </c>
      <c r="C952" s="13">
        <v>43950</v>
      </c>
      <c r="D952" s="12" t="s">
        <v>16</v>
      </c>
      <c r="E952" s="12" t="s">
        <v>88</v>
      </c>
      <c r="F952" s="12" t="s">
        <v>23</v>
      </c>
      <c r="G952" s="14" t="s">
        <v>2104</v>
      </c>
      <c r="H952" s="29" t="s">
        <v>2105</v>
      </c>
      <c r="I952" s="16"/>
      <c r="J952" s="16"/>
      <c r="K952" s="11"/>
      <c r="L952" s="11"/>
    </row>
    <row r="953" spans="1:12" ht="135.30000000000001" x14ac:dyDescent="0.4">
      <c r="A953" s="11"/>
      <c r="B953" s="12" t="s">
        <v>177</v>
      </c>
      <c r="C953" s="13">
        <v>43950</v>
      </c>
      <c r="D953" s="12" t="s">
        <v>16</v>
      </c>
      <c r="E953" s="12" t="s">
        <v>866</v>
      </c>
      <c r="F953" s="12" t="s">
        <v>18</v>
      </c>
      <c r="G953" s="14" t="s">
        <v>2106</v>
      </c>
      <c r="H953" s="29" t="s">
        <v>2107</v>
      </c>
      <c r="I953" s="16"/>
      <c r="J953" s="16"/>
      <c r="K953" s="11"/>
      <c r="L953" s="11"/>
    </row>
    <row r="954" spans="1:12" ht="159.9" x14ac:dyDescent="0.4">
      <c r="A954" s="11"/>
      <c r="B954" s="12" t="s">
        <v>177</v>
      </c>
      <c r="C954" s="13">
        <v>43950</v>
      </c>
      <c r="D954" s="12" t="s">
        <v>16</v>
      </c>
      <c r="E954" s="12" t="s">
        <v>866</v>
      </c>
      <c r="F954" s="12" t="s">
        <v>18</v>
      </c>
      <c r="G954" s="14" t="s">
        <v>2108</v>
      </c>
      <c r="H954" s="29" t="s">
        <v>2109</v>
      </c>
      <c r="I954" s="16"/>
      <c r="J954" s="16"/>
      <c r="K954" s="11"/>
      <c r="L954" s="11"/>
    </row>
    <row r="955" spans="1:12" ht="49.2" x14ac:dyDescent="0.4">
      <c r="A955" s="11"/>
      <c r="B955" s="12" t="s">
        <v>177</v>
      </c>
      <c r="C955" s="13">
        <v>43950</v>
      </c>
      <c r="D955" s="12" t="s">
        <v>16</v>
      </c>
      <c r="E955" s="12" t="s">
        <v>866</v>
      </c>
      <c r="F955" s="12" t="s">
        <v>28</v>
      </c>
      <c r="G955" s="14" t="s">
        <v>2110</v>
      </c>
      <c r="H955" s="29" t="s">
        <v>2111</v>
      </c>
      <c r="I955" s="16"/>
      <c r="J955" s="16"/>
      <c r="K955" s="11"/>
      <c r="L955" s="11"/>
    </row>
    <row r="956" spans="1:12" ht="98.4" x14ac:dyDescent="0.4">
      <c r="A956" s="11"/>
      <c r="B956" s="12" t="s">
        <v>99</v>
      </c>
      <c r="C956" s="13">
        <v>43950</v>
      </c>
      <c r="D956" s="12" t="s">
        <v>16</v>
      </c>
      <c r="E956" s="12" t="s">
        <v>61</v>
      </c>
      <c r="F956" s="12" t="s">
        <v>23</v>
      </c>
      <c r="G956" s="14" t="s">
        <v>2112</v>
      </c>
      <c r="H956" s="29" t="s">
        <v>2113</v>
      </c>
      <c r="I956" s="16"/>
      <c r="J956" s="16"/>
      <c r="K956" s="11"/>
      <c r="L956" s="11"/>
    </row>
    <row r="957" spans="1:12" ht="24.6" x14ac:dyDescent="0.4">
      <c r="A957" s="11"/>
      <c r="B957" s="12" t="s">
        <v>102</v>
      </c>
      <c r="C957" s="13">
        <v>43950</v>
      </c>
      <c r="D957" s="12" t="s">
        <v>16</v>
      </c>
      <c r="E957" s="12" t="s">
        <v>1605</v>
      </c>
      <c r="F957" s="12" t="s">
        <v>23</v>
      </c>
      <c r="G957" s="14" t="s">
        <v>2114</v>
      </c>
      <c r="H957" s="29" t="s">
        <v>2115</v>
      </c>
      <c r="I957" s="16"/>
      <c r="J957" s="16"/>
      <c r="K957" s="11"/>
      <c r="L957" s="11"/>
    </row>
    <row r="958" spans="1:12" ht="73.8" x14ac:dyDescent="0.4">
      <c r="A958" s="11"/>
      <c r="B958" s="12" t="s">
        <v>102</v>
      </c>
      <c r="C958" s="13">
        <v>43950</v>
      </c>
      <c r="D958" s="12" t="s">
        <v>16</v>
      </c>
      <c r="E958" s="12" t="s">
        <v>412</v>
      </c>
      <c r="F958" s="12" t="s">
        <v>23</v>
      </c>
      <c r="G958" s="14" t="s">
        <v>2116</v>
      </c>
      <c r="H958" s="29" t="s">
        <v>2117</v>
      </c>
      <c r="I958" s="16"/>
      <c r="J958" s="16"/>
      <c r="K958" s="11"/>
      <c r="L958" s="11"/>
    </row>
    <row r="959" spans="1:12" ht="24.6" x14ac:dyDescent="0.4">
      <c r="A959" s="11"/>
      <c r="B959" s="12" t="s">
        <v>400</v>
      </c>
      <c r="C959" s="13">
        <v>43950</v>
      </c>
      <c r="D959" s="12" t="s">
        <v>16</v>
      </c>
      <c r="E959" s="12" t="s">
        <v>401</v>
      </c>
      <c r="F959" s="12" t="s">
        <v>23</v>
      </c>
      <c r="G959" s="14" t="s">
        <v>2090</v>
      </c>
      <c r="H959" s="29" t="s">
        <v>2091</v>
      </c>
      <c r="I959" s="16"/>
      <c r="J959" s="16"/>
      <c r="K959" s="11"/>
      <c r="L959" s="11"/>
    </row>
    <row r="960" spans="1:12" ht="135.30000000000001" x14ac:dyDescent="0.4">
      <c r="A960" s="11"/>
      <c r="B960" s="12" t="s">
        <v>250</v>
      </c>
      <c r="C960" s="13">
        <v>43950</v>
      </c>
      <c r="D960" s="12" t="s">
        <v>16</v>
      </c>
      <c r="E960" s="12" t="s">
        <v>1343</v>
      </c>
      <c r="F960" s="12" t="s">
        <v>18</v>
      </c>
      <c r="G960" s="14" t="s">
        <v>2118</v>
      </c>
      <c r="H960" s="29" t="s">
        <v>2119</v>
      </c>
      <c r="I960" s="16"/>
      <c r="J960" s="16"/>
      <c r="K960" s="11"/>
      <c r="L960" s="11"/>
    </row>
    <row r="961" spans="1:12" ht="49.2" x14ac:dyDescent="0.4">
      <c r="A961" s="11"/>
      <c r="B961" s="12" t="s">
        <v>191</v>
      </c>
      <c r="C961" s="13">
        <v>43950</v>
      </c>
      <c r="D961" s="12" t="s">
        <v>16</v>
      </c>
      <c r="E961" s="12" t="s">
        <v>567</v>
      </c>
      <c r="F961" s="12" t="s">
        <v>28</v>
      </c>
      <c r="G961" s="14" t="s">
        <v>2120</v>
      </c>
      <c r="H961" s="29" t="s">
        <v>2121</v>
      </c>
      <c r="I961" s="16"/>
      <c r="J961" s="16"/>
      <c r="K961" s="11"/>
      <c r="L961" s="11"/>
    </row>
    <row r="962" spans="1:12" ht="49.2" x14ac:dyDescent="0.4">
      <c r="A962" s="11"/>
      <c r="B962" s="12" t="s">
        <v>191</v>
      </c>
      <c r="C962" s="13">
        <v>43950</v>
      </c>
      <c r="D962" s="12" t="s">
        <v>16</v>
      </c>
      <c r="E962" s="12" t="s">
        <v>192</v>
      </c>
      <c r="F962" s="12" t="s">
        <v>28</v>
      </c>
      <c r="G962" s="14" t="s">
        <v>2122</v>
      </c>
      <c r="H962" s="29" t="s">
        <v>2123</v>
      </c>
      <c r="I962" s="16"/>
      <c r="J962" s="16"/>
      <c r="K962" s="11"/>
      <c r="L962" s="11"/>
    </row>
    <row r="963" spans="1:12" ht="73.8" x14ac:dyDescent="0.4">
      <c r="A963" s="11"/>
      <c r="B963" s="12" t="s">
        <v>15</v>
      </c>
      <c r="C963" s="13">
        <v>43949</v>
      </c>
      <c r="D963" s="12" t="s">
        <v>16</v>
      </c>
      <c r="E963" s="12" t="s">
        <v>345</v>
      </c>
      <c r="F963" s="12" t="s">
        <v>18</v>
      </c>
      <c r="G963" s="14" t="s">
        <v>2124</v>
      </c>
      <c r="H963" s="29" t="s">
        <v>2125</v>
      </c>
      <c r="I963" s="16"/>
      <c r="J963" s="16"/>
      <c r="K963" s="11"/>
      <c r="L963" s="11"/>
    </row>
    <row r="964" spans="1:12" ht="73.8" x14ac:dyDescent="0.4">
      <c r="A964" s="11"/>
      <c r="B964" s="12" t="s">
        <v>15</v>
      </c>
      <c r="C964" s="13">
        <v>43949</v>
      </c>
      <c r="D964" s="12" t="s">
        <v>16</v>
      </c>
      <c r="E964" s="12" t="s">
        <v>17</v>
      </c>
      <c r="F964" s="12" t="s">
        <v>18</v>
      </c>
      <c r="G964" s="14" t="s">
        <v>2126</v>
      </c>
      <c r="H964" s="29" t="s">
        <v>2127</v>
      </c>
      <c r="I964" s="16"/>
      <c r="J964" s="16"/>
      <c r="K964" s="11"/>
      <c r="L964" s="11"/>
    </row>
    <row r="965" spans="1:12" ht="123" x14ac:dyDescent="0.4">
      <c r="A965" s="11"/>
      <c r="B965" s="12" t="s">
        <v>116</v>
      </c>
      <c r="C965" s="13">
        <v>43949</v>
      </c>
      <c r="D965" s="12" t="s">
        <v>16</v>
      </c>
      <c r="E965" s="12" t="s">
        <v>116</v>
      </c>
      <c r="F965" s="12" t="s">
        <v>28</v>
      </c>
      <c r="G965" s="14" t="s">
        <v>2128</v>
      </c>
      <c r="H965" s="29" t="s">
        <v>2129</v>
      </c>
      <c r="I965" s="16"/>
      <c r="J965" s="16"/>
      <c r="K965" s="11"/>
      <c r="L965" s="11"/>
    </row>
    <row r="966" spans="1:12" ht="86.1" x14ac:dyDescent="0.4">
      <c r="A966" s="11"/>
      <c r="B966" s="12" t="s">
        <v>35</v>
      </c>
      <c r="C966" s="13">
        <v>43949</v>
      </c>
      <c r="D966" s="12" t="s">
        <v>16</v>
      </c>
      <c r="E966" s="12" t="s">
        <v>36</v>
      </c>
      <c r="F966" s="12" t="s">
        <v>18</v>
      </c>
      <c r="G966" s="14" t="s">
        <v>2130</v>
      </c>
      <c r="H966" s="29" t="s">
        <v>2131</v>
      </c>
      <c r="I966" s="16"/>
      <c r="J966" s="16"/>
      <c r="K966" s="11"/>
      <c r="L966" s="11"/>
    </row>
    <row r="967" spans="1:12" ht="61.5" x14ac:dyDescent="0.4">
      <c r="A967" s="11"/>
      <c r="B967" s="12" t="s">
        <v>35</v>
      </c>
      <c r="C967" s="13">
        <v>43949</v>
      </c>
      <c r="D967" s="12" t="s">
        <v>16</v>
      </c>
      <c r="E967" s="12" t="s">
        <v>36</v>
      </c>
      <c r="F967" s="12" t="s">
        <v>18</v>
      </c>
      <c r="G967" s="14" t="s">
        <v>2132</v>
      </c>
      <c r="H967" s="29" t="s">
        <v>2131</v>
      </c>
      <c r="I967" s="16"/>
      <c r="J967" s="16"/>
      <c r="K967" s="11"/>
      <c r="L967" s="11"/>
    </row>
    <row r="968" spans="1:12" ht="61.5" x14ac:dyDescent="0.4">
      <c r="A968" s="11"/>
      <c r="B968" s="12" t="s">
        <v>35</v>
      </c>
      <c r="C968" s="13">
        <v>43949</v>
      </c>
      <c r="D968" s="12" t="s">
        <v>16</v>
      </c>
      <c r="E968" s="12" t="s">
        <v>36</v>
      </c>
      <c r="F968" s="12" t="s">
        <v>18</v>
      </c>
      <c r="G968" s="14" t="s">
        <v>2133</v>
      </c>
      <c r="H968" s="29" t="s">
        <v>2131</v>
      </c>
      <c r="I968" s="16"/>
      <c r="J968" s="16"/>
      <c r="K968" s="11"/>
      <c r="L968" s="11"/>
    </row>
    <row r="969" spans="1:12" ht="61.5" x14ac:dyDescent="0.4">
      <c r="A969" s="11"/>
      <c r="B969" s="12" t="s">
        <v>35</v>
      </c>
      <c r="C969" s="13">
        <v>43949</v>
      </c>
      <c r="D969" s="12" t="s">
        <v>16</v>
      </c>
      <c r="E969" s="12" t="s">
        <v>818</v>
      </c>
      <c r="F969" s="12" t="s">
        <v>18</v>
      </c>
      <c r="G969" s="14" t="s">
        <v>2134</v>
      </c>
      <c r="H969" s="29" t="s">
        <v>2135</v>
      </c>
      <c r="I969" s="16"/>
      <c r="J969" s="16"/>
      <c r="K969" s="11"/>
      <c r="L969" s="11"/>
    </row>
    <row r="970" spans="1:12" ht="24.6" x14ac:dyDescent="0.4">
      <c r="A970" s="11"/>
      <c r="B970" s="12" t="s">
        <v>272</v>
      </c>
      <c r="C970" s="13">
        <v>43949</v>
      </c>
      <c r="D970" s="12" t="s">
        <v>16</v>
      </c>
      <c r="E970" s="12" t="s">
        <v>1049</v>
      </c>
      <c r="F970" s="12" t="s">
        <v>23</v>
      </c>
      <c r="G970" s="14" t="s">
        <v>2136</v>
      </c>
      <c r="H970" s="29" t="s">
        <v>2137</v>
      </c>
      <c r="I970" s="16"/>
      <c r="J970" s="16"/>
      <c r="K970" s="11"/>
      <c r="L970" s="11"/>
    </row>
    <row r="971" spans="1:12" ht="49.2" x14ac:dyDescent="0.4">
      <c r="A971" s="11"/>
      <c r="B971" s="12" t="s">
        <v>272</v>
      </c>
      <c r="C971" s="13">
        <v>43949</v>
      </c>
      <c r="D971" s="12" t="s">
        <v>16</v>
      </c>
      <c r="E971" s="12" t="s">
        <v>826</v>
      </c>
      <c r="F971" s="12" t="s">
        <v>23</v>
      </c>
      <c r="G971" s="14" t="s">
        <v>2138</v>
      </c>
      <c r="H971" s="29" t="s">
        <v>2139</v>
      </c>
      <c r="I971" s="16"/>
      <c r="J971" s="16"/>
      <c r="K971" s="11"/>
      <c r="L971" s="11"/>
    </row>
    <row r="972" spans="1:12" ht="49.2" x14ac:dyDescent="0.4">
      <c r="A972" s="11"/>
      <c r="B972" s="12" t="s">
        <v>141</v>
      </c>
      <c r="C972" s="13">
        <v>43949</v>
      </c>
      <c r="D972" s="12" t="s">
        <v>16</v>
      </c>
      <c r="E972" s="12" t="s">
        <v>103</v>
      </c>
      <c r="F972" s="12" t="s">
        <v>18</v>
      </c>
      <c r="G972" s="14" t="s">
        <v>2140</v>
      </c>
      <c r="H972" s="29" t="s">
        <v>2141</v>
      </c>
      <c r="I972" s="16"/>
      <c r="J972" s="16"/>
      <c r="K972" s="11"/>
      <c r="L972" s="11"/>
    </row>
    <row r="973" spans="1:12" ht="49.2" x14ac:dyDescent="0.4">
      <c r="A973" s="11"/>
      <c r="B973" s="12" t="s">
        <v>55</v>
      </c>
      <c r="C973" s="13">
        <v>43949</v>
      </c>
      <c r="D973" s="12" t="s">
        <v>16</v>
      </c>
      <c r="E973" s="12" t="s">
        <v>2142</v>
      </c>
      <c r="F973" s="12" t="s">
        <v>23</v>
      </c>
      <c r="G973" s="14" t="s">
        <v>2143</v>
      </c>
      <c r="H973" s="29" t="s">
        <v>2144</v>
      </c>
      <c r="I973" s="16"/>
      <c r="J973" s="16"/>
      <c r="K973" s="11"/>
      <c r="L973" s="11"/>
    </row>
    <row r="974" spans="1:12" ht="61.5" hidden="1" x14ac:dyDescent="0.4">
      <c r="A974" s="11"/>
      <c r="B974" s="19" t="s">
        <v>624</v>
      </c>
      <c r="C974" s="20">
        <v>43949</v>
      </c>
      <c r="D974" s="19" t="s">
        <v>142</v>
      </c>
      <c r="E974" s="19" t="s">
        <v>384</v>
      </c>
      <c r="F974" s="19" t="s">
        <v>18</v>
      </c>
      <c r="G974" s="21" t="s">
        <v>2145</v>
      </c>
      <c r="H974" s="22" t="s">
        <v>2146</v>
      </c>
      <c r="I974" s="16"/>
      <c r="J974" s="16"/>
      <c r="K974" s="11"/>
      <c r="L974" s="11"/>
    </row>
    <row r="975" spans="1:12" ht="49.2" x14ac:dyDescent="0.4">
      <c r="A975" s="11"/>
      <c r="B975" s="12" t="s">
        <v>624</v>
      </c>
      <c r="C975" s="13">
        <v>43949</v>
      </c>
      <c r="D975" s="12" t="s">
        <v>16</v>
      </c>
      <c r="E975" s="12" t="s">
        <v>2147</v>
      </c>
      <c r="F975" s="12" t="s">
        <v>23</v>
      </c>
      <c r="G975" s="14" t="s">
        <v>2148</v>
      </c>
      <c r="H975" s="29" t="s">
        <v>2149</v>
      </c>
      <c r="I975" s="16"/>
      <c r="J975" s="16"/>
      <c r="K975" s="11"/>
      <c r="L975" s="11"/>
    </row>
    <row r="976" spans="1:12" ht="61.5" x14ac:dyDescent="0.4">
      <c r="A976" s="11"/>
      <c r="B976" s="12" t="s">
        <v>431</v>
      </c>
      <c r="C976" s="13">
        <v>43949</v>
      </c>
      <c r="D976" s="12" t="s">
        <v>16</v>
      </c>
      <c r="E976" s="12" t="s">
        <v>432</v>
      </c>
      <c r="F976" s="12" t="s">
        <v>23</v>
      </c>
      <c r="G976" s="14" t="s">
        <v>2150</v>
      </c>
      <c r="H976" s="29" t="s">
        <v>2151</v>
      </c>
      <c r="I976" s="16"/>
      <c r="J976" s="16"/>
      <c r="K976" s="11"/>
      <c r="L976" s="11"/>
    </row>
    <row r="977" spans="1:12" ht="73.8" x14ac:dyDescent="0.4">
      <c r="A977" s="11"/>
      <c r="B977" s="12" t="s">
        <v>70</v>
      </c>
      <c r="C977" s="13">
        <v>43949</v>
      </c>
      <c r="D977" s="12" t="s">
        <v>16</v>
      </c>
      <c r="E977" s="12" t="s">
        <v>71</v>
      </c>
      <c r="F977" s="12" t="s">
        <v>28</v>
      </c>
      <c r="G977" s="14" t="s">
        <v>2152</v>
      </c>
      <c r="H977" s="29" t="s">
        <v>2153</v>
      </c>
      <c r="I977" s="16"/>
      <c r="J977" s="16"/>
      <c r="K977" s="11"/>
      <c r="L977" s="11"/>
    </row>
    <row r="978" spans="1:12" ht="73.8" x14ac:dyDescent="0.4">
      <c r="A978" s="11"/>
      <c r="B978" s="12" t="s">
        <v>70</v>
      </c>
      <c r="C978" s="13">
        <v>43949</v>
      </c>
      <c r="D978" s="12" t="s">
        <v>16</v>
      </c>
      <c r="E978" s="12" t="s">
        <v>71</v>
      </c>
      <c r="F978" s="12" t="s">
        <v>28</v>
      </c>
      <c r="G978" s="14" t="s">
        <v>2154</v>
      </c>
      <c r="H978" s="29" t="s">
        <v>2153</v>
      </c>
      <c r="I978" s="16"/>
      <c r="J978" s="16"/>
      <c r="K978" s="11"/>
      <c r="L978" s="11"/>
    </row>
    <row r="979" spans="1:12" ht="73.8" x14ac:dyDescent="0.4">
      <c r="A979" s="11"/>
      <c r="B979" s="12" t="s">
        <v>70</v>
      </c>
      <c r="C979" s="13">
        <v>43949</v>
      </c>
      <c r="D979" s="12" t="s">
        <v>16</v>
      </c>
      <c r="E979" s="12" t="s">
        <v>71</v>
      </c>
      <c r="F979" s="12" t="s">
        <v>28</v>
      </c>
      <c r="G979" s="14" t="s">
        <v>2155</v>
      </c>
      <c r="H979" s="29" t="s">
        <v>2153</v>
      </c>
      <c r="I979" s="16"/>
      <c r="J979" s="16"/>
      <c r="K979" s="11"/>
      <c r="L979" s="11"/>
    </row>
    <row r="980" spans="1:12" ht="86.1" x14ac:dyDescent="0.4">
      <c r="A980" s="11"/>
      <c r="B980" s="12" t="s">
        <v>70</v>
      </c>
      <c r="C980" s="13">
        <v>43949</v>
      </c>
      <c r="D980" s="12" t="s">
        <v>16</v>
      </c>
      <c r="E980" s="12" t="s">
        <v>71</v>
      </c>
      <c r="F980" s="12" t="s">
        <v>28</v>
      </c>
      <c r="G980" s="14" t="s">
        <v>2156</v>
      </c>
      <c r="H980" s="29" t="s">
        <v>2157</v>
      </c>
      <c r="I980" s="16"/>
      <c r="J980" s="16"/>
      <c r="K980" s="11"/>
      <c r="L980" s="11"/>
    </row>
    <row r="981" spans="1:12" ht="123" x14ac:dyDescent="0.4">
      <c r="A981" s="11"/>
      <c r="B981" s="12" t="s">
        <v>84</v>
      </c>
      <c r="C981" s="13">
        <v>43949</v>
      </c>
      <c r="D981" s="12" t="s">
        <v>16</v>
      </c>
      <c r="E981" s="12" t="s">
        <v>535</v>
      </c>
      <c r="F981" s="12" t="s">
        <v>28</v>
      </c>
      <c r="G981" s="14" t="s">
        <v>2158</v>
      </c>
      <c r="H981" s="29" t="s">
        <v>2159</v>
      </c>
      <c r="I981" s="16"/>
      <c r="J981" s="16"/>
      <c r="K981" s="11"/>
      <c r="L981" s="11"/>
    </row>
    <row r="982" spans="1:12" ht="98.4" x14ac:dyDescent="0.4">
      <c r="A982" s="11"/>
      <c r="B982" s="12" t="s">
        <v>84</v>
      </c>
      <c r="C982" s="13">
        <v>43949</v>
      </c>
      <c r="D982" s="12" t="s">
        <v>16</v>
      </c>
      <c r="E982" s="12" t="s">
        <v>535</v>
      </c>
      <c r="F982" s="12" t="s">
        <v>28</v>
      </c>
      <c r="G982" s="14" t="s">
        <v>2160</v>
      </c>
      <c r="H982" s="29" t="s">
        <v>2161</v>
      </c>
      <c r="I982" s="16"/>
      <c r="J982" s="16"/>
      <c r="K982" s="11"/>
      <c r="L982" s="11"/>
    </row>
    <row r="983" spans="1:12" ht="98.4" x14ac:dyDescent="0.4">
      <c r="A983" s="11"/>
      <c r="B983" s="12" t="s">
        <v>84</v>
      </c>
      <c r="C983" s="13">
        <v>43949</v>
      </c>
      <c r="D983" s="12" t="s">
        <v>16</v>
      </c>
      <c r="E983" s="12" t="s">
        <v>239</v>
      </c>
      <c r="F983" s="12" t="s">
        <v>23</v>
      </c>
      <c r="G983" s="14" t="s">
        <v>2162</v>
      </c>
      <c r="H983" s="29" t="s">
        <v>2163</v>
      </c>
      <c r="I983" s="16"/>
      <c r="J983" s="16"/>
      <c r="K983" s="11"/>
      <c r="L983" s="11"/>
    </row>
    <row r="984" spans="1:12" ht="24.6" x14ac:dyDescent="0.4">
      <c r="A984" s="11"/>
      <c r="B984" s="12" t="s">
        <v>95</v>
      </c>
      <c r="C984" s="13">
        <v>43949</v>
      </c>
      <c r="D984" s="12" t="s">
        <v>16</v>
      </c>
      <c r="E984" s="12" t="s">
        <v>2164</v>
      </c>
      <c r="F984" s="12" t="s">
        <v>23</v>
      </c>
      <c r="G984" s="14" t="s">
        <v>2165</v>
      </c>
      <c r="H984" s="29" t="s">
        <v>2166</v>
      </c>
      <c r="I984" s="16"/>
      <c r="J984" s="16"/>
      <c r="K984" s="11"/>
      <c r="L984" s="11"/>
    </row>
    <row r="985" spans="1:12" ht="49.2" x14ac:dyDescent="0.4">
      <c r="A985" s="11"/>
      <c r="B985" s="12" t="s">
        <v>181</v>
      </c>
      <c r="C985" s="13">
        <v>43949</v>
      </c>
      <c r="D985" s="12" t="s">
        <v>16</v>
      </c>
      <c r="E985" s="12" t="s">
        <v>1215</v>
      </c>
      <c r="F985" s="12" t="s">
        <v>18</v>
      </c>
      <c r="G985" s="14" t="s">
        <v>2167</v>
      </c>
      <c r="H985" s="29" t="s">
        <v>1924</v>
      </c>
      <c r="I985" s="16"/>
      <c r="J985" s="16"/>
      <c r="K985" s="11"/>
      <c r="L985" s="11"/>
    </row>
    <row r="986" spans="1:12" ht="36.9" x14ac:dyDescent="0.4">
      <c r="A986" s="11"/>
      <c r="B986" s="12" t="s">
        <v>480</v>
      </c>
      <c r="C986" s="13">
        <v>43949</v>
      </c>
      <c r="D986" s="12" t="s">
        <v>16</v>
      </c>
      <c r="E986" s="12" t="s">
        <v>1417</v>
      </c>
      <c r="F986" s="12" t="s">
        <v>18</v>
      </c>
      <c r="G986" s="14" t="s">
        <v>2168</v>
      </c>
      <c r="H986" s="15" t="s">
        <v>2169</v>
      </c>
      <c r="I986" s="16"/>
      <c r="J986" s="16"/>
      <c r="K986" s="11"/>
      <c r="L986" s="11"/>
    </row>
    <row r="987" spans="1:12" ht="86.1" x14ac:dyDescent="0.4">
      <c r="A987" s="11"/>
      <c r="B987" s="12" t="s">
        <v>480</v>
      </c>
      <c r="C987" s="13">
        <v>43949</v>
      </c>
      <c r="D987" s="12" t="s">
        <v>16</v>
      </c>
      <c r="E987" s="12" t="s">
        <v>1327</v>
      </c>
      <c r="F987" s="12" t="s">
        <v>274</v>
      </c>
      <c r="G987" s="14" t="s">
        <v>2170</v>
      </c>
      <c r="H987" s="15" t="s">
        <v>2171</v>
      </c>
      <c r="I987" s="16"/>
      <c r="J987" s="16"/>
      <c r="K987" s="11"/>
      <c r="L987" s="11"/>
    </row>
    <row r="988" spans="1:12" ht="36.9" x14ac:dyDescent="0.4">
      <c r="A988" s="11"/>
      <c r="B988" s="12" t="s">
        <v>102</v>
      </c>
      <c r="C988" s="13">
        <v>43949</v>
      </c>
      <c r="D988" s="12" t="s">
        <v>16</v>
      </c>
      <c r="E988" s="12" t="s">
        <v>889</v>
      </c>
      <c r="F988" s="12" t="s">
        <v>23</v>
      </c>
      <c r="G988" s="14" t="s">
        <v>2172</v>
      </c>
      <c r="H988" s="29" t="s">
        <v>2173</v>
      </c>
      <c r="I988" s="16"/>
      <c r="J988" s="16"/>
      <c r="K988" s="11"/>
      <c r="L988" s="11"/>
    </row>
    <row r="989" spans="1:12" ht="159.9" x14ac:dyDescent="0.4">
      <c r="A989" s="11"/>
      <c r="B989" s="12" t="s">
        <v>191</v>
      </c>
      <c r="C989" s="13">
        <v>43949</v>
      </c>
      <c r="D989" s="12" t="s">
        <v>16</v>
      </c>
      <c r="E989" s="12" t="s">
        <v>2174</v>
      </c>
      <c r="F989" s="12" t="s">
        <v>28</v>
      </c>
      <c r="G989" s="14" t="s">
        <v>2175</v>
      </c>
      <c r="H989" s="29" t="s">
        <v>2176</v>
      </c>
      <c r="I989" s="16"/>
      <c r="J989" s="16"/>
      <c r="K989" s="11"/>
      <c r="L989" s="11"/>
    </row>
    <row r="990" spans="1:12" ht="98.4" x14ac:dyDescent="0.4">
      <c r="A990" s="11"/>
      <c r="B990" s="12" t="s">
        <v>191</v>
      </c>
      <c r="C990" s="13">
        <v>43949</v>
      </c>
      <c r="D990" s="12" t="s">
        <v>16</v>
      </c>
      <c r="E990" s="12" t="s">
        <v>191</v>
      </c>
      <c r="F990" s="12" t="s">
        <v>28</v>
      </c>
      <c r="G990" s="14" t="s">
        <v>2177</v>
      </c>
      <c r="H990" s="29" t="s">
        <v>2178</v>
      </c>
      <c r="I990" s="16"/>
      <c r="J990" s="16"/>
      <c r="K990" s="11"/>
      <c r="L990" s="11"/>
    </row>
    <row r="991" spans="1:12" ht="61.5" x14ac:dyDescent="0.4">
      <c r="A991" s="11"/>
      <c r="B991" s="12" t="s">
        <v>116</v>
      </c>
      <c r="C991" s="13">
        <v>43948</v>
      </c>
      <c r="D991" s="12" t="s">
        <v>16</v>
      </c>
      <c r="E991" s="12" t="s">
        <v>116</v>
      </c>
      <c r="F991" s="12" t="s">
        <v>28</v>
      </c>
      <c r="G991" s="14" t="s">
        <v>2179</v>
      </c>
      <c r="H991" s="29" t="s">
        <v>2180</v>
      </c>
      <c r="I991" s="16"/>
      <c r="J991" s="16"/>
      <c r="K991" s="11"/>
      <c r="L991" s="11"/>
    </row>
    <row r="992" spans="1:12" ht="36.9" x14ac:dyDescent="0.4">
      <c r="A992" s="11"/>
      <c r="B992" s="12" t="s">
        <v>119</v>
      </c>
      <c r="C992" s="13">
        <v>43948</v>
      </c>
      <c r="D992" s="12" t="s">
        <v>16</v>
      </c>
      <c r="E992" s="12" t="s">
        <v>61</v>
      </c>
      <c r="F992" s="12" t="s">
        <v>23</v>
      </c>
      <c r="G992" s="14" t="s">
        <v>2181</v>
      </c>
      <c r="H992" s="29" t="s">
        <v>2182</v>
      </c>
      <c r="I992" s="16"/>
      <c r="J992" s="16"/>
      <c r="K992" s="11"/>
      <c r="L992" s="11"/>
    </row>
    <row r="993" spans="1:12" ht="61.5" x14ac:dyDescent="0.4">
      <c r="A993" s="11"/>
      <c r="B993" s="12" t="s">
        <v>576</v>
      </c>
      <c r="C993" s="13">
        <v>43948</v>
      </c>
      <c r="D993" s="12" t="s">
        <v>16</v>
      </c>
      <c r="E993" s="12" t="s">
        <v>1719</v>
      </c>
      <c r="F993" s="12" t="s">
        <v>18</v>
      </c>
      <c r="G993" s="14" t="s">
        <v>2183</v>
      </c>
      <c r="H993" s="29" t="s">
        <v>2184</v>
      </c>
      <c r="I993" s="16"/>
      <c r="J993" s="16"/>
      <c r="K993" s="11"/>
      <c r="L993" s="11"/>
    </row>
    <row r="994" spans="1:12" ht="98.4" x14ac:dyDescent="0.4">
      <c r="A994" s="11"/>
      <c r="B994" s="12" t="s">
        <v>46</v>
      </c>
      <c r="C994" s="13">
        <v>43948</v>
      </c>
      <c r="D994" s="12" t="s">
        <v>16</v>
      </c>
      <c r="E994" s="12" t="s">
        <v>2185</v>
      </c>
      <c r="F994" s="12" t="s">
        <v>23</v>
      </c>
      <c r="G994" s="14" t="s">
        <v>2186</v>
      </c>
      <c r="H994" s="29" t="s">
        <v>2187</v>
      </c>
      <c r="I994" s="16"/>
      <c r="J994" s="16"/>
      <c r="K994" s="11"/>
      <c r="L994" s="11"/>
    </row>
    <row r="995" spans="1:12" ht="36.9" x14ac:dyDescent="0.4">
      <c r="A995" s="11"/>
      <c r="B995" s="12" t="s">
        <v>272</v>
      </c>
      <c r="C995" s="13">
        <v>43948</v>
      </c>
      <c r="D995" s="12" t="s">
        <v>16</v>
      </c>
      <c r="E995" s="12" t="s">
        <v>823</v>
      </c>
      <c r="F995" s="12" t="s">
        <v>23</v>
      </c>
      <c r="G995" s="14" t="s">
        <v>2188</v>
      </c>
      <c r="H995" s="29" t="s">
        <v>2189</v>
      </c>
      <c r="I995" s="16"/>
      <c r="J995" s="16"/>
      <c r="K995" s="11"/>
      <c r="L995" s="11"/>
    </row>
    <row r="996" spans="1:12" ht="36.9" x14ac:dyDescent="0.4">
      <c r="A996" s="11"/>
      <c r="B996" s="12" t="s">
        <v>607</v>
      </c>
      <c r="C996" s="13">
        <v>43948</v>
      </c>
      <c r="D996" s="12" t="s">
        <v>16</v>
      </c>
      <c r="E996" s="12" t="s">
        <v>412</v>
      </c>
      <c r="F996" s="12" t="s">
        <v>23</v>
      </c>
      <c r="G996" s="14" t="s">
        <v>2190</v>
      </c>
      <c r="H996" s="29" t="s">
        <v>2191</v>
      </c>
      <c r="I996" s="16"/>
      <c r="J996" s="16"/>
      <c r="K996" s="11"/>
      <c r="L996" s="11"/>
    </row>
    <row r="997" spans="1:12" ht="36.9" x14ac:dyDescent="0.4">
      <c r="A997" s="11"/>
      <c r="B997" s="12" t="s">
        <v>362</v>
      </c>
      <c r="C997" s="13">
        <v>43948</v>
      </c>
      <c r="D997" s="12" t="s">
        <v>16</v>
      </c>
      <c r="E997" s="12" t="s">
        <v>412</v>
      </c>
      <c r="F997" s="12" t="s">
        <v>23</v>
      </c>
      <c r="G997" s="14" t="s">
        <v>2192</v>
      </c>
      <c r="H997" s="29" t="s">
        <v>2193</v>
      </c>
      <c r="I997" s="16"/>
      <c r="J997" s="16"/>
      <c r="K997" s="11"/>
      <c r="L997" s="11"/>
    </row>
    <row r="998" spans="1:12" ht="172.2" x14ac:dyDescent="0.4">
      <c r="A998" s="11"/>
      <c r="B998" s="12" t="s">
        <v>619</v>
      </c>
      <c r="C998" s="13">
        <v>43948</v>
      </c>
      <c r="D998" s="12" t="s">
        <v>16</v>
      </c>
      <c r="E998" s="12" t="s">
        <v>412</v>
      </c>
      <c r="F998" s="12" t="s">
        <v>23</v>
      </c>
      <c r="G998" s="14" t="s">
        <v>2194</v>
      </c>
      <c r="H998" s="29" t="s">
        <v>2195</v>
      </c>
      <c r="I998" s="16"/>
      <c r="J998" s="16"/>
      <c r="K998" s="11"/>
      <c r="L998" s="11"/>
    </row>
    <row r="999" spans="1:12" ht="73.8" x14ac:dyDescent="0.4">
      <c r="A999" s="11"/>
      <c r="B999" s="12" t="s">
        <v>148</v>
      </c>
      <c r="C999" s="13">
        <v>43948</v>
      </c>
      <c r="D999" s="12" t="s">
        <v>16</v>
      </c>
      <c r="E999" s="12" t="s">
        <v>837</v>
      </c>
      <c r="F999" s="12" t="s">
        <v>756</v>
      </c>
      <c r="G999" s="14" t="s">
        <v>2196</v>
      </c>
      <c r="H999" s="29" t="s">
        <v>2197</v>
      </c>
      <c r="I999" s="16"/>
      <c r="J999" s="16"/>
      <c r="K999" s="11"/>
      <c r="L999" s="11"/>
    </row>
    <row r="1000" spans="1:12" ht="135.30000000000001" x14ac:dyDescent="0.4">
      <c r="A1000" s="11"/>
      <c r="B1000" s="12" t="s">
        <v>431</v>
      </c>
      <c r="C1000" s="13">
        <v>43948</v>
      </c>
      <c r="D1000" s="12" t="s">
        <v>16</v>
      </c>
      <c r="E1000" s="12" t="s">
        <v>432</v>
      </c>
      <c r="F1000" s="12" t="s">
        <v>790</v>
      </c>
      <c r="G1000" s="14" t="s">
        <v>2198</v>
      </c>
      <c r="H1000" s="29" t="s">
        <v>2199</v>
      </c>
      <c r="I1000" s="16"/>
      <c r="J1000" s="16"/>
      <c r="K1000" s="11"/>
      <c r="L1000" s="11"/>
    </row>
    <row r="1001" spans="1:12" ht="86.1" x14ac:dyDescent="0.4">
      <c r="A1001" s="11"/>
      <c r="B1001" s="12" t="s">
        <v>225</v>
      </c>
      <c r="C1001" s="13">
        <v>43948</v>
      </c>
      <c r="D1001" s="12" t="s">
        <v>16</v>
      </c>
      <c r="E1001" s="12" t="s">
        <v>378</v>
      </c>
      <c r="F1001" s="12" t="s">
        <v>28</v>
      </c>
      <c r="G1001" s="14" t="s">
        <v>2200</v>
      </c>
      <c r="H1001" s="29" t="s">
        <v>2201</v>
      </c>
      <c r="I1001" s="16"/>
      <c r="J1001" s="16"/>
      <c r="K1001" s="11"/>
      <c r="L1001" s="11"/>
    </row>
    <row r="1002" spans="1:12" ht="61.5" x14ac:dyDescent="0.4">
      <c r="A1002" s="11"/>
      <c r="B1002" s="12" t="s">
        <v>225</v>
      </c>
      <c r="C1002" s="13">
        <v>43948</v>
      </c>
      <c r="D1002" s="12" t="s">
        <v>16</v>
      </c>
      <c r="E1002" s="12" t="s">
        <v>2202</v>
      </c>
      <c r="F1002" s="12" t="s">
        <v>18</v>
      </c>
      <c r="G1002" s="14" t="s">
        <v>2203</v>
      </c>
      <c r="H1002" s="29" t="s">
        <v>2204</v>
      </c>
      <c r="I1002" s="16"/>
      <c r="J1002" s="16"/>
      <c r="K1002" s="11"/>
      <c r="L1002" s="11"/>
    </row>
    <row r="1003" spans="1:12" ht="246" x14ac:dyDescent="0.4">
      <c r="A1003" s="11"/>
      <c r="B1003" s="12" t="s">
        <v>231</v>
      </c>
      <c r="C1003" s="13">
        <v>43948</v>
      </c>
      <c r="D1003" s="12" t="s">
        <v>16</v>
      </c>
      <c r="E1003" s="12" t="s">
        <v>456</v>
      </c>
      <c r="F1003" s="12" t="s">
        <v>274</v>
      </c>
      <c r="G1003" s="14" t="s">
        <v>2205</v>
      </c>
      <c r="H1003" s="29" t="s">
        <v>2206</v>
      </c>
      <c r="I1003" s="16"/>
      <c r="J1003" s="16"/>
      <c r="K1003" s="11"/>
      <c r="L1003" s="11"/>
    </row>
    <row r="1004" spans="1:12" ht="110.7" x14ac:dyDescent="0.4">
      <c r="A1004" s="11"/>
      <c r="B1004" s="12" t="s">
        <v>231</v>
      </c>
      <c r="C1004" s="13">
        <v>43948</v>
      </c>
      <c r="D1004" s="12" t="s">
        <v>16</v>
      </c>
      <c r="E1004" s="12" t="s">
        <v>456</v>
      </c>
      <c r="F1004" s="12" t="s">
        <v>28</v>
      </c>
      <c r="G1004" s="14" t="s">
        <v>2207</v>
      </c>
      <c r="H1004" s="29" t="s">
        <v>2208</v>
      </c>
      <c r="I1004" s="16"/>
      <c r="J1004" s="16"/>
      <c r="K1004" s="11"/>
      <c r="L1004" s="11"/>
    </row>
    <row r="1005" spans="1:12" ht="61.5" x14ac:dyDescent="0.4">
      <c r="A1005" s="11"/>
      <c r="B1005" s="12" t="s">
        <v>231</v>
      </c>
      <c r="C1005" s="13">
        <v>43948</v>
      </c>
      <c r="D1005" s="12" t="s">
        <v>16</v>
      </c>
      <c r="E1005" s="12" t="s">
        <v>456</v>
      </c>
      <c r="F1005" s="12" t="s">
        <v>725</v>
      </c>
      <c r="G1005" s="14" t="s">
        <v>2209</v>
      </c>
      <c r="H1005" s="29" t="s">
        <v>2206</v>
      </c>
      <c r="I1005" s="16"/>
      <c r="J1005" s="16"/>
      <c r="K1005" s="11"/>
      <c r="L1005" s="11"/>
    </row>
    <row r="1006" spans="1:12" ht="98.4" x14ac:dyDescent="0.4">
      <c r="A1006" s="11"/>
      <c r="B1006" s="12" t="s">
        <v>231</v>
      </c>
      <c r="C1006" s="13">
        <v>43948</v>
      </c>
      <c r="D1006" s="12" t="s">
        <v>16</v>
      </c>
      <c r="E1006" s="12" t="s">
        <v>456</v>
      </c>
      <c r="F1006" s="12" t="s">
        <v>274</v>
      </c>
      <c r="G1006" s="14" t="s">
        <v>2210</v>
      </c>
      <c r="H1006" s="29" t="s">
        <v>2211</v>
      </c>
      <c r="I1006" s="16"/>
      <c r="J1006" s="16"/>
      <c r="K1006" s="11"/>
      <c r="L1006" s="11"/>
    </row>
    <row r="1007" spans="1:12" ht="61.5" x14ac:dyDescent="0.4">
      <c r="A1007" s="11"/>
      <c r="B1007" s="12" t="s">
        <v>231</v>
      </c>
      <c r="C1007" s="13">
        <v>43948</v>
      </c>
      <c r="D1007" s="12" t="s">
        <v>16</v>
      </c>
      <c r="E1007" s="12" t="s">
        <v>456</v>
      </c>
      <c r="F1007" s="12" t="s">
        <v>725</v>
      </c>
      <c r="G1007" s="14" t="s">
        <v>2212</v>
      </c>
      <c r="H1007" s="29" t="s">
        <v>2206</v>
      </c>
      <c r="I1007" s="16"/>
      <c r="J1007" s="16"/>
      <c r="K1007" s="11"/>
      <c r="L1007" s="11"/>
    </row>
    <row r="1008" spans="1:12" ht="98.4" x14ac:dyDescent="0.4">
      <c r="A1008" s="11"/>
      <c r="B1008" s="12" t="s">
        <v>231</v>
      </c>
      <c r="C1008" s="13">
        <v>43948</v>
      </c>
      <c r="D1008" s="12" t="s">
        <v>16</v>
      </c>
      <c r="E1008" s="12" t="s">
        <v>456</v>
      </c>
      <c r="F1008" s="12" t="s">
        <v>52</v>
      </c>
      <c r="G1008" s="14" t="s">
        <v>2213</v>
      </c>
      <c r="H1008" s="29" t="s">
        <v>2206</v>
      </c>
      <c r="I1008" s="16"/>
      <c r="J1008" s="16"/>
      <c r="K1008" s="11"/>
      <c r="L1008" s="11"/>
    </row>
    <row r="1009" spans="1:12" ht="123" x14ac:dyDescent="0.4">
      <c r="A1009" s="11"/>
      <c r="B1009" s="12" t="s">
        <v>1091</v>
      </c>
      <c r="C1009" s="13">
        <v>43948</v>
      </c>
      <c r="D1009" s="12" t="s">
        <v>16</v>
      </c>
      <c r="E1009" s="12" t="s">
        <v>1092</v>
      </c>
      <c r="F1009" s="12" t="s">
        <v>18</v>
      </c>
      <c r="G1009" s="14" t="s">
        <v>2214</v>
      </c>
      <c r="H1009" s="29" t="s">
        <v>2215</v>
      </c>
      <c r="I1009" s="16"/>
      <c r="J1009" s="16"/>
      <c r="K1009" s="11"/>
      <c r="L1009" s="11"/>
    </row>
    <row r="1010" spans="1:12" ht="24.6" x14ac:dyDescent="0.4">
      <c r="A1010" s="34"/>
      <c r="B1010" s="12" t="s">
        <v>164</v>
      </c>
      <c r="C1010" s="13">
        <v>43948</v>
      </c>
      <c r="D1010" s="12" t="s">
        <v>16</v>
      </c>
      <c r="E1010" s="12" t="s">
        <v>165</v>
      </c>
      <c r="F1010" s="12" t="s">
        <v>18</v>
      </c>
      <c r="G1010" s="14" t="s">
        <v>2216</v>
      </c>
      <c r="H1010" s="29" t="s">
        <v>2217</v>
      </c>
      <c r="I1010" s="16"/>
      <c r="J1010" s="16"/>
      <c r="K1010" s="3"/>
      <c r="L1010" s="3"/>
    </row>
    <row r="1011" spans="1:12" ht="86.1" x14ac:dyDescent="0.4">
      <c r="A1011" s="11"/>
      <c r="B1011" s="12" t="s">
        <v>80</v>
      </c>
      <c r="C1011" s="13">
        <v>43948</v>
      </c>
      <c r="D1011" s="12" t="s">
        <v>16</v>
      </c>
      <c r="E1011" s="12" t="s">
        <v>1304</v>
      </c>
      <c r="F1011" s="12" t="s">
        <v>18</v>
      </c>
      <c r="G1011" s="14" t="s">
        <v>2218</v>
      </c>
      <c r="H1011" s="29" t="s">
        <v>2219</v>
      </c>
      <c r="I1011" s="16"/>
      <c r="J1011" s="16"/>
      <c r="K1011" s="11"/>
      <c r="L1011" s="11"/>
    </row>
    <row r="1012" spans="1:12" ht="184.5" x14ac:dyDescent="0.4">
      <c r="A1012" s="11"/>
      <c r="B1012" s="12" t="s">
        <v>80</v>
      </c>
      <c r="C1012" s="13">
        <v>43948</v>
      </c>
      <c r="D1012" s="12" t="s">
        <v>16</v>
      </c>
      <c r="E1012" s="12" t="s">
        <v>387</v>
      </c>
      <c r="F1012" s="12" t="s">
        <v>57</v>
      </c>
      <c r="G1012" s="14" t="s">
        <v>2220</v>
      </c>
      <c r="H1012" s="29" t="s">
        <v>2221</v>
      </c>
      <c r="I1012" s="16"/>
      <c r="J1012" s="16"/>
      <c r="K1012" s="11"/>
      <c r="L1012" s="11"/>
    </row>
    <row r="1013" spans="1:12" ht="110.7" hidden="1" x14ac:dyDescent="0.4">
      <c r="A1013" s="11"/>
      <c r="B1013" s="19" t="s">
        <v>84</v>
      </c>
      <c r="C1013" s="20">
        <v>43948</v>
      </c>
      <c r="D1013" s="19" t="s">
        <v>142</v>
      </c>
      <c r="E1013" s="19" t="s">
        <v>535</v>
      </c>
      <c r="F1013" s="19" t="s">
        <v>62</v>
      </c>
      <c r="G1013" s="21" t="s">
        <v>2222</v>
      </c>
      <c r="H1013" s="31" t="s">
        <v>2223</v>
      </c>
      <c r="I1013" s="16"/>
      <c r="J1013" s="16"/>
      <c r="K1013" s="11"/>
      <c r="L1013" s="11"/>
    </row>
    <row r="1014" spans="1:12" ht="86.1" x14ac:dyDescent="0.4">
      <c r="A1014" s="11"/>
      <c r="B1014" s="12" t="s">
        <v>177</v>
      </c>
      <c r="C1014" s="13">
        <v>43948</v>
      </c>
      <c r="D1014" s="12" t="s">
        <v>16</v>
      </c>
      <c r="E1014" s="12" t="s">
        <v>866</v>
      </c>
      <c r="F1014" s="12" t="s">
        <v>18</v>
      </c>
      <c r="G1014" s="14" t="s">
        <v>2224</v>
      </c>
      <c r="H1014" s="29" t="s">
        <v>2225</v>
      </c>
      <c r="I1014" s="16"/>
      <c r="J1014" s="16"/>
      <c r="K1014" s="11"/>
      <c r="L1014" s="11"/>
    </row>
    <row r="1015" spans="1:12" ht="86.1" x14ac:dyDescent="0.4">
      <c r="A1015" s="11"/>
      <c r="B1015" s="12" t="s">
        <v>177</v>
      </c>
      <c r="C1015" s="13">
        <v>43948</v>
      </c>
      <c r="D1015" s="12" t="s">
        <v>16</v>
      </c>
      <c r="E1015" s="12" t="s">
        <v>866</v>
      </c>
      <c r="F1015" s="12" t="s">
        <v>18</v>
      </c>
      <c r="G1015" s="14" t="s">
        <v>2226</v>
      </c>
      <c r="H1015" s="29" t="s">
        <v>2227</v>
      </c>
      <c r="I1015" s="16"/>
      <c r="J1015" s="16"/>
      <c r="K1015" s="11"/>
      <c r="L1015" s="11"/>
    </row>
    <row r="1016" spans="1:12" ht="36.9" x14ac:dyDescent="0.4">
      <c r="A1016" s="11"/>
      <c r="B1016" s="12" t="s">
        <v>244</v>
      </c>
      <c r="C1016" s="13">
        <v>43948</v>
      </c>
      <c r="D1016" s="12" t="s">
        <v>16</v>
      </c>
      <c r="E1016" s="12" t="s">
        <v>546</v>
      </c>
      <c r="F1016" s="12" t="s">
        <v>18</v>
      </c>
      <c r="G1016" s="14" t="s">
        <v>2228</v>
      </c>
      <c r="H1016" s="29" t="s">
        <v>2229</v>
      </c>
      <c r="I1016" s="35"/>
      <c r="J1016" s="35"/>
      <c r="K1016" s="11"/>
      <c r="L1016" s="11"/>
    </row>
    <row r="1017" spans="1:12" ht="110.7" x14ac:dyDescent="0.4">
      <c r="A1017" s="11"/>
      <c r="B1017" s="12" t="s">
        <v>181</v>
      </c>
      <c r="C1017" s="13">
        <v>43948</v>
      </c>
      <c r="D1017" s="12" t="s">
        <v>16</v>
      </c>
      <c r="E1017" s="12" t="s">
        <v>1215</v>
      </c>
      <c r="F1017" s="12" t="s">
        <v>18</v>
      </c>
      <c r="G1017" s="14" t="s">
        <v>2230</v>
      </c>
      <c r="H1017" s="29" t="s">
        <v>2231</v>
      </c>
      <c r="I1017" s="16"/>
      <c r="J1017" s="16"/>
      <c r="K1017" s="11"/>
      <c r="L1017" s="11"/>
    </row>
    <row r="1018" spans="1:12" ht="61.5" x14ac:dyDescent="0.4">
      <c r="A1018" s="11"/>
      <c r="B1018" s="12" t="s">
        <v>102</v>
      </c>
      <c r="C1018" s="13">
        <v>43948</v>
      </c>
      <c r="D1018" s="12" t="s">
        <v>16</v>
      </c>
      <c r="E1018" s="12" t="s">
        <v>245</v>
      </c>
      <c r="F1018" s="12" t="s">
        <v>23</v>
      </c>
      <c r="G1018" s="14" t="s">
        <v>2232</v>
      </c>
      <c r="H1018" s="29" t="s">
        <v>2233</v>
      </c>
      <c r="I1018" s="16"/>
      <c r="J1018" s="16"/>
      <c r="K1018" s="11"/>
      <c r="L1018" s="11"/>
    </row>
    <row r="1019" spans="1:12" ht="147.6" x14ac:dyDescent="0.4">
      <c r="A1019" s="11"/>
      <c r="B1019" s="12" t="s">
        <v>400</v>
      </c>
      <c r="C1019" s="13">
        <v>43948</v>
      </c>
      <c r="D1019" s="12" t="s">
        <v>16</v>
      </c>
      <c r="E1019" s="12" t="s">
        <v>491</v>
      </c>
      <c r="F1019" s="12" t="s">
        <v>18</v>
      </c>
      <c r="G1019" s="14" t="s">
        <v>2234</v>
      </c>
      <c r="H1019" s="15" t="s">
        <v>2235</v>
      </c>
      <c r="I1019" s="16"/>
      <c r="J1019" s="16"/>
      <c r="K1019" s="11"/>
      <c r="L1019" s="11"/>
    </row>
    <row r="1020" spans="1:12" ht="49.2" x14ac:dyDescent="0.4">
      <c r="A1020" s="11"/>
      <c r="B1020" s="12" t="s">
        <v>400</v>
      </c>
      <c r="C1020" s="13">
        <v>43948</v>
      </c>
      <c r="D1020" s="12" t="s">
        <v>16</v>
      </c>
      <c r="E1020" s="12" t="s">
        <v>401</v>
      </c>
      <c r="F1020" s="12" t="s">
        <v>23</v>
      </c>
      <c r="G1020" s="14" t="s">
        <v>2236</v>
      </c>
      <c r="H1020" s="29" t="s">
        <v>1844</v>
      </c>
      <c r="I1020" s="16"/>
      <c r="J1020" s="16"/>
      <c r="K1020" s="11"/>
      <c r="L1020" s="11"/>
    </row>
    <row r="1021" spans="1:12" ht="135.30000000000001" x14ac:dyDescent="0.4">
      <c r="A1021" s="11"/>
      <c r="B1021" s="12" t="s">
        <v>184</v>
      </c>
      <c r="C1021" s="13">
        <v>43948</v>
      </c>
      <c r="D1021" s="12" t="s">
        <v>16</v>
      </c>
      <c r="E1021" s="12" t="s">
        <v>332</v>
      </c>
      <c r="F1021" s="12" t="s">
        <v>28</v>
      </c>
      <c r="G1021" s="14" t="s">
        <v>2237</v>
      </c>
      <c r="H1021" s="29" t="s">
        <v>2238</v>
      </c>
      <c r="I1021" s="16"/>
      <c r="J1021" s="16"/>
      <c r="K1021" s="11"/>
      <c r="L1021" s="11"/>
    </row>
    <row r="1022" spans="1:12" ht="86.1" x14ac:dyDescent="0.4">
      <c r="A1022" s="11"/>
      <c r="B1022" s="12" t="s">
        <v>184</v>
      </c>
      <c r="C1022" s="13">
        <v>43948</v>
      </c>
      <c r="D1022" s="12" t="s">
        <v>16</v>
      </c>
      <c r="E1022" s="12" t="s">
        <v>1702</v>
      </c>
      <c r="F1022" s="12" t="s">
        <v>18</v>
      </c>
      <c r="G1022" s="14" t="s">
        <v>2239</v>
      </c>
      <c r="H1022" s="14" t="s">
        <v>2240</v>
      </c>
      <c r="I1022" s="16"/>
      <c r="J1022" s="16"/>
      <c r="K1022" s="11"/>
      <c r="L1022" s="11"/>
    </row>
    <row r="1023" spans="1:12" ht="61.5" x14ac:dyDescent="0.4">
      <c r="A1023" s="11"/>
      <c r="B1023" s="12" t="s">
        <v>191</v>
      </c>
      <c r="C1023" s="13">
        <v>43948</v>
      </c>
      <c r="D1023" s="12" t="s">
        <v>16</v>
      </c>
      <c r="E1023" s="12" t="s">
        <v>567</v>
      </c>
      <c r="F1023" s="12" t="s">
        <v>23</v>
      </c>
      <c r="G1023" s="14" t="s">
        <v>2241</v>
      </c>
      <c r="H1023" s="29" t="s">
        <v>2242</v>
      </c>
      <c r="I1023" s="16"/>
      <c r="J1023" s="16"/>
      <c r="K1023" s="11"/>
      <c r="L1023" s="11"/>
    </row>
    <row r="1024" spans="1:12" ht="61.5" x14ac:dyDescent="0.4">
      <c r="A1024" s="11"/>
      <c r="B1024" s="12" t="s">
        <v>191</v>
      </c>
      <c r="C1024" s="13">
        <v>43948</v>
      </c>
      <c r="D1024" s="12" t="s">
        <v>16</v>
      </c>
      <c r="E1024" s="12" t="s">
        <v>192</v>
      </c>
      <c r="F1024" s="12" t="s">
        <v>28</v>
      </c>
      <c r="G1024" s="14" t="s">
        <v>2243</v>
      </c>
      <c r="H1024" s="29" t="s">
        <v>2244</v>
      </c>
      <c r="I1024" s="16"/>
      <c r="J1024" s="16"/>
      <c r="K1024" s="11"/>
      <c r="L1024" s="11"/>
    </row>
    <row r="1025" spans="1:12" ht="49.2" x14ac:dyDescent="0.4">
      <c r="A1025" s="11"/>
      <c r="B1025" s="12" t="s">
        <v>191</v>
      </c>
      <c r="C1025" s="13">
        <v>43948</v>
      </c>
      <c r="D1025" s="12" t="s">
        <v>16</v>
      </c>
      <c r="E1025" s="12" t="s">
        <v>2245</v>
      </c>
      <c r="F1025" s="12" t="s">
        <v>23</v>
      </c>
      <c r="G1025" s="14" t="s">
        <v>2246</v>
      </c>
      <c r="H1025" s="29" t="s">
        <v>2247</v>
      </c>
      <c r="I1025" s="16"/>
      <c r="J1025" s="16"/>
      <c r="K1025" s="11"/>
      <c r="L1025" s="11"/>
    </row>
    <row r="1026" spans="1:12" ht="123" x14ac:dyDescent="0.4">
      <c r="A1026" s="11"/>
      <c r="B1026" s="12" t="s">
        <v>46</v>
      </c>
      <c r="C1026" s="13">
        <v>43947</v>
      </c>
      <c r="D1026" s="12" t="s">
        <v>16</v>
      </c>
      <c r="E1026" s="12" t="s">
        <v>61</v>
      </c>
      <c r="F1026" s="12" t="s">
        <v>62</v>
      </c>
      <c r="G1026" s="14" t="s">
        <v>2248</v>
      </c>
      <c r="H1026" s="29" t="s">
        <v>2249</v>
      </c>
      <c r="I1026" s="16"/>
      <c r="J1026" s="16"/>
      <c r="K1026" s="11"/>
      <c r="L1026" s="11"/>
    </row>
    <row r="1027" spans="1:12" ht="196.8" x14ac:dyDescent="0.4">
      <c r="A1027" s="11"/>
      <c r="B1027" s="12" t="s">
        <v>619</v>
      </c>
      <c r="C1027" s="13">
        <v>43947</v>
      </c>
      <c r="D1027" s="12" t="s">
        <v>16</v>
      </c>
      <c r="E1027" s="12" t="s">
        <v>61</v>
      </c>
      <c r="F1027" s="12" t="s">
        <v>62</v>
      </c>
      <c r="G1027" s="14" t="s">
        <v>2250</v>
      </c>
      <c r="H1027" s="29" t="s">
        <v>2195</v>
      </c>
      <c r="I1027" s="16"/>
      <c r="J1027" s="16"/>
      <c r="K1027" s="11"/>
      <c r="L1027" s="11"/>
    </row>
    <row r="1028" spans="1:12" ht="49.2" x14ac:dyDescent="0.4">
      <c r="A1028" s="11"/>
      <c r="B1028" s="12" t="s">
        <v>225</v>
      </c>
      <c r="C1028" s="13">
        <v>43947</v>
      </c>
      <c r="D1028" s="12" t="s">
        <v>16</v>
      </c>
      <c r="E1028" s="12" t="s">
        <v>378</v>
      </c>
      <c r="F1028" s="12" t="s">
        <v>23</v>
      </c>
      <c r="G1028" s="14" t="s">
        <v>2251</v>
      </c>
      <c r="H1028" s="29" t="s">
        <v>2252</v>
      </c>
      <c r="I1028" s="16"/>
      <c r="J1028" s="16"/>
      <c r="K1028" s="11"/>
      <c r="L1028" s="11"/>
    </row>
    <row r="1029" spans="1:12" ht="61.5" x14ac:dyDescent="0.4">
      <c r="A1029" s="11"/>
      <c r="B1029" s="12" t="s">
        <v>15</v>
      </c>
      <c r="C1029" s="13">
        <v>43946</v>
      </c>
      <c r="D1029" s="12" t="s">
        <v>16</v>
      </c>
      <c r="E1029" s="12" t="s">
        <v>412</v>
      </c>
      <c r="F1029" s="12" t="s">
        <v>23</v>
      </c>
      <c r="G1029" s="14" t="s">
        <v>2253</v>
      </c>
      <c r="H1029" s="29" t="s">
        <v>2254</v>
      </c>
      <c r="I1029" s="16"/>
      <c r="J1029" s="16"/>
      <c r="K1029" s="11"/>
      <c r="L1029" s="11"/>
    </row>
    <row r="1030" spans="1:12" ht="98.4" x14ac:dyDescent="0.4">
      <c r="A1030" s="11"/>
      <c r="B1030" s="12" t="s">
        <v>272</v>
      </c>
      <c r="C1030" s="13">
        <v>43946</v>
      </c>
      <c r="D1030" s="12" t="s">
        <v>16</v>
      </c>
      <c r="E1030" s="12" t="s">
        <v>61</v>
      </c>
      <c r="F1030" s="12" t="s">
        <v>62</v>
      </c>
      <c r="G1030" s="14" t="s">
        <v>2255</v>
      </c>
      <c r="H1030" s="29" t="s">
        <v>2256</v>
      </c>
      <c r="I1030" s="16"/>
      <c r="J1030" s="16"/>
      <c r="K1030" s="11"/>
      <c r="L1030" s="11"/>
    </row>
    <row r="1031" spans="1:12" ht="233.7" x14ac:dyDescent="0.4">
      <c r="A1031" s="11"/>
      <c r="B1031" s="12" t="s">
        <v>599</v>
      </c>
      <c r="C1031" s="13">
        <v>43946</v>
      </c>
      <c r="D1031" s="12" t="s">
        <v>16</v>
      </c>
      <c r="E1031" s="12" t="s">
        <v>103</v>
      </c>
      <c r="F1031" s="12" t="s">
        <v>62</v>
      </c>
      <c r="G1031" s="14" t="s">
        <v>2257</v>
      </c>
      <c r="H1031" s="29" t="s">
        <v>2258</v>
      </c>
      <c r="I1031" s="16"/>
      <c r="J1031" s="16"/>
      <c r="K1031" s="11"/>
      <c r="L1031" s="11"/>
    </row>
    <row r="1032" spans="1:12" ht="135.30000000000001" x14ac:dyDescent="0.4">
      <c r="A1032" s="11"/>
      <c r="B1032" s="12" t="s">
        <v>160</v>
      </c>
      <c r="C1032" s="13">
        <v>43946</v>
      </c>
      <c r="D1032" s="12" t="s">
        <v>16</v>
      </c>
      <c r="E1032" s="12" t="s">
        <v>638</v>
      </c>
      <c r="F1032" s="12" t="s">
        <v>28</v>
      </c>
      <c r="G1032" s="14" t="s">
        <v>2259</v>
      </c>
      <c r="H1032" s="29" t="s">
        <v>2260</v>
      </c>
      <c r="I1032" s="16"/>
      <c r="J1032" s="16"/>
      <c r="K1032" s="11"/>
      <c r="L1032" s="11"/>
    </row>
    <row r="1033" spans="1:12" ht="61.5" x14ac:dyDescent="0.4">
      <c r="A1033" s="11"/>
      <c r="B1033" s="12" t="s">
        <v>80</v>
      </c>
      <c r="C1033" s="13">
        <v>43946</v>
      </c>
      <c r="D1033" s="12" t="s">
        <v>16</v>
      </c>
      <c r="E1033" s="12" t="s">
        <v>387</v>
      </c>
      <c r="F1033" s="12" t="s">
        <v>18</v>
      </c>
      <c r="G1033" s="14" t="s">
        <v>2261</v>
      </c>
      <c r="H1033" s="29" t="s">
        <v>2262</v>
      </c>
      <c r="I1033" s="16"/>
      <c r="J1033" s="16"/>
      <c r="K1033" s="11"/>
      <c r="L1033" s="11"/>
    </row>
    <row r="1034" spans="1:12" ht="110.7" x14ac:dyDescent="0.4">
      <c r="A1034" s="11"/>
      <c r="B1034" s="12" t="s">
        <v>99</v>
      </c>
      <c r="C1034" s="13">
        <v>43946</v>
      </c>
      <c r="D1034" s="12" t="s">
        <v>16</v>
      </c>
      <c r="E1034" s="12" t="s">
        <v>61</v>
      </c>
      <c r="F1034" s="12" t="s">
        <v>28</v>
      </c>
      <c r="G1034" s="14" t="s">
        <v>2263</v>
      </c>
      <c r="H1034" s="29" t="s">
        <v>2264</v>
      </c>
      <c r="I1034" s="16"/>
      <c r="J1034" s="16"/>
      <c r="K1034" s="11"/>
      <c r="L1034" s="11"/>
    </row>
    <row r="1035" spans="1:12" ht="86.1" x14ac:dyDescent="0.4">
      <c r="A1035" s="11"/>
      <c r="B1035" s="12" t="s">
        <v>184</v>
      </c>
      <c r="C1035" s="13">
        <v>43946</v>
      </c>
      <c r="D1035" s="12" t="s">
        <v>16</v>
      </c>
      <c r="E1035" s="12" t="s">
        <v>185</v>
      </c>
      <c r="F1035" s="12" t="s">
        <v>23</v>
      </c>
      <c r="G1035" s="14" t="s">
        <v>2265</v>
      </c>
      <c r="H1035" s="29" t="s">
        <v>2266</v>
      </c>
      <c r="I1035" s="16"/>
      <c r="J1035" s="16"/>
      <c r="K1035" s="11"/>
      <c r="L1035" s="11"/>
    </row>
    <row r="1036" spans="1:12" ht="73.8" x14ac:dyDescent="0.4">
      <c r="A1036" s="11"/>
      <c r="B1036" s="12" t="s">
        <v>116</v>
      </c>
      <c r="C1036" s="13">
        <v>43945</v>
      </c>
      <c r="D1036" s="12" t="s">
        <v>16</v>
      </c>
      <c r="E1036" s="12" t="s">
        <v>116</v>
      </c>
      <c r="F1036" s="12" t="s">
        <v>28</v>
      </c>
      <c r="G1036" s="14" t="s">
        <v>2267</v>
      </c>
      <c r="H1036" s="29" t="s">
        <v>2268</v>
      </c>
      <c r="I1036" s="16"/>
      <c r="J1036" s="16"/>
      <c r="K1036" s="11"/>
      <c r="L1036" s="11"/>
    </row>
    <row r="1037" spans="1:12" ht="36.9" x14ac:dyDescent="0.4">
      <c r="A1037" s="11"/>
      <c r="B1037" s="12" t="s">
        <v>31</v>
      </c>
      <c r="C1037" s="13">
        <v>43945</v>
      </c>
      <c r="D1037" s="12" t="s">
        <v>16</v>
      </c>
      <c r="E1037" s="12" t="s">
        <v>32</v>
      </c>
      <c r="F1037" s="12" t="s">
        <v>23</v>
      </c>
      <c r="G1037" s="14" t="s">
        <v>2269</v>
      </c>
      <c r="H1037" s="29" t="s">
        <v>2270</v>
      </c>
      <c r="I1037" s="16"/>
      <c r="J1037" s="16"/>
      <c r="K1037" s="11"/>
      <c r="L1037" s="11"/>
    </row>
    <row r="1038" spans="1:12" ht="221.4" x14ac:dyDescent="0.4">
      <c r="A1038" s="11"/>
      <c r="B1038" s="12" t="s">
        <v>119</v>
      </c>
      <c r="C1038" s="13">
        <v>43945</v>
      </c>
      <c r="D1038" s="12" t="s">
        <v>16</v>
      </c>
      <c r="E1038" s="12" t="s">
        <v>61</v>
      </c>
      <c r="F1038" s="12" t="s">
        <v>62</v>
      </c>
      <c r="G1038" s="14" t="s">
        <v>2271</v>
      </c>
      <c r="H1038" s="29" t="s">
        <v>2272</v>
      </c>
      <c r="I1038" s="16"/>
      <c r="J1038" s="16"/>
      <c r="K1038" s="11"/>
      <c r="L1038" s="11"/>
    </row>
    <row r="1039" spans="1:12" ht="49.2" x14ac:dyDescent="0.4">
      <c r="A1039" s="11"/>
      <c r="B1039" s="12" t="s">
        <v>119</v>
      </c>
      <c r="C1039" s="13">
        <v>43945</v>
      </c>
      <c r="D1039" s="12" t="s">
        <v>16</v>
      </c>
      <c r="E1039" s="12" t="s">
        <v>61</v>
      </c>
      <c r="F1039" s="12" t="s">
        <v>62</v>
      </c>
      <c r="G1039" s="14" t="s">
        <v>2273</v>
      </c>
      <c r="H1039" s="29" t="s">
        <v>2272</v>
      </c>
      <c r="I1039" s="16"/>
      <c r="J1039" s="16"/>
      <c r="K1039" s="11"/>
      <c r="L1039" s="11"/>
    </row>
    <row r="1040" spans="1:12" ht="36.9" x14ac:dyDescent="0.4">
      <c r="A1040" s="11"/>
      <c r="B1040" s="12" t="s">
        <v>42</v>
      </c>
      <c r="C1040" s="13">
        <v>43945</v>
      </c>
      <c r="D1040" s="12" t="s">
        <v>16</v>
      </c>
      <c r="E1040" s="12" t="s">
        <v>724</v>
      </c>
      <c r="F1040" s="12" t="s">
        <v>274</v>
      </c>
      <c r="G1040" s="14" t="s">
        <v>2274</v>
      </c>
      <c r="H1040" s="29" t="s">
        <v>2275</v>
      </c>
      <c r="I1040" s="16"/>
      <c r="J1040" s="16"/>
      <c r="K1040" s="11"/>
      <c r="L1040" s="11"/>
    </row>
    <row r="1041" spans="1:12" ht="73.8" x14ac:dyDescent="0.4">
      <c r="A1041" s="11"/>
      <c r="B1041" s="12" t="s">
        <v>272</v>
      </c>
      <c r="C1041" s="13">
        <v>43945</v>
      </c>
      <c r="D1041" s="12" t="s">
        <v>16</v>
      </c>
      <c r="E1041" s="12" t="s">
        <v>2276</v>
      </c>
      <c r="F1041" s="12" t="s">
        <v>62</v>
      </c>
      <c r="G1041" s="14" t="s">
        <v>2277</v>
      </c>
      <c r="H1041" s="29" t="s">
        <v>2278</v>
      </c>
      <c r="I1041" s="16"/>
      <c r="J1041" s="16"/>
      <c r="K1041" s="11"/>
      <c r="L1041" s="11"/>
    </row>
    <row r="1042" spans="1:12" ht="61.5" x14ac:dyDescent="0.4">
      <c r="A1042" s="11"/>
      <c r="B1042" s="12" t="s">
        <v>272</v>
      </c>
      <c r="C1042" s="13">
        <v>43945</v>
      </c>
      <c r="D1042" s="12" t="s">
        <v>16</v>
      </c>
      <c r="E1042" s="12" t="s">
        <v>2276</v>
      </c>
      <c r="F1042" s="12" t="s">
        <v>62</v>
      </c>
      <c r="G1042" s="14" t="s">
        <v>2279</v>
      </c>
      <c r="H1042" s="29" t="s">
        <v>2278</v>
      </c>
      <c r="I1042" s="16"/>
      <c r="J1042" s="16"/>
      <c r="K1042" s="11"/>
      <c r="L1042" s="11"/>
    </row>
    <row r="1043" spans="1:12" ht="61.5" x14ac:dyDescent="0.4">
      <c r="A1043" s="11"/>
      <c r="B1043" s="12" t="s">
        <v>272</v>
      </c>
      <c r="C1043" s="13">
        <v>43945</v>
      </c>
      <c r="D1043" s="12" t="s">
        <v>16</v>
      </c>
      <c r="E1043" s="12" t="s">
        <v>2276</v>
      </c>
      <c r="F1043" s="12" t="s">
        <v>62</v>
      </c>
      <c r="G1043" s="14" t="s">
        <v>2280</v>
      </c>
      <c r="H1043" s="29" t="s">
        <v>2278</v>
      </c>
      <c r="I1043" s="16"/>
      <c r="J1043" s="16"/>
      <c r="K1043" s="11"/>
      <c r="L1043" s="11"/>
    </row>
    <row r="1044" spans="1:12" ht="86.1" x14ac:dyDescent="0.4">
      <c r="A1044" s="11"/>
      <c r="B1044" s="12" t="s">
        <v>272</v>
      </c>
      <c r="C1044" s="13">
        <v>43945</v>
      </c>
      <c r="D1044" s="12" t="s">
        <v>16</v>
      </c>
      <c r="E1044" s="12" t="s">
        <v>2281</v>
      </c>
      <c r="F1044" s="12" t="s">
        <v>62</v>
      </c>
      <c r="G1044" s="14" t="s">
        <v>2282</v>
      </c>
      <c r="H1044" s="15" t="s">
        <v>2283</v>
      </c>
      <c r="I1044" s="16"/>
      <c r="J1044" s="16"/>
      <c r="K1044" s="11"/>
      <c r="L1044" s="11"/>
    </row>
    <row r="1045" spans="1:12" ht="61.5" x14ac:dyDescent="0.4">
      <c r="A1045" s="11"/>
      <c r="B1045" s="12" t="s">
        <v>272</v>
      </c>
      <c r="C1045" s="13">
        <v>43945</v>
      </c>
      <c r="D1045" s="12" t="s">
        <v>16</v>
      </c>
      <c r="E1045" s="12" t="s">
        <v>2276</v>
      </c>
      <c r="F1045" s="12" t="s">
        <v>62</v>
      </c>
      <c r="G1045" s="14" t="s">
        <v>2284</v>
      </c>
      <c r="H1045" s="29" t="s">
        <v>2278</v>
      </c>
      <c r="I1045" s="16"/>
      <c r="J1045" s="16"/>
      <c r="K1045" s="11"/>
      <c r="L1045" s="11"/>
    </row>
    <row r="1046" spans="1:12" ht="73.8" x14ac:dyDescent="0.4">
      <c r="A1046" s="11"/>
      <c r="B1046" s="12" t="s">
        <v>272</v>
      </c>
      <c r="C1046" s="13">
        <v>43945</v>
      </c>
      <c r="D1046" s="12" t="s">
        <v>16</v>
      </c>
      <c r="E1046" s="12" t="s">
        <v>2276</v>
      </c>
      <c r="F1046" s="12" t="s">
        <v>62</v>
      </c>
      <c r="G1046" s="14" t="s">
        <v>2285</v>
      </c>
      <c r="H1046" s="29" t="s">
        <v>2278</v>
      </c>
      <c r="I1046" s="16"/>
      <c r="J1046" s="16"/>
      <c r="K1046" s="11"/>
      <c r="L1046" s="11"/>
    </row>
    <row r="1047" spans="1:12" ht="61.5" x14ac:dyDescent="0.4">
      <c r="A1047" s="11"/>
      <c r="B1047" s="12" t="s">
        <v>272</v>
      </c>
      <c r="C1047" s="13">
        <v>43945</v>
      </c>
      <c r="D1047" s="12" t="s">
        <v>16</v>
      </c>
      <c r="E1047" s="12" t="s">
        <v>2276</v>
      </c>
      <c r="F1047" s="12" t="s">
        <v>62</v>
      </c>
      <c r="G1047" s="14" t="s">
        <v>2286</v>
      </c>
      <c r="H1047" s="29" t="s">
        <v>2278</v>
      </c>
      <c r="I1047" s="16"/>
      <c r="J1047" s="16"/>
      <c r="K1047" s="11"/>
      <c r="L1047" s="11"/>
    </row>
    <row r="1048" spans="1:12" ht="135.30000000000001" x14ac:dyDescent="0.4">
      <c r="A1048" s="11"/>
      <c r="B1048" s="12" t="s">
        <v>272</v>
      </c>
      <c r="C1048" s="13">
        <v>43945</v>
      </c>
      <c r="D1048" s="12" t="s">
        <v>16</v>
      </c>
      <c r="E1048" s="12" t="s">
        <v>2281</v>
      </c>
      <c r="F1048" s="12" t="s">
        <v>62</v>
      </c>
      <c r="G1048" s="14" t="s">
        <v>2287</v>
      </c>
      <c r="H1048" s="29" t="s">
        <v>2278</v>
      </c>
      <c r="I1048" s="16"/>
      <c r="J1048" s="16"/>
      <c r="K1048" s="11"/>
      <c r="L1048" s="11"/>
    </row>
    <row r="1049" spans="1:12" ht="86.1" x14ac:dyDescent="0.4">
      <c r="A1049" s="11"/>
      <c r="B1049" s="12" t="s">
        <v>272</v>
      </c>
      <c r="C1049" s="13">
        <v>43945</v>
      </c>
      <c r="D1049" s="12" t="s">
        <v>16</v>
      </c>
      <c r="E1049" s="12" t="s">
        <v>2276</v>
      </c>
      <c r="F1049" s="12" t="s">
        <v>62</v>
      </c>
      <c r="G1049" s="14" t="s">
        <v>2288</v>
      </c>
      <c r="H1049" s="29" t="s">
        <v>2278</v>
      </c>
      <c r="I1049" s="16"/>
      <c r="J1049" s="16"/>
      <c r="K1049" s="11"/>
      <c r="L1049" s="11"/>
    </row>
    <row r="1050" spans="1:12" ht="147.6" x14ac:dyDescent="0.4">
      <c r="A1050" s="11"/>
      <c r="B1050" s="12" t="s">
        <v>272</v>
      </c>
      <c r="C1050" s="13">
        <v>43945</v>
      </c>
      <c r="D1050" s="12" t="s">
        <v>16</v>
      </c>
      <c r="E1050" s="12" t="s">
        <v>2276</v>
      </c>
      <c r="F1050" s="12" t="s">
        <v>62</v>
      </c>
      <c r="G1050" s="14" t="s">
        <v>2289</v>
      </c>
      <c r="H1050" s="29" t="s">
        <v>2290</v>
      </c>
      <c r="I1050" s="16"/>
      <c r="J1050" s="16"/>
      <c r="K1050" s="11"/>
      <c r="L1050" s="11"/>
    </row>
    <row r="1051" spans="1:12" ht="73.8" x14ac:dyDescent="0.4">
      <c r="A1051" s="11"/>
      <c r="B1051" s="12" t="s">
        <v>272</v>
      </c>
      <c r="C1051" s="13">
        <v>43945</v>
      </c>
      <c r="D1051" s="12" t="s">
        <v>16</v>
      </c>
      <c r="E1051" s="12" t="s">
        <v>2291</v>
      </c>
      <c r="F1051" s="12" t="s">
        <v>62</v>
      </c>
      <c r="G1051" s="14" t="s">
        <v>2292</v>
      </c>
      <c r="H1051" s="29" t="s">
        <v>2293</v>
      </c>
      <c r="I1051" s="16"/>
      <c r="J1051" s="16"/>
      <c r="K1051" s="11"/>
      <c r="L1051" s="11"/>
    </row>
    <row r="1052" spans="1:12" ht="147.6" hidden="1" x14ac:dyDescent="0.4">
      <c r="A1052" s="11"/>
      <c r="B1052" s="19" t="s">
        <v>141</v>
      </c>
      <c r="C1052" s="20">
        <v>43945</v>
      </c>
      <c r="D1052" s="19" t="s">
        <v>142</v>
      </c>
      <c r="E1052" s="19" t="s">
        <v>145</v>
      </c>
      <c r="F1052" s="19" t="s">
        <v>28</v>
      </c>
      <c r="G1052" s="21" t="s">
        <v>2294</v>
      </c>
      <c r="H1052" s="31" t="s">
        <v>2295</v>
      </c>
      <c r="I1052" s="16"/>
      <c r="J1052" s="16"/>
      <c r="K1052" s="11"/>
      <c r="L1052" s="11"/>
    </row>
    <row r="1053" spans="1:12" ht="98.4" x14ac:dyDescent="0.4">
      <c r="A1053" s="11"/>
      <c r="B1053" s="12" t="s">
        <v>599</v>
      </c>
      <c r="C1053" s="13">
        <v>43945</v>
      </c>
      <c r="D1053" s="12" t="s">
        <v>16</v>
      </c>
      <c r="E1053" s="12" t="s">
        <v>743</v>
      </c>
      <c r="F1053" s="12" t="s">
        <v>57</v>
      </c>
      <c r="G1053" s="14" t="s">
        <v>2296</v>
      </c>
      <c r="H1053" s="29" t="s">
        <v>2297</v>
      </c>
      <c r="I1053" s="16"/>
      <c r="J1053" s="16"/>
      <c r="K1053" s="11"/>
      <c r="L1053" s="11"/>
    </row>
    <row r="1054" spans="1:12" ht="49.2" x14ac:dyDescent="0.4">
      <c r="A1054" s="11"/>
      <c r="B1054" s="12" t="s">
        <v>607</v>
      </c>
      <c r="C1054" s="13">
        <v>43945</v>
      </c>
      <c r="D1054" s="12" t="s">
        <v>16</v>
      </c>
      <c r="E1054" s="12" t="s">
        <v>2298</v>
      </c>
      <c r="F1054" s="12" t="s">
        <v>23</v>
      </c>
      <c r="G1054" s="14" t="s">
        <v>2299</v>
      </c>
      <c r="H1054" s="29" t="s">
        <v>2300</v>
      </c>
      <c r="I1054" s="16"/>
      <c r="J1054" s="16"/>
      <c r="K1054" s="11"/>
      <c r="L1054" s="11"/>
    </row>
    <row r="1055" spans="1:12" ht="147.6" x14ac:dyDescent="0.4">
      <c r="A1055" s="11"/>
      <c r="B1055" s="12" t="s">
        <v>607</v>
      </c>
      <c r="C1055" s="13">
        <v>43945</v>
      </c>
      <c r="D1055" s="12" t="s">
        <v>16</v>
      </c>
      <c r="E1055" s="12" t="s">
        <v>2298</v>
      </c>
      <c r="F1055" s="12" t="s">
        <v>23</v>
      </c>
      <c r="G1055" s="14" t="s">
        <v>2301</v>
      </c>
      <c r="H1055" s="29" t="s">
        <v>2300</v>
      </c>
      <c r="I1055" s="16"/>
      <c r="J1055" s="16"/>
      <c r="K1055" s="11"/>
      <c r="L1055" s="11"/>
    </row>
    <row r="1056" spans="1:12" ht="123" x14ac:dyDescent="0.4">
      <c r="A1056" s="11"/>
      <c r="B1056" s="12" t="s">
        <v>607</v>
      </c>
      <c r="C1056" s="13">
        <v>43945</v>
      </c>
      <c r="D1056" s="12" t="s">
        <v>16</v>
      </c>
      <c r="E1056" s="12" t="s">
        <v>2298</v>
      </c>
      <c r="F1056" s="12" t="s">
        <v>23</v>
      </c>
      <c r="G1056" s="14" t="s">
        <v>2302</v>
      </c>
      <c r="H1056" s="29" t="s">
        <v>2300</v>
      </c>
      <c r="I1056" s="16"/>
      <c r="J1056" s="16"/>
      <c r="K1056" s="11"/>
      <c r="L1056" s="11"/>
    </row>
    <row r="1057" spans="1:12" ht="61.5" x14ac:dyDescent="0.4">
      <c r="A1057" s="11"/>
      <c r="B1057" s="12" t="s">
        <v>619</v>
      </c>
      <c r="C1057" s="13">
        <v>43945</v>
      </c>
      <c r="D1057" s="12" t="s">
        <v>16</v>
      </c>
      <c r="E1057" s="12" t="s">
        <v>834</v>
      </c>
      <c r="F1057" s="12" t="s">
        <v>18</v>
      </c>
      <c r="G1057" s="14" t="s">
        <v>2303</v>
      </c>
      <c r="H1057" s="29" t="s">
        <v>2304</v>
      </c>
      <c r="I1057" s="16"/>
      <c r="J1057" s="16"/>
      <c r="K1057" s="11"/>
      <c r="L1057" s="11"/>
    </row>
    <row r="1058" spans="1:12" ht="184.5" x14ac:dyDescent="0.4">
      <c r="A1058" s="11"/>
      <c r="B1058" s="12" t="s">
        <v>619</v>
      </c>
      <c r="C1058" s="13">
        <v>43945</v>
      </c>
      <c r="D1058" s="12" t="s">
        <v>16</v>
      </c>
      <c r="E1058" s="12" t="s">
        <v>61</v>
      </c>
      <c r="F1058" s="12" t="s">
        <v>62</v>
      </c>
      <c r="G1058" s="14" t="s">
        <v>2305</v>
      </c>
      <c r="H1058" s="29" t="s">
        <v>2306</v>
      </c>
      <c r="I1058" s="16"/>
      <c r="J1058" s="16"/>
      <c r="K1058" s="11"/>
      <c r="L1058" s="11"/>
    </row>
    <row r="1059" spans="1:12" ht="110.7" x14ac:dyDescent="0.4">
      <c r="A1059" s="11"/>
      <c r="B1059" s="12" t="s">
        <v>55</v>
      </c>
      <c r="C1059" s="13">
        <v>43945</v>
      </c>
      <c r="D1059" s="12" t="s">
        <v>16</v>
      </c>
      <c r="E1059" s="12" t="s">
        <v>214</v>
      </c>
      <c r="F1059" s="12" t="s">
        <v>18</v>
      </c>
      <c r="G1059" s="14" t="s">
        <v>2307</v>
      </c>
      <c r="H1059" s="29" t="s">
        <v>2308</v>
      </c>
      <c r="I1059" s="16"/>
      <c r="J1059" s="16"/>
      <c r="K1059" s="11"/>
      <c r="L1059" s="11"/>
    </row>
    <row r="1060" spans="1:12" ht="73.8" x14ac:dyDescent="0.4">
      <c r="A1060" s="11"/>
      <c r="B1060" s="12" t="s">
        <v>55</v>
      </c>
      <c r="C1060" s="13">
        <v>43945</v>
      </c>
      <c r="D1060" s="12" t="s">
        <v>16</v>
      </c>
      <c r="E1060" s="12" t="s">
        <v>56</v>
      </c>
      <c r="F1060" s="12" t="s">
        <v>18</v>
      </c>
      <c r="G1060" s="14" t="s">
        <v>2309</v>
      </c>
      <c r="H1060" s="29" t="s">
        <v>2310</v>
      </c>
      <c r="I1060" s="16"/>
      <c r="J1060" s="16"/>
      <c r="K1060" s="11"/>
      <c r="L1060" s="11"/>
    </row>
    <row r="1061" spans="1:12" ht="61.5" hidden="1" x14ac:dyDescent="0.4">
      <c r="A1061" s="11"/>
      <c r="B1061" s="19" t="s">
        <v>155</v>
      </c>
      <c r="C1061" s="20">
        <v>43945</v>
      </c>
      <c r="D1061" s="19" t="s">
        <v>142</v>
      </c>
      <c r="E1061" s="19" t="s">
        <v>155</v>
      </c>
      <c r="F1061" s="19" t="s">
        <v>18</v>
      </c>
      <c r="G1061" s="21" t="s">
        <v>2311</v>
      </c>
      <c r="H1061" s="31" t="s">
        <v>2312</v>
      </c>
      <c r="I1061" s="16"/>
      <c r="J1061" s="16"/>
      <c r="K1061" s="11"/>
      <c r="L1061" s="11"/>
    </row>
    <row r="1062" spans="1:12" ht="86.1" x14ac:dyDescent="0.4">
      <c r="A1062" s="11"/>
      <c r="B1062" s="12" t="s">
        <v>70</v>
      </c>
      <c r="C1062" s="13">
        <v>43945</v>
      </c>
      <c r="D1062" s="12" t="s">
        <v>16</v>
      </c>
      <c r="E1062" s="12" t="s">
        <v>71</v>
      </c>
      <c r="F1062" s="12" t="s">
        <v>28</v>
      </c>
      <c r="G1062" s="14" t="s">
        <v>2313</v>
      </c>
      <c r="H1062" s="29" t="s">
        <v>2314</v>
      </c>
      <c r="I1062" s="16"/>
      <c r="J1062" s="16"/>
      <c r="K1062" s="11"/>
      <c r="L1062" s="11"/>
    </row>
    <row r="1063" spans="1:12" ht="73.8" x14ac:dyDescent="0.4">
      <c r="A1063" s="11"/>
      <c r="B1063" s="12" t="s">
        <v>70</v>
      </c>
      <c r="C1063" s="13">
        <v>43945</v>
      </c>
      <c r="D1063" s="12" t="s">
        <v>16</v>
      </c>
      <c r="E1063" s="12" t="s">
        <v>71</v>
      </c>
      <c r="F1063" s="12" t="s">
        <v>28</v>
      </c>
      <c r="G1063" s="14" t="s">
        <v>2315</v>
      </c>
      <c r="H1063" s="29" t="s">
        <v>2316</v>
      </c>
      <c r="I1063" s="16"/>
      <c r="J1063" s="16"/>
      <c r="K1063" s="11"/>
      <c r="L1063" s="11"/>
    </row>
    <row r="1064" spans="1:12" ht="123" x14ac:dyDescent="0.4">
      <c r="A1064" s="11"/>
      <c r="B1064" s="12" t="s">
        <v>225</v>
      </c>
      <c r="C1064" s="13">
        <v>43945</v>
      </c>
      <c r="D1064" s="12" t="s">
        <v>16</v>
      </c>
      <c r="E1064" s="12" t="s">
        <v>378</v>
      </c>
      <c r="F1064" s="12" t="s">
        <v>23</v>
      </c>
      <c r="G1064" s="14" t="s">
        <v>2317</v>
      </c>
      <c r="H1064" s="29" t="s">
        <v>2318</v>
      </c>
      <c r="I1064" s="16"/>
      <c r="J1064" s="16"/>
      <c r="K1064" s="11"/>
      <c r="L1064" s="11"/>
    </row>
    <row r="1065" spans="1:12" ht="73.8" x14ac:dyDescent="0.4">
      <c r="A1065" s="11"/>
      <c r="B1065" s="12" t="s">
        <v>225</v>
      </c>
      <c r="C1065" s="13">
        <v>43945</v>
      </c>
      <c r="D1065" s="12" t="s">
        <v>16</v>
      </c>
      <c r="E1065" s="12" t="s">
        <v>378</v>
      </c>
      <c r="F1065" s="12" t="s">
        <v>23</v>
      </c>
      <c r="G1065" s="14" t="s">
        <v>2319</v>
      </c>
      <c r="H1065" s="29" t="s">
        <v>2320</v>
      </c>
      <c r="I1065" s="16"/>
      <c r="J1065" s="16"/>
      <c r="K1065" s="11"/>
      <c r="L1065" s="11"/>
    </row>
    <row r="1066" spans="1:12" ht="61.5" x14ac:dyDescent="0.4">
      <c r="A1066" s="11"/>
      <c r="B1066" s="12" t="s">
        <v>225</v>
      </c>
      <c r="C1066" s="13">
        <v>43945</v>
      </c>
      <c r="D1066" s="12" t="s">
        <v>16</v>
      </c>
      <c r="E1066" s="12" t="s">
        <v>963</v>
      </c>
      <c r="F1066" s="12" t="s">
        <v>23</v>
      </c>
      <c r="G1066" s="14" t="s">
        <v>2321</v>
      </c>
      <c r="H1066" s="29" t="s">
        <v>2322</v>
      </c>
      <c r="I1066" s="16"/>
      <c r="J1066" s="16"/>
      <c r="K1066" s="11"/>
      <c r="L1066" s="11"/>
    </row>
    <row r="1067" spans="1:12" ht="295.2" x14ac:dyDescent="0.4">
      <c r="A1067" s="11"/>
      <c r="B1067" s="12" t="s">
        <v>634</v>
      </c>
      <c r="C1067" s="13">
        <v>43945</v>
      </c>
      <c r="D1067" s="12" t="s">
        <v>16</v>
      </c>
      <c r="E1067" s="12" t="s">
        <v>61</v>
      </c>
      <c r="F1067" s="12" t="s">
        <v>62</v>
      </c>
      <c r="G1067" s="14" t="s">
        <v>2323</v>
      </c>
      <c r="H1067" s="36" t="s">
        <v>2324</v>
      </c>
      <c r="I1067" s="16"/>
      <c r="J1067" s="16"/>
      <c r="K1067" s="11"/>
      <c r="L1067" s="11"/>
    </row>
    <row r="1068" spans="1:12" ht="110.7" x14ac:dyDescent="0.4">
      <c r="A1068" s="11"/>
      <c r="B1068" s="12" t="s">
        <v>160</v>
      </c>
      <c r="C1068" s="13">
        <v>43945</v>
      </c>
      <c r="D1068" s="12" t="s">
        <v>16</v>
      </c>
      <c r="E1068" s="12" t="s">
        <v>638</v>
      </c>
      <c r="F1068" s="12" t="s">
        <v>62</v>
      </c>
      <c r="G1068" s="14" t="s">
        <v>2325</v>
      </c>
      <c r="H1068" s="29" t="s">
        <v>2326</v>
      </c>
      <c r="I1068" s="16"/>
      <c r="J1068" s="16"/>
      <c r="K1068" s="11"/>
      <c r="L1068" s="11"/>
    </row>
    <row r="1069" spans="1:12" ht="123" x14ac:dyDescent="0.4">
      <c r="A1069" s="11"/>
      <c r="B1069" s="12" t="s">
        <v>160</v>
      </c>
      <c r="C1069" s="13">
        <v>43945</v>
      </c>
      <c r="D1069" s="12" t="s">
        <v>16</v>
      </c>
      <c r="E1069" s="12" t="s">
        <v>638</v>
      </c>
      <c r="F1069" s="12" t="s">
        <v>62</v>
      </c>
      <c r="G1069" s="14" t="s">
        <v>2327</v>
      </c>
      <c r="H1069" s="29" t="s">
        <v>2326</v>
      </c>
      <c r="I1069" s="16"/>
      <c r="J1069" s="16"/>
      <c r="K1069" s="11"/>
      <c r="L1069" s="11"/>
    </row>
    <row r="1070" spans="1:12" ht="86.1" x14ac:dyDescent="0.4">
      <c r="A1070" s="11"/>
      <c r="B1070" s="12" t="s">
        <v>160</v>
      </c>
      <c r="C1070" s="13">
        <v>43945</v>
      </c>
      <c r="D1070" s="12" t="s">
        <v>16</v>
      </c>
      <c r="E1070" s="12" t="s">
        <v>638</v>
      </c>
      <c r="F1070" s="12" t="s">
        <v>62</v>
      </c>
      <c r="G1070" s="14" t="s">
        <v>2328</v>
      </c>
      <c r="H1070" s="29" t="s">
        <v>2326</v>
      </c>
      <c r="I1070" s="16"/>
      <c r="J1070" s="16"/>
      <c r="K1070" s="11"/>
      <c r="L1070" s="11"/>
    </row>
    <row r="1071" spans="1:12" ht="110.7" x14ac:dyDescent="0.4">
      <c r="A1071" s="11"/>
      <c r="B1071" s="12" t="s">
        <v>160</v>
      </c>
      <c r="C1071" s="13">
        <v>43945</v>
      </c>
      <c r="D1071" s="12" t="s">
        <v>16</v>
      </c>
      <c r="E1071" s="12" t="s">
        <v>638</v>
      </c>
      <c r="F1071" s="12" t="s">
        <v>62</v>
      </c>
      <c r="G1071" s="14" t="s">
        <v>2329</v>
      </c>
      <c r="H1071" s="29" t="s">
        <v>2326</v>
      </c>
      <c r="I1071" s="16"/>
      <c r="J1071" s="16"/>
      <c r="K1071" s="11"/>
      <c r="L1071" s="11"/>
    </row>
    <row r="1072" spans="1:12" ht="135.30000000000001" x14ac:dyDescent="0.4">
      <c r="A1072" s="11"/>
      <c r="B1072" s="12" t="s">
        <v>160</v>
      </c>
      <c r="C1072" s="13">
        <v>43945</v>
      </c>
      <c r="D1072" s="12" t="s">
        <v>16</v>
      </c>
      <c r="E1072" s="12" t="s">
        <v>638</v>
      </c>
      <c r="F1072" s="12" t="s">
        <v>62</v>
      </c>
      <c r="G1072" s="14" t="s">
        <v>2330</v>
      </c>
      <c r="H1072" s="29" t="s">
        <v>2326</v>
      </c>
      <c r="I1072" s="16"/>
      <c r="J1072" s="16"/>
      <c r="K1072" s="11"/>
      <c r="L1072" s="11"/>
    </row>
    <row r="1073" spans="1:12" ht="98.4" x14ac:dyDescent="0.4">
      <c r="A1073" s="11"/>
      <c r="B1073" s="12" t="s">
        <v>160</v>
      </c>
      <c r="C1073" s="13">
        <v>43945</v>
      </c>
      <c r="D1073" s="12" t="s">
        <v>16</v>
      </c>
      <c r="E1073" s="12" t="s">
        <v>638</v>
      </c>
      <c r="F1073" s="12" t="s">
        <v>62</v>
      </c>
      <c r="G1073" s="14" t="s">
        <v>2331</v>
      </c>
      <c r="H1073" s="29" t="s">
        <v>2326</v>
      </c>
      <c r="I1073" s="16"/>
      <c r="J1073" s="16"/>
      <c r="K1073" s="11"/>
      <c r="L1073" s="11"/>
    </row>
    <row r="1074" spans="1:12" ht="61.5" hidden="1" x14ac:dyDescent="0.4">
      <c r="A1074" s="11"/>
      <c r="B1074" s="19" t="s">
        <v>160</v>
      </c>
      <c r="C1074" s="20">
        <v>43945</v>
      </c>
      <c r="D1074" s="19" t="s">
        <v>142</v>
      </c>
      <c r="E1074" s="19" t="s">
        <v>61</v>
      </c>
      <c r="F1074" s="19" t="s">
        <v>62</v>
      </c>
      <c r="G1074" s="21" t="s">
        <v>2332</v>
      </c>
      <c r="H1074" s="31" t="s">
        <v>2333</v>
      </c>
      <c r="I1074" s="16"/>
      <c r="J1074" s="16"/>
      <c r="K1074" s="11"/>
      <c r="L1074" s="11"/>
    </row>
    <row r="1075" spans="1:12" ht="73.8" x14ac:dyDescent="0.4">
      <c r="A1075" s="11"/>
      <c r="B1075" s="12" t="s">
        <v>74</v>
      </c>
      <c r="C1075" s="13">
        <v>43945</v>
      </c>
      <c r="D1075" s="12" t="s">
        <v>16</v>
      </c>
      <c r="E1075" s="12" t="s">
        <v>527</v>
      </c>
      <c r="F1075" s="12" t="s">
        <v>18</v>
      </c>
      <c r="G1075" s="14" t="s">
        <v>2334</v>
      </c>
      <c r="H1075" s="29" t="s">
        <v>2335</v>
      </c>
      <c r="I1075" s="16"/>
      <c r="J1075" s="16"/>
      <c r="K1075" s="11"/>
      <c r="L1075" s="11"/>
    </row>
    <row r="1076" spans="1:12" ht="172.2" x14ac:dyDescent="0.4">
      <c r="A1076" s="11"/>
      <c r="B1076" s="12" t="s">
        <v>74</v>
      </c>
      <c r="C1076" s="13">
        <v>43945</v>
      </c>
      <c r="D1076" s="12" t="s">
        <v>16</v>
      </c>
      <c r="E1076" s="12" t="s">
        <v>527</v>
      </c>
      <c r="F1076" s="12" t="s">
        <v>18</v>
      </c>
      <c r="G1076" s="14" t="s">
        <v>2336</v>
      </c>
      <c r="H1076" s="29" t="s">
        <v>2337</v>
      </c>
      <c r="I1076" s="16"/>
      <c r="J1076" s="16"/>
      <c r="K1076" s="11"/>
      <c r="L1076" s="11"/>
    </row>
    <row r="1077" spans="1:12" ht="135.30000000000001" x14ac:dyDescent="0.4">
      <c r="A1077" s="11"/>
      <c r="B1077" s="12" t="s">
        <v>294</v>
      </c>
      <c r="C1077" s="13">
        <v>43945</v>
      </c>
      <c r="D1077" s="12" t="s">
        <v>16</v>
      </c>
      <c r="E1077" s="12" t="s">
        <v>61</v>
      </c>
      <c r="F1077" s="12" t="s">
        <v>62</v>
      </c>
      <c r="G1077" s="14" t="s">
        <v>2338</v>
      </c>
      <c r="H1077" s="29" t="s">
        <v>2339</v>
      </c>
      <c r="I1077" s="16"/>
      <c r="J1077" s="16"/>
      <c r="K1077" s="11"/>
      <c r="L1077" s="11"/>
    </row>
    <row r="1078" spans="1:12" ht="98.4" x14ac:dyDescent="0.4">
      <c r="A1078" s="11"/>
      <c r="B1078" s="12" t="s">
        <v>84</v>
      </c>
      <c r="C1078" s="13">
        <v>43945</v>
      </c>
      <c r="D1078" s="12" t="s">
        <v>16</v>
      </c>
      <c r="E1078" s="12" t="s">
        <v>535</v>
      </c>
      <c r="F1078" s="12" t="s">
        <v>28</v>
      </c>
      <c r="G1078" s="14" t="s">
        <v>2340</v>
      </c>
      <c r="H1078" s="29" t="s">
        <v>2341</v>
      </c>
      <c r="I1078" s="16"/>
      <c r="J1078" s="16"/>
      <c r="K1078" s="11"/>
      <c r="L1078" s="11"/>
    </row>
    <row r="1079" spans="1:12" ht="86.1" x14ac:dyDescent="0.4">
      <c r="A1079" s="11"/>
      <c r="B1079" s="12" t="s">
        <v>244</v>
      </c>
      <c r="C1079" s="13">
        <v>43945</v>
      </c>
      <c r="D1079" s="12" t="s">
        <v>16</v>
      </c>
      <c r="E1079" s="12" t="s">
        <v>546</v>
      </c>
      <c r="F1079" s="12" t="s">
        <v>62</v>
      </c>
      <c r="G1079" s="14" t="s">
        <v>2342</v>
      </c>
      <c r="H1079" s="29" t="s">
        <v>2343</v>
      </c>
      <c r="I1079" s="16"/>
      <c r="J1079" s="16"/>
      <c r="K1079" s="11"/>
      <c r="L1079" s="11"/>
    </row>
    <row r="1080" spans="1:12" ht="135.30000000000001" x14ac:dyDescent="0.4">
      <c r="A1080" s="11"/>
      <c r="B1080" s="12" t="s">
        <v>244</v>
      </c>
      <c r="C1080" s="13">
        <v>43945</v>
      </c>
      <c r="D1080" s="12" t="s">
        <v>16</v>
      </c>
      <c r="E1080" s="12" t="s">
        <v>546</v>
      </c>
      <c r="F1080" s="12" t="s">
        <v>28</v>
      </c>
      <c r="G1080" s="14" t="s">
        <v>2344</v>
      </c>
      <c r="H1080" s="29" t="s">
        <v>2345</v>
      </c>
      <c r="I1080" s="16"/>
      <c r="J1080" s="16"/>
      <c r="K1080" s="11"/>
      <c r="L1080" s="11"/>
    </row>
    <row r="1081" spans="1:12" ht="24.6" x14ac:dyDescent="0.4">
      <c r="A1081" s="11"/>
      <c r="B1081" s="12" t="s">
        <v>244</v>
      </c>
      <c r="C1081" s="13">
        <v>43945</v>
      </c>
      <c r="D1081" s="12" t="s">
        <v>16</v>
      </c>
      <c r="E1081" s="12" t="s">
        <v>546</v>
      </c>
      <c r="F1081" s="12" t="s">
        <v>52</v>
      </c>
      <c r="G1081" s="14" t="s">
        <v>2346</v>
      </c>
      <c r="H1081" s="29" t="s">
        <v>2347</v>
      </c>
      <c r="I1081" s="16"/>
      <c r="J1081" s="16"/>
      <c r="K1081" s="11"/>
      <c r="L1081" s="11"/>
    </row>
    <row r="1082" spans="1:12" ht="159.9" x14ac:dyDescent="0.4">
      <c r="A1082" s="11"/>
      <c r="B1082" s="12" t="s">
        <v>1208</v>
      </c>
      <c r="C1082" s="13">
        <v>43945</v>
      </c>
      <c r="D1082" s="12" t="s">
        <v>16</v>
      </c>
      <c r="E1082" s="12" t="s">
        <v>1209</v>
      </c>
      <c r="F1082" s="12" t="s">
        <v>57</v>
      </c>
      <c r="G1082" s="14" t="s">
        <v>2348</v>
      </c>
      <c r="H1082" s="29" t="s">
        <v>2349</v>
      </c>
      <c r="I1082" s="16"/>
      <c r="J1082" s="16"/>
      <c r="K1082" s="11"/>
      <c r="L1082" s="11"/>
    </row>
    <row r="1083" spans="1:12" ht="73.8" x14ac:dyDescent="0.4">
      <c r="A1083" s="11"/>
      <c r="B1083" s="12" t="s">
        <v>99</v>
      </c>
      <c r="C1083" s="13">
        <v>43945</v>
      </c>
      <c r="D1083" s="12" t="s">
        <v>16</v>
      </c>
      <c r="E1083" s="12" t="s">
        <v>61</v>
      </c>
      <c r="F1083" s="12" t="s">
        <v>28</v>
      </c>
      <c r="G1083" s="14" t="s">
        <v>2350</v>
      </c>
      <c r="H1083" s="29" t="s">
        <v>2351</v>
      </c>
      <c r="I1083" s="16"/>
      <c r="J1083" s="16"/>
      <c r="K1083" s="11"/>
      <c r="L1083" s="11"/>
    </row>
    <row r="1084" spans="1:12" ht="36.9" x14ac:dyDescent="0.4">
      <c r="A1084" s="11"/>
      <c r="B1084" s="12" t="s">
        <v>99</v>
      </c>
      <c r="C1084" s="13">
        <v>43945</v>
      </c>
      <c r="D1084" s="12" t="s">
        <v>16</v>
      </c>
      <c r="E1084" s="12" t="s">
        <v>2352</v>
      </c>
      <c r="F1084" s="12" t="s">
        <v>62</v>
      </c>
      <c r="G1084" s="14" t="s">
        <v>2353</v>
      </c>
      <c r="H1084" s="29" t="s">
        <v>2354</v>
      </c>
      <c r="I1084" s="16"/>
      <c r="J1084" s="16"/>
      <c r="K1084" s="11"/>
      <c r="L1084" s="11"/>
    </row>
    <row r="1085" spans="1:12" ht="159.9" x14ac:dyDescent="0.4">
      <c r="A1085" s="11"/>
      <c r="B1085" s="12" t="s">
        <v>102</v>
      </c>
      <c r="C1085" s="13">
        <v>43945</v>
      </c>
      <c r="D1085" s="12" t="s">
        <v>16</v>
      </c>
      <c r="E1085" s="12" t="s">
        <v>889</v>
      </c>
      <c r="F1085" s="12" t="s">
        <v>274</v>
      </c>
      <c r="G1085" s="14" t="s">
        <v>2355</v>
      </c>
      <c r="H1085" s="15" t="s">
        <v>2356</v>
      </c>
      <c r="I1085" s="16"/>
      <c r="J1085" s="16"/>
      <c r="K1085" s="11"/>
      <c r="L1085" s="11"/>
    </row>
    <row r="1086" spans="1:12" ht="123" x14ac:dyDescent="0.4">
      <c r="A1086" s="11"/>
      <c r="B1086" s="12" t="s">
        <v>400</v>
      </c>
      <c r="C1086" s="13">
        <v>43945</v>
      </c>
      <c r="D1086" s="12" t="s">
        <v>16</v>
      </c>
      <c r="E1086" s="12" t="s">
        <v>1013</v>
      </c>
      <c r="F1086" s="12" t="s">
        <v>62</v>
      </c>
      <c r="G1086" s="14" t="s">
        <v>2357</v>
      </c>
      <c r="H1086" s="29" t="s">
        <v>2358</v>
      </c>
      <c r="I1086" s="16"/>
      <c r="J1086" s="16"/>
      <c r="K1086" s="11"/>
      <c r="L1086" s="11"/>
    </row>
    <row r="1087" spans="1:12" ht="49.2" x14ac:dyDescent="0.4">
      <c r="A1087" s="11"/>
      <c r="B1087" s="12" t="s">
        <v>400</v>
      </c>
      <c r="C1087" s="13">
        <v>43945</v>
      </c>
      <c r="D1087" s="12" t="s">
        <v>16</v>
      </c>
      <c r="E1087" s="12" t="s">
        <v>401</v>
      </c>
      <c r="F1087" s="12" t="s">
        <v>62</v>
      </c>
      <c r="G1087" s="14" t="s">
        <v>2359</v>
      </c>
      <c r="H1087" s="29" t="s">
        <v>2360</v>
      </c>
      <c r="I1087" s="16"/>
      <c r="J1087" s="16"/>
      <c r="K1087" s="11"/>
      <c r="L1087" s="11"/>
    </row>
    <row r="1088" spans="1:12" ht="123" x14ac:dyDescent="0.4">
      <c r="A1088" s="11"/>
      <c r="B1088" s="12" t="s">
        <v>400</v>
      </c>
      <c r="C1088" s="13">
        <v>43945</v>
      </c>
      <c r="D1088" s="12" t="s">
        <v>16</v>
      </c>
      <c r="E1088" s="12" t="s">
        <v>692</v>
      </c>
      <c r="F1088" s="12" t="s">
        <v>62</v>
      </c>
      <c r="G1088" s="14" t="s">
        <v>2361</v>
      </c>
      <c r="H1088" s="29" t="s">
        <v>2362</v>
      </c>
      <c r="I1088" s="16"/>
      <c r="J1088" s="16"/>
      <c r="K1088" s="11"/>
      <c r="L1088" s="11"/>
    </row>
    <row r="1089" spans="1:12" ht="49.2" x14ac:dyDescent="0.4">
      <c r="A1089" s="11"/>
      <c r="B1089" s="12" t="s">
        <v>400</v>
      </c>
      <c r="C1089" s="13">
        <v>43945</v>
      </c>
      <c r="D1089" s="12" t="s">
        <v>16</v>
      </c>
      <c r="E1089" s="12" t="s">
        <v>491</v>
      </c>
      <c r="F1089" s="12" t="s">
        <v>274</v>
      </c>
      <c r="G1089" s="14" t="s">
        <v>2363</v>
      </c>
      <c r="H1089" s="29" t="s">
        <v>2364</v>
      </c>
      <c r="I1089" s="16"/>
      <c r="J1089" s="16"/>
      <c r="K1089" s="11"/>
      <c r="L1089" s="11"/>
    </row>
    <row r="1090" spans="1:12" ht="61.5" x14ac:dyDescent="0.4">
      <c r="A1090" s="11"/>
      <c r="B1090" s="12" t="s">
        <v>184</v>
      </c>
      <c r="C1090" s="13">
        <v>43945</v>
      </c>
      <c r="D1090" s="12" t="s">
        <v>16</v>
      </c>
      <c r="E1090" s="12" t="s">
        <v>332</v>
      </c>
      <c r="F1090" s="12" t="s">
        <v>18</v>
      </c>
      <c r="G1090" s="14" t="s">
        <v>2365</v>
      </c>
      <c r="H1090" s="29" t="s">
        <v>2366</v>
      </c>
      <c r="I1090" s="16"/>
      <c r="J1090" s="16"/>
      <c r="K1090" s="11"/>
      <c r="L1090" s="11"/>
    </row>
    <row r="1091" spans="1:12" ht="98.4" x14ac:dyDescent="0.4">
      <c r="A1091" s="11"/>
      <c r="B1091" s="12" t="s">
        <v>184</v>
      </c>
      <c r="C1091" s="13">
        <v>43945</v>
      </c>
      <c r="D1091" s="12" t="s">
        <v>16</v>
      </c>
      <c r="E1091" s="12" t="s">
        <v>188</v>
      </c>
      <c r="F1091" s="12" t="s">
        <v>18</v>
      </c>
      <c r="G1091" s="14" t="s">
        <v>2367</v>
      </c>
      <c r="H1091" s="29" t="s">
        <v>2368</v>
      </c>
      <c r="I1091" s="16"/>
      <c r="J1091" s="16"/>
      <c r="K1091" s="11"/>
      <c r="L1091" s="11"/>
    </row>
    <row r="1092" spans="1:12" ht="135.30000000000001" x14ac:dyDescent="0.4">
      <c r="A1092" s="11"/>
      <c r="B1092" s="12" t="s">
        <v>250</v>
      </c>
      <c r="C1092" s="13">
        <v>43945</v>
      </c>
      <c r="D1092" s="12" t="s">
        <v>16</v>
      </c>
      <c r="E1092" s="12" t="s">
        <v>251</v>
      </c>
      <c r="F1092" s="12" t="s">
        <v>23</v>
      </c>
      <c r="G1092" s="14" t="s">
        <v>2369</v>
      </c>
      <c r="H1092" s="29" t="s">
        <v>2370</v>
      </c>
      <c r="I1092" s="16"/>
      <c r="J1092" s="16"/>
      <c r="K1092" s="11"/>
      <c r="L1092" s="11"/>
    </row>
    <row r="1093" spans="1:12" ht="110.7" x14ac:dyDescent="0.4">
      <c r="A1093" s="11"/>
      <c r="B1093" s="12" t="s">
        <v>250</v>
      </c>
      <c r="C1093" s="13">
        <v>43945</v>
      </c>
      <c r="D1093" s="12" t="s">
        <v>16</v>
      </c>
      <c r="E1093" s="12" t="s">
        <v>251</v>
      </c>
      <c r="F1093" s="12" t="s">
        <v>23</v>
      </c>
      <c r="G1093" s="14" t="s">
        <v>2371</v>
      </c>
      <c r="H1093" s="29" t="s">
        <v>2372</v>
      </c>
      <c r="I1093" s="16"/>
      <c r="J1093" s="16"/>
      <c r="K1093" s="11"/>
      <c r="L1093" s="11"/>
    </row>
    <row r="1094" spans="1:12" ht="110.7" x14ac:dyDescent="0.4">
      <c r="A1094" s="11"/>
      <c r="B1094" s="12" t="s">
        <v>191</v>
      </c>
      <c r="C1094" s="13">
        <v>43945</v>
      </c>
      <c r="D1094" s="12" t="s">
        <v>16</v>
      </c>
      <c r="E1094" s="12" t="s">
        <v>567</v>
      </c>
      <c r="F1094" s="12" t="s">
        <v>28</v>
      </c>
      <c r="G1094" s="14" t="s">
        <v>2373</v>
      </c>
      <c r="H1094" s="29" t="s">
        <v>2374</v>
      </c>
      <c r="I1094" s="16"/>
      <c r="J1094" s="16"/>
      <c r="K1094" s="11"/>
      <c r="L1094" s="11"/>
    </row>
    <row r="1095" spans="1:12" ht="98.4" x14ac:dyDescent="0.4">
      <c r="A1095" s="11"/>
      <c r="B1095" s="12" t="s">
        <v>191</v>
      </c>
      <c r="C1095" s="13">
        <v>43945</v>
      </c>
      <c r="D1095" s="12" t="s">
        <v>16</v>
      </c>
      <c r="E1095" s="12" t="s">
        <v>191</v>
      </c>
      <c r="F1095" s="12" t="s">
        <v>28</v>
      </c>
      <c r="G1095" s="14" t="s">
        <v>2375</v>
      </c>
      <c r="H1095" s="29" t="s">
        <v>2376</v>
      </c>
      <c r="I1095" s="16"/>
      <c r="J1095" s="16"/>
      <c r="K1095" s="11"/>
      <c r="L1095" s="11"/>
    </row>
    <row r="1096" spans="1:12" ht="49.2" x14ac:dyDescent="0.4">
      <c r="A1096" s="11"/>
      <c r="B1096" s="12" t="s">
        <v>191</v>
      </c>
      <c r="C1096" s="13">
        <v>43945</v>
      </c>
      <c r="D1096" s="12" t="s">
        <v>16</v>
      </c>
      <c r="E1096" s="12" t="s">
        <v>1786</v>
      </c>
      <c r="F1096" s="12" t="s">
        <v>23</v>
      </c>
      <c r="G1096" s="14" t="s">
        <v>2377</v>
      </c>
      <c r="H1096" s="29" t="s">
        <v>2378</v>
      </c>
      <c r="I1096" s="16"/>
      <c r="J1096" s="16"/>
      <c r="K1096" s="11"/>
      <c r="L1096" s="11"/>
    </row>
    <row r="1097" spans="1:12" ht="73.8" x14ac:dyDescent="0.4">
      <c r="A1097" s="11"/>
      <c r="B1097" s="12" t="s">
        <v>116</v>
      </c>
      <c r="C1097" s="13">
        <v>43944</v>
      </c>
      <c r="D1097" s="12" t="s">
        <v>16</v>
      </c>
      <c r="E1097" s="12" t="s">
        <v>116</v>
      </c>
      <c r="F1097" s="12" t="s">
        <v>28</v>
      </c>
      <c r="G1097" s="14" t="s">
        <v>2379</v>
      </c>
      <c r="H1097" s="29" t="s">
        <v>2380</v>
      </c>
      <c r="I1097" s="16"/>
      <c r="J1097" s="16"/>
      <c r="K1097" s="11"/>
      <c r="L1097" s="11"/>
    </row>
    <row r="1098" spans="1:12" ht="61.5" x14ac:dyDescent="0.4">
      <c r="A1098" s="11"/>
      <c r="B1098" s="12" t="s">
        <v>116</v>
      </c>
      <c r="C1098" s="13">
        <v>43944</v>
      </c>
      <c r="D1098" s="12" t="s">
        <v>16</v>
      </c>
      <c r="E1098" s="12" t="s">
        <v>116</v>
      </c>
      <c r="F1098" s="12" t="s">
        <v>23</v>
      </c>
      <c r="G1098" s="14" t="s">
        <v>2381</v>
      </c>
      <c r="H1098" s="29" t="s">
        <v>2382</v>
      </c>
      <c r="I1098" s="16"/>
      <c r="J1098" s="16"/>
      <c r="K1098" s="11"/>
      <c r="L1098" s="11"/>
    </row>
    <row r="1099" spans="1:12" ht="73.8" x14ac:dyDescent="0.4">
      <c r="A1099" s="11"/>
      <c r="B1099" s="12" t="s">
        <v>116</v>
      </c>
      <c r="C1099" s="13">
        <v>43944</v>
      </c>
      <c r="D1099" s="12" t="s">
        <v>16</v>
      </c>
      <c r="E1099" s="12" t="s">
        <v>116</v>
      </c>
      <c r="F1099" s="12" t="s">
        <v>28</v>
      </c>
      <c r="G1099" s="14" t="s">
        <v>2383</v>
      </c>
      <c r="H1099" s="29" t="s">
        <v>2382</v>
      </c>
      <c r="I1099" s="16"/>
      <c r="J1099" s="16"/>
      <c r="K1099" s="11"/>
      <c r="L1099" s="11"/>
    </row>
    <row r="1100" spans="1:12" ht="110.7" x14ac:dyDescent="0.4">
      <c r="A1100" s="11"/>
      <c r="B1100" s="12" t="s">
        <v>35</v>
      </c>
      <c r="C1100" s="13">
        <v>43944</v>
      </c>
      <c r="D1100" s="12" t="s">
        <v>16</v>
      </c>
      <c r="E1100" s="12" t="s">
        <v>36</v>
      </c>
      <c r="F1100" s="12" t="s">
        <v>18</v>
      </c>
      <c r="G1100" s="14" t="s">
        <v>2384</v>
      </c>
      <c r="H1100" s="29" t="s">
        <v>2385</v>
      </c>
      <c r="I1100" s="16"/>
      <c r="J1100" s="16"/>
      <c r="K1100" s="11"/>
      <c r="L1100" s="11"/>
    </row>
    <row r="1101" spans="1:12" ht="147.6" x14ac:dyDescent="0.4">
      <c r="A1101" s="11"/>
      <c r="B1101" s="12" t="s">
        <v>35</v>
      </c>
      <c r="C1101" s="13">
        <v>43944</v>
      </c>
      <c r="D1101" s="12" t="s">
        <v>16</v>
      </c>
      <c r="E1101" s="12" t="s">
        <v>36</v>
      </c>
      <c r="F1101" s="12" t="s">
        <v>18</v>
      </c>
      <c r="G1101" s="14" t="s">
        <v>2386</v>
      </c>
      <c r="H1101" s="29" t="s">
        <v>2387</v>
      </c>
      <c r="I1101" s="16"/>
      <c r="J1101" s="16"/>
      <c r="K1101" s="11"/>
      <c r="L1101" s="11"/>
    </row>
    <row r="1102" spans="1:12" ht="172.2" hidden="1" x14ac:dyDescent="0.4">
      <c r="A1102" s="11"/>
      <c r="B1102" s="19" t="s">
        <v>599</v>
      </c>
      <c r="C1102" s="20">
        <v>43944</v>
      </c>
      <c r="D1102" s="19" t="s">
        <v>142</v>
      </c>
      <c r="E1102" s="19" t="s">
        <v>1060</v>
      </c>
      <c r="F1102" s="19" t="s">
        <v>62</v>
      </c>
      <c r="G1102" s="21" t="s">
        <v>2388</v>
      </c>
      <c r="H1102" s="31" t="s">
        <v>2389</v>
      </c>
      <c r="I1102" s="16"/>
      <c r="J1102" s="16"/>
      <c r="K1102" s="11"/>
      <c r="L1102" s="11"/>
    </row>
    <row r="1103" spans="1:12" ht="209.1" x14ac:dyDescent="0.4">
      <c r="A1103" s="11"/>
      <c r="B1103" s="12" t="s">
        <v>599</v>
      </c>
      <c r="C1103" s="13">
        <v>43944</v>
      </c>
      <c r="D1103" s="12" t="s">
        <v>16</v>
      </c>
      <c r="E1103" s="12" t="s">
        <v>1060</v>
      </c>
      <c r="F1103" s="12" t="s">
        <v>57</v>
      </c>
      <c r="G1103" s="14" t="s">
        <v>2390</v>
      </c>
      <c r="H1103" s="29" t="s">
        <v>2391</v>
      </c>
      <c r="I1103" s="16"/>
      <c r="J1103" s="16"/>
      <c r="K1103" s="11"/>
      <c r="L1103" s="11"/>
    </row>
    <row r="1104" spans="1:12" ht="86.1" x14ac:dyDescent="0.4">
      <c r="A1104" s="11"/>
      <c r="B1104" s="12" t="s">
        <v>599</v>
      </c>
      <c r="C1104" s="13">
        <v>43944</v>
      </c>
      <c r="D1104" s="12" t="s">
        <v>16</v>
      </c>
      <c r="E1104" s="12" t="s">
        <v>61</v>
      </c>
      <c r="F1104" s="12" t="s">
        <v>62</v>
      </c>
      <c r="G1104" s="14" t="s">
        <v>2392</v>
      </c>
      <c r="H1104" s="29" t="s">
        <v>2393</v>
      </c>
      <c r="I1104" s="16"/>
      <c r="J1104" s="16"/>
      <c r="K1104" s="11"/>
      <c r="L1104" s="11"/>
    </row>
    <row r="1105" spans="1:12" ht="246" hidden="1" x14ac:dyDescent="0.4">
      <c r="A1105" s="11"/>
      <c r="B1105" s="19" t="s">
        <v>362</v>
      </c>
      <c r="C1105" s="20">
        <v>43944</v>
      </c>
      <c r="D1105" s="19" t="s">
        <v>142</v>
      </c>
      <c r="E1105" s="19" t="s">
        <v>2394</v>
      </c>
      <c r="F1105" s="19" t="s">
        <v>23</v>
      </c>
      <c r="G1105" s="21" t="s">
        <v>2395</v>
      </c>
      <c r="H1105" s="22" t="s">
        <v>2396</v>
      </c>
      <c r="I1105" s="16"/>
      <c r="J1105" s="16"/>
      <c r="K1105" s="11"/>
      <c r="L1105" s="11"/>
    </row>
    <row r="1106" spans="1:12" ht="61.5" x14ac:dyDescent="0.4">
      <c r="A1106" s="11"/>
      <c r="B1106" s="12" t="s">
        <v>362</v>
      </c>
      <c r="C1106" s="13">
        <v>43944</v>
      </c>
      <c r="D1106" s="12" t="s">
        <v>16</v>
      </c>
      <c r="E1106" s="12" t="s">
        <v>120</v>
      </c>
      <c r="F1106" s="12" t="s">
        <v>62</v>
      </c>
      <c r="G1106" s="14" t="s">
        <v>2397</v>
      </c>
      <c r="H1106" s="29" t="s">
        <v>2398</v>
      </c>
      <c r="I1106" s="16"/>
      <c r="J1106" s="16"/>
      <c r="K1106" s="11"/>
      <c r="L1106" s="11"/>
    </row>
    <row r="1107" spans="1:12" ht="184.5" x14ac:dyDescent="0.4">
      <c r="A1107" s="11"/>
      <c r="B1107" s="12" t="s">
        <v>362</v>
      </c>
      <c r="C1107" s="13">
        <v>43944</v>
      </c>
      <c r="D1107" s="12" t="s">
        <v>16</v>
      </c>
      <c r="E1107" s="12" t="s">
        <v>1063</v>
      </c>
      <c r="F1107" s="12" t="s">
        <v>62</v>
      </c>
      <c r="G1107" s="14" t="s">
        <v>2399</v>
      </c>
      <c r="H1107" s="29" t="s">
        <v>2400</v>
      </c>
      <c r="I1107" s="16"/>
      <c r="J1107" s="16"/>
      <c r="K1107" s="11"/>
      <c r="L1107" s="11"/>
    </row>
    <row r="1108" spans="1:12" ht="73.8" x14ac:dyDescent="0.4">
      <c r="A1108" s="11"/>
      <c r="B1108" s="12" t="s">
        <v>148</v>
      </c>
      <c r="C1108" s="13">
        <v>43944</v>
      </c>
      <c r="D1108" s="12" t="s">
        <v>16</v>
      </c>
      <c r="E1108" s="12" t="s">
        <v>61</v>
      </c>
      <c r="F1108" s="12" t="s">
        <v>62</v>
      </c>
      <c r="G1108" s="14" t="s">
        <v>2401</v>
      </c>
      <c r="H1108" s="29" t="s">
        <v>2402</v>
      </c>
      <c r="I1108" s="16"/>
      <c r="J1108" s="16"/>
      <c r="K1108" s="11"/>
      <c r="L1108" s="11"/>
    </row>
    <row r="1109" spans="1:12" ht="73.8" x14ac:dyDescent="0.4">
      <c r="A1109" s="11"/>
      <c r="B1109" s="12" t="s">
        <v>148</v>
      </c>
      <c r="C1109" s="13">
        <v>43944</v>
      </c>
      <c r="D1109" s="12" t="s">
        <v>16</v>
      </c>
      <c r="E1109" s="12" t="s">
        <v>149</v>
      </c>
      <c r="F1109" s="12" t="s">
        <v>62</v>
      </c>
      <c r="G1109" s="14" t="s">
        <v>2403</v>
      </c>
      <c r="H1109" s="29" t="s">
        <v>2404</v>
      </c>
      <c r="I1109" s="16"/>
      <c r="J1109" s="16"/>
      <c r="K1109" s="11"/>
      <c r="L1109" s="11"/>
    </row>
    <row r="1110" spans="1:12" ht="49.2" x14ac:dyDescent="0.4">
      <c r="A1110" s="11"/>
      <c r="B1110" s="12" t="s">
        <v>431</v>
      </c>
      <c r="C1110" s="13">
        <v>43944</v>
      </c>
      <c r="D1110" s="12" t="s">
        <v>16</v>
      </c>
      <c r="E1110" s="12" t="s">
        <v>432</v>
      </c>
      <c r="F1110" s="12" t="s">
        <v>725</v>
      </c>
      <c r="G1110" s="14" t="s">
        <v>2405</v>
      </c>
      <c r="H1110" s="29" t="s">
        <v>2406</v>
      </c>
      <c r="I1110" s="16"/>
      <c r="J1110" s="16"/>
      <c r="K1110" s="11"/>
      <c r="L1110" s="11"/>
    </row>
    <row r="1111" spans="1:12" ht="49.2" x14ac:dyDescent="0.4">
      <c r="A1111" s="11"/>
      <c r="B1111" s="12" t="s">
        <v>60</v>
      </c>
      <c r="C1111" s="13">
        <v>43944</v>
      </c>
      <c r="D1111" s="12" t="s">
        <v>16</v>
      </c>
      <c r="E1111" s="12" t="s">
        <v>2407</v>
      </c>
      <c r="F1111" s="12" t="s">
        <v>18</v>
      </c>
      <c r="G1111" s="14" t="s">
        <v>2408</v>
      </c>
      <c r="H1111" s="29" t="s">
        <v>2409</v>
      </c>
      <c r="I1111" s="16"/>
      <c r="J1111" s="16"/>
      <c r="K1111" s="11"/>
      <c r="L1111" s="11"/>
    </row>
    <row r="1112" spans="1:12" ht="49.2" x14ac:dyDescent="0.4">
      <c r="A1112" s="11"/>
      <c r="B1112" s="12" t="s">
        <v>60</v>
      </c>
      <c r="C1112" s="13">
        <v>43944</v>
      </c>
      <c r="D1112" s="12" t="s">
        <v>16</v>
      </c>
      <c r="E1112" s="12" t="s">
        <v>2407</v>
      </c>
      <c r="F1112" s="12" t="s">
        <v>18</v>
      </c>
      <c r="G1112" s="14" t="s">
        <v>2410</v>
      </c>
      <c r="H1112" s="29" t="s">
        <v>2409</v>
      </c>
      <c r="I1112" s="16"/>
      <c r="J1112" s="16"/>
      <c r="K1112" s="11"/>
      <c r="L1112" s="11"/>
    </row>
    <row r="1113" spans="1:12" ht="147.6" x14ac:dyDescent="0.4">
      <c r="A1113" s="11"/>
      <c r="B1113" s="12" t="s">
        <v>70</v>
      </c>
      <c r="C1113" s="13">
        <v>43944</v>
      </c>
      <c r="D1113" s="12" t="s">
        <v>16</v>
      </c>
      <c r="E1113" s="12" t="s">
        <v>71</v>
      </c>
      <c r="F1113" s="12" t="s">
        <v>28</v>
      </c>
      <c r="G1113" s="14" t="s">
        <v>2411</v>
      </c>
      <c r="H1113" s="29" t="s">
        <v>2412</v>
      </c>
      <c r="I1113" s="16"/>
      <c r="J1113" s="16"/>
      <c r="K1113" s="11"/>
      <c r="L1113" s="11"/>
    </row>
    <row r="1114" spans="1:12" ht="36.9" x14ac:dyDescent="0.4">
      <c r="A1114" s="11"/>
      <c r="B1114" s="12" t="s">
        <v>225</v>
      </c>
      <c r="C1114" s="13">
        <v>43944</v>
      </c>
      <c r="D1114" s="12" t="s">
        <v>16</v>
      </c>
      <c r="E1114" s="12" t="s">
        <v>2413</v>
      </c>
      <c r="F1114" s="12" t="s">
        <v>23</v>
      </c>
      <c r="G1114" s="14" t="s">
        <v>2414</v>
      </c>
      <c r="H1114" s="29" t="s">
        <v>2415</v>
      </c>
      <c r="I1114" s="16"/>
      <c r="J1114" s="16"/>
      <c r="K1114" s="11"/>
      <c r="L1114" s="11"/>
    </row>
    <row r="1115" spans="1:12" ht="49.2" x14ac:dyDescent="0.4">
      <c r="A1115" s="11"/>
      <c r="B1115" s="12" t="s">
        <v>225</v>
      </c>
      <c r="C1115" s="13">
        <v>43944</v>
      </c>
      <c r="D1115" s="12" t="s">
        <v>16</v>
      </c>
      <c r="E1115" s="12" t="s">
        <v>1822</v>
      </c>
      <c r="F1115" s="12" t="s">
        <v>18</v>
      </c>
      <c r="G1115" s="14" t="s">
        <v>2416</v>
      </c>
      <c r="H1115" s="29" t="s">
        <v>2417</v>
      </c>
      <c r="I1115" s="16"/>
      <c r="J1115" s="16"/>
      <c r="K1115" s="11"/>
      <c r="L1115" s="11"/>
    </row>
    <row r="1116" spans="1:12" ht="98.4" x14ac:dyDescent="0.4">
      <c r="A1116" s="11"/>
      <c r="B1116" s="12" t="s">
        <v>160</v>
      </c>
      <c r="C1116" s="13">
        <v>43944</v>
      </c>
      <c r="D1116" s="12" t="s">
        <v>16</v>
      </c>
      <c r="E1116" s="12" t="s">
        <v>2418</v>
      </c>
      <c r="F1116" s="12" t="s">
        <v>62</v>
      </c>
      <c r="G1116" s="14" t="s">
        <v>2419</v>
      </c>
      <c r="H1116" s="29" t="s">
        <v>2420</v>
      </c>
      <c r="I1116" s="16"/>
      <c r="J1116" s="16"/>
      <c r="K1116" s="11"/>
      <c r="L1116" s="11"/>
    </row>
    <row r="1117" spans="1:12" ht="98.4" x14ac:dyDescent="0.4">
      <c r="A1117" s="11"/>
      <c r="B1117" s="12" t="s">
        <v>647</v>
      </c>
      <c r="C1117" s="13">
        <v>43944</v>
      </c>
      <c r="D1117" s="12" t="s">
        <v>16</v>
      </c>
      <c r="E1117" s="12" t="s">
        <v>2421</v>
      </c>
      <c r="F1117" s="12" t="s">
        <v>18</v>
      </c>
      <c r="G1117" s="14" t="s">
        <v>2422</v>
      </c>
      <c r="H1117" s="29" t="s">
        <v>2423</v>
      </c>
      <c r="I1117" s="16"/>
      <c r="J1117" s="16"/>
      <c r="K1117" s="11"/>
      <c r="L1117" s="11"/>
    </row>
    <row r="1118" spans="1:12" ht="135.30000000000001" x14ac:dyDescent="0.4">
      <c r="A1118" s="11"/>
      <c r="B1118" s="12" t="s">
        <v>84</v>
      </c>
      <c r="C1118" s="13">
        <v>43944</v>
      </c>
      <c r="D1118" s="12" t="s">
        <v>16</v>
      </c>
      <c r="E1118" s="12" t="s">
        <v>239</v>
      </c>
      <c r="F1118" s="12" t="s">
        <v>18</v>
      </c>
      <c r="G1118" s="14" t="s">
        <v>2424</v>
      </c>
      <c r="H1118" s="29" t="s">
        <v>2425</v>
      </c>
      <c r="I1118" s="16"/>
      <c r="J1118" s="16"/>
      <c r="K1118" s="11"/>
      <c r="L1118" s="11"/>
    </row>
    <row r="1119" spans="1:12" ht="86.1" x14ac:dyDescent="0.4">
      <c r="A1119" s="11"/>
      <c r="B1119" s="12" t="s">
        <v>1208</v>
      </c>
      <c r="C1119" s="13">
        <v>43944</v>
      </c>
      <c r="D1119" s="12" t="s">
        <v>16</v>
      </c>
      <c r="E1119" s="12" t="s">
        <v>1209</v>
      </c>
      <c r="F1119" s="12" t="s">
        <v>18</v>
      </c>
      <c r="G1119" s="14" t="s">
        <v>2426</v>
      </c>
      <c r="H1119" s="29" t="s">
        <v>2427</v>
      </c>
      <c r="I1119" s="16"/>
      <c r="J1119" s="16"/>
      <c r="K1119" s="11"/>
      <c r="L1119" s="11"/>
    </row>
    <row r="1120" spans="1:12" ht="196.8" x14ac:dyDescent="0.4">
      <c r="A1120" s="11"/>
      <c r="B1120" s="12" t="s">
        <v>95</v>
      </c>
      <c r="C1120" s="13">
        <v>43944</v>
      </c>
      <c r="D1120" s="12" t="s">
        <v>16</v>
      </c>
      <c r="E1120" s="12" t="s">
        <v>2428</v>
      </c>
      <c r="F1120" s="12" t="s">
        <v>23</v>
      </c>
      <c r="G1120" s="14" t="s">
        <v>2429</v>
      </c>
      <c r="H1120" s="29" t="s">
        <v>2430</v>
      </c>
      <c r="I1120" s="16"/>
      <c r="J1120" s="16"/>
      <c r="K1120" s="11"/>
      <c r="L1120" s="11"/>
    </row>
    <row r="1121" spans="1:12" ht="36.9" x14ac:dyDescent="0.4">
      <c r="A1121" s="11"/>
      <c r="B1121" s="12" t="s">
        <v>99</v>
      </c>
      <c r="C1121" s="13">
        <v>43944</v>
      </c>
      <c r="D1121" s="12" t="s">
        <v>16</v>
      </c>
      <c r="E1121" s="12" t="s">
        <v>2431</v>
      </c>
      <c r="F1121" s="12" t="s">
        <v>28</v>
      </c>
      <c r="G1121" s="14" t="s">
        <v>2432</v>
      </c>
      <c r="H1121" s="29" t="s">
        <v>2433</v>
      </c>
      <c r="I1121" s="16"/>
      <c r="J1121" s="16"/>
      <c r="K1121" s="11"/>
      <c r="L1121" s="11"/>
    </row>
    <row r="1122" spans="1:12" ht="86.1" x14ac:dyDescent="0.4">
      <c r="A1122" s="11"/>
      <c r="B1122" s="12" t="s">
        <v>99</v>
      </c>
      <c r="C1122" s="13">
        <v>43944</v>
      </c>
      <c r="D1122" s="12" t="s">
        <v>16</v>
      </c>
      <c r="E1122" s="12" t="s">
        <v>61</v>
      </c>
      <c r="F1122" s="12" t="s">
        <v>23</v>
      </c>
      <c r="G1122" s="14" t="s">
        <v>2434</v>
      </c>
      <c r="H1122" s="29" t="s">
        <v>2435</v>
      </c>
      <c r="I1122" s="16"/>
      <c r="J1122" s="16"/>
      <c r="K1122" s="11"/>
      <c r="L1122" s="11"/>
    </row>
    <row r="1123" spans="1:12" ht="61.5" x14ac:dyDescent="0.4">
      <c r="A1123" s="11"/>
      <c r="B1123" s="12" t="s">
        <v>102</v>
      </c>
      <c r="C1123" s="13">
        <v>43944</v>
      </c>
      <c r="D1123" s="12" t="s">
        <v>16</v>
      </c>
      <c r="E1123" s="12" t="s">
        <v>889</v>
      </c>
      <c r="F1123" s="12" t="s">
        <v>756</v>
      </c>
      <c r="G1123" s="14" t="s">
        <v>2436</v>
      </c>
      <c r="H1123" s="29" t="s">
        <v>2437</v>
      </c>
      <c r="I1123" s="16"/>
      <c r="J1123" s="16"/>
      <c r="K1123" s="11"/>
      <c r="L1123" s="11"/>
    </row>
    <row r="1124" spans="1:12" ht="86.1" x14ac:dyDescent="0.4">
      <c r="A1124" s="11"/>
      <c r="B1124" s="12" t="s">
        <v>400</v>
      </c>
      <c r="C1124" s="13">
        <v>43944</v>
      </c>
      <c r="D1124" s="12" t="s">
        <v>16</v>
      </c>
      <c r="E1124" s="12" t="s">
        <v>491</v>
      </c>
      <c r="F1124" s="12" t="s">
        <v>18</v>
      </c>
      <c r="G1124" s="14" t="s">
        <v>2438</v>
      </c>
      <c r="H1124" s="15" t="s">
        <v>2439</v>
      </c>
      <c r="I1124" s="16"/>
      <c r="J1124" s="16"/>
      <c r="K1124" s="11"/>
      <c r="L1124" s="11"/>
    </row>
    <row r="1125" spans="1:12" ht="135.30000000000001" x14ac:dyDescent="0.4">
      <c r="A1125" s="11"/>
      <c r="B1125" s="12" t="s">
        <v>400</v>
      </c>
      <c r="C1125" s="13">
        <v>43944</v>
      </c>
      <c r="D1125" s="12" t="s">
        <v>16</v>
      </c>
      <c r="E1125" s="12" t="s">
        <v>401</v>
      </c>
      <c r="F1125" s="12" t="s">
        <v>62</v>
      </c>
      <c r="G1125" s="14" t="s">
        <v>2440</v>
      </c>
      <c r="H1125" s="29" t="s">
        <v>2441</v>
      </c>
      <c r="I1125" s="16"/>
      <c r="J1125" s="16"/>
      <c r="K1125" s="11"/>
      <c r="L1125" s="11"/>
    </row>
    <row r="1126" spans="1:12" ht="73.8" x14ac:dyDescent="0.4">
      <c r="A1126" s="11"/>
      <c r="B1126" s="12" t="s">
        <v>184</v>
      </c>
      <c r="C1126" s="13">
        <v>43944</v>
      </c>
      <c r="D1126" s="12" t="s">
        <v>16</v>
      </c>
      <c r="E1126" s="12" t="s">
        <v>185</v>
      </c>
      <c r="F1126" s="12" t="s">
        <v>23</v>
      </c>
      <c r="G1126" s="14" t="s">
        <v>2442</v>
      </c>
      <c r="H1126" s="29" t="s">
        <v>2443</v>
      </c>
      <c r="I1126" s="16"/>
      <c r="J1126" s="16"/>
      <c r="K1126" s="11"/>
      <c r="L1126" s="11"/>
    </row>
    <row r="1127" spans="1:12" ht="123" x14ac:dyDescent="0.4">
      <c r="A1127" s="11"/>
      <c r="B1127" s="12" t="s">
        <v>184</v>
      </c>
      <c r="C1127" s="13">
        <v>43944</v>
      </c>
      <c r="D1127" s="12" t="s">
        <v>16</v>
      </c>
      <c r="E1127" s="12" t="s">
        <v>332</v>
      </c>
      <c r="F1127" s="12" t="s">
        <v>18</v>
      </c>
      <c r="G1127" s="14" t="s">
        <v>2444</v>
      </c>
      <c r="H1127" s="29" t="s">
        <v>2445</v>
      </c>
      <c r="I1127" s="16"/>
      <c r="J1127" s="16"/>
      <c r="K1127" s="11"/>
      <c r="L1127" s="11"/>
    </row>
    <row r="1128" spans="1:12" ht="196.8" x14ac:dyDescent="0.4">
      <c r="A1128" s="11"/>
      <c r="B1128" s="12" t="s">
        <v>184</v>
      </c>
      <c r="C1128" s="13">
        <v>43944</v>
      </c>
      <c r="D1128" s="12" t="s">
        <v>16</v>
      </c>
      <c r="E1128" s="12" t="s">
        <v>332</v>
      </c>
      <c r="F1128" s="12" t="s">
        <v>274</v>
      </c>
      <c r="G1128" s="14" t="s">
        <v>2446</v>
      </c>
      <c r="H1128" s="29" t="s">
        <v>2447</v>
      </c>
      <c r="I1128" s="16"/>
      <c r="J1128" s="16"/>
      <c r="K1128" s="11"/>
      <c r="L1128" s="11"/>
    </row>
    <row r="1129" spans="1:12" ht="49.2" hidden="1" x14ac:dyDescent="0.4">
      <c r="A1129" s="11"/>
      <c r="B1129" s="19" t="s">
        <v>184</v>
      </c>
      <c r="C1129" s="20">
        <v>43944</v>
      </c>
      <c r="D1129" s="19" t="s">
        <v>142</v>
      </c>
      <c r="E1129" s="19" t="s">
        <v>332</v>
      </c>
      <c r="F1129" s="19" t="s">
        <v>790</v>
      </c>
      <c r="G1129" s="21" t="s">
        <v>2448</v>
      </c>
      <c r="H1129" s="31" t="s">
        <v>2449</v>
      </c>
      <c r="I1129" s="16"/>
      <c r="J1129" s="16"/>
      <c r="K1129" s="11"/>
      <c r="L1129" s="11"/>
    </row>
    <row r="1130" spans="1:12" ht="61.5" x14ac:dyDescent="0.4">
      <c r="A1130" s="11"/>
      <c r="B1130" s="12" t="s">
        <v>184</v>
      </c>
      <c r="C1130" s="13">
        <v>43944</v>
      </c>
      <c r="D1130" s="12" t="s">
        <v>16</v>
      </c>
      <c r="E1130" s="12" t="s">
        <v>700</v>
      </c>
      <c r="F1130" s="12" t="s">
        <v>18</v>
      </c>
      <c r="G1130" s="14" t="s">
        <v>2450</v>
      </c>
      <c r="H1130" s="29" t="s">
        <v>2451</v>
      </c>
      <c r="I1130" s="16"/>
      <c r="J1130" s="16"/>
      <c r="K1130" s="11"/>
      <c r="L1130" s="11"/>
    </row>
    <row r="1131" spans="1:12" ht="221.4" x14ac:dyDescent="0.4">
      <c r="A1131" s="11"/>
      <c r="B1131" s="12" t="s">
        <v>184</v>
      </c>
      <c r="C1131" s="13">
        <v>43944</v>
      </c>
      <c r="D1131" s="12" t="s">
        <v>16</v>
      </c>
      <c r="E1131" s="12" t="s">
        <v>188</v>
      </c>
      <c r="F1131" s="12" t="s">
        <v>18</v>
      </c>
      <c r="G1131" s="14" t="s">
        <v>2452</v>
      </c>
      <c r="H1131" s="29" t="s">
        <v>2453</v>
      </c>
      <c r="I1131" s="16"/>
      <c r="J1131" s="16"/>
      <c r="K1131" s="11"/>
      <c r="L1131" s="11"/>
    </row>
    <row r="1132" spans="1:12" ht="49.2" x14ac:dyDescent="0.4">
      <c r="A1132" s="11"/>
      <c r="B1132" s="12" t="s">
        <v>191</v>
      </c>
      <c r="C1132" s="13">
        <v>43944</v>
      </c>
      <c r="D1132" s="12" t="s">
        <v>16</v>
      </c>
      <c r="E1132" s="12" t="s">
        <v>1786</v>
      </c>
      <c r="F1132" s="12" t="s">
        <v>23</v>
      </c>
      <c r="G1132" s="14" t="s">
        <v>2454</v>
      </c>
      <c r="H1132" s="15" t="s">
        <v>2455</v>
      </c>
      <c r="I1132" s="16"/>
      <c r="J1132" s="16"/>
      <c r="K1132" s="11"/>
      <c r="L1132" s="11"/>
    </row>
    <row r="1133" spans="1:12" ht="61.5" x14ac:dyDescent="0.4">
      <c r="A1133" s="11"/>
      <c r="B1133" s="12" t="s">
        <v>191</v>
      </c>
      <c r="C1133" s="13">
        <v>43944</v>
      </c>
      <c r="D1133" s="12" t="s">
        <v>16</v>
      </c>
      <c r="E1133" s="12" t="s">
        <v>567</v>
      </c>
      <c r="F1133" s="12" t="s">
        <v>28</v>
      </c>
      <c r="G1133" s="14" t="s">
        <v>2456</v>
      </c>
      <c r="H1133" s="29" t="s">
        <v>2457</v>
      </c>
      <c r="I1133" s="16"/>
      <c r="J1133" s="16"/>
      <c r="K1133" s="11"/>
      <c r="L1133" s="11"/>
    </row>
    <row r="1134" spans="1:12" ht="73.8" x14ac:dyDescent="0.4">
      <c r="A1134" s="11"/>
      <c r="B1134" s="12" t="s">
        <v>191</v>
      </c>
      <c r="C1134" s="13">
        <v>43944</v>
      </c>
      <c r="D1134" s="12" t="s">
        <v>16</v>
      </c>
      <c r="E1134" s="12" t="s">
        <v>191</v>
      </c>
      <c r="F1134" s="12" t="s">
        <v>28</v>
      </c>
      <c r="G1134" s="14" t="s">
        <v>2458</v>
      </c>
      <c r="H1134" s="29" t="s">
        <v>2459</v>
      </c>
      <c r="I1134" s="16"/>
      <c r="J1134" s="16"/>
      <c r="K1134" s="11"/>
      <c r="L1134" s="11"/>
    </row>
    <row r="1135" spans="1:12" ht="61.5" x14ac:dyDescent="0.4">
      <c r="A1135" s="11"/>
      <c r="B1135" s="12" t="s">
        <v>191</v>
      </c>
      <c r="C1135" s="13">
        <v>43944</v>
      </c>
      <c r="D1135" s="12" t="s">
        <v>16</v>
      </c>
      <c r="E1135" s="12" t="s">
        <v>567</v>
      </c>
      <c r="F1135" s="12" t="s">
        <v>23</v>
      </c>
      <c r="G1135" s="14" t="s">
        <v>2460</v>
      </c>
      <c r="H1135" s="29" t="s">
        <v>2461</v>
      </c>
      <c r="I1135" s="16"/>
      <c r="J1135" s="16"/>
      <c r="K1135" s="11"/>
      <c r="L1135" s="11"/>
    </row>
    <row r="1136" spans="1:12" ht="73.8" x14ac:dyDescent="0.4">
      <c r="A1136" s="11"/>
      <c r="B1136" s="12" t="s">
        <v>116</v>
      </c>
      <c r="C1136" s="13">
        <v>43943</v>
      </c>
      <c r="D1136" s="12" t="s">
        <v>16</v>
      </c>
      <c r="E1136" s="12" t="s">
        <v>116</v>
      </c>
      <c r="F1136" s="12" t="s">
        <v>28</v>
      </c>
      <c r="G1136" s="14" t="s">
        <v>2462</v>
      </c>
      <c r="H1136" s="29" t="s">
        <v>2463</v>
      </c>
      <c r="I1136" s="16"/>
      <c r="J1136" s="16"/>
      <c r="K1136" s="11"/>
      <c r="L1136" s="11"/>
    </row>
    <row r="1137" spans="1:12" ht="73.8" x14ac:dyDescent="0.4">
      <c r="A1137" s="11"/>
      <c r="B1137" s="12" t="s">
        <v>116</v>
      </c>
      <c r="C1137" s="13">
        <v>43943</v>
      </c>
      <c r="D1137" s="12" t="s">
        <v>16</v>
      </c>
      <c r="E1137" s="12" t="s">
        <v>116</v>
      </c>
      <c r="F1137" s="12" t="s">
        <v>23</v>
      </c>
      <c r="G1137" s="14" t="s">
        <v>2464</v>
      </c>
      <c r="H1137" s="29" t="s">
        <v>2465</v>
      </c>
      <c r="I1137" s="16"/>
      <c r="J1137" s="16"/>
      <c r="K1137" s="11"/>
      <c r="L1137" s="11"/>
    </row>
    <row r="1138" spans="1:12" ht="36.9" x14ac:dyDescent="0.4">
      <c r="A1138" s="11"/>
      <c r="B1138" s="12" t="s">
        <v>116</v>
      </c>
      <c r="C1138" s="13">
        <v>43943</v>
      </c>
      <c r="D1138" s="12" t="s">
        <v>16</v>
      </c>
      <c r="E1138" s="12" t="s">
        <v>116</v>
      </c>
      <c r="F1138" s="12" t="s">
        <v>28</v>
      </c>
      <c r="G1138" s="14" t="s">
        <v>2466</v>
      </c>
      <c r="H1138" s="29" t="s">
        <v>2467</v>
      </c>
      <c r="I1138" s="16"/>
      <c r="J1138" s="16"/>
      <c r="K1138" s="11"/>
      <c r="L1138" s="11"/>
    </row>
    <row r="1139" spans="1:12" ht="209.1" x14ac:dyDescent="0.4">
      <c r="A1139" s="11"/>
      <c r="B1139" s="12" t="s">
        <v>720</v>
      </c>
      <c r="C1139" s="13">
        <v>43943</v>
      </c>
      <c r="D1139" s="12" t="s">
        <v>16</v>
      </c>
      <c r="E1139" s="12" t="s">
        <v>1716</v>
      </c>
      <c r="F1139" s="12" t="s">
        <v>62</v>
      </c>
      <c r="G1139" s="12" t="s">
        <v>2468</v>
      </c>
      <c r="H1139" s="15" t="s">
        <v>2469</v>
      </c>
      <c r="I1139" s="16"/>
      <c r="J1139" s="16"/>
      <c r="K1139" s="11"/>
      <c r="L1139" s="11"/>
    </row>
    <row r="1140" spans="1:12" ht="49.2" x14ac:dyDescent="0.4">
      <c r="A1140" s="11"/>
      <c r="B1140" s="12" t="s">
        <v>35</v>
      </c>
      <c r="C1140" s="13">
        <v>43943</v>
      </c>
      <c r="D1140" s="12" t="s">
        <v>16</v>
      </c>
      <c r="E1140" s="12" t="s">
        <v>206</v>
      </c>
      <c r="F1140" s="12" t="s">
        <v>23</v>
      </c>
      <c r="G1140" s="14" t="s">
        <v>2470</v>
      </c>
      <c r="H1140" s="29" t="s">
        <v>2471</v>
      </c>
      <c r="I1140" s="16"/>
      <c r="J1140" s="16"/>
      <c r="K1140" s="11"/>
      <c r="L1140" s="11"/>
    </row>
    <row r="1141" spans="1:12" ht="73.8" x14ac:dyDescent="0.4">
      <c r="A1141" s="11"/>
      <c r="B1141" s="12" t="s">
        <v>46</v>
      </c>
      <c r="C1141" s="13">
        <v>43943</v>
      </c>
      <c r="D1141" s="12" t="s">
        <v>16</v>
      </c>
      <c r="E1141" s="12" t="s">
        <v>2472</v>
      </c>
      <c r="F1141" s="12" t="s">
        <v>23</v>
      </c>
      <c r="G1141" s="14" t="s">
        <v>2473</v>
      </c>
      <c r="H1141" s="29" t="s">
        <v>2474</v>
      </c>
      <c r="I1141" s="16"/>
      <c r="J1141" s="16"/>
      <c r="K1141" s="11"/>
      <c r="L1141" s="11"/>
    </row>
    <row r="1142" spans="1:12" ht="73.8" x14ac:dyDescent="0.4">
      <c r="A1142" s="11"/>
      <c r="B1142" s="12" t="s">
        <v>46</v>
      </c>
      <c r="C1142" s="13">
        <v>43943</v>
      </c>
      <c r="D1142" s="12" t="s">
        <v>16</v>
      </c>
      <c r="E1142" s="12" t="s">
        <v>2472</v>
      </c>
      <c r="F1142" s="12" t="s">
        <v>18</v>
      </c>
      <c r="G1142" s="14" t="s">
        <v>2475</v>
      </c>
      <c r="H1142" s="29" t="s">
        <v>2474</v>
      </c>
      <c r="I1142" s="16"/>
      <c r="J1142" s="16"/>
      <c r="K1142" s="11"/>
      <c r="L1142" s="11"/>
    </row>
    <row r="1143" spans="1:12" ht="135.30000000000001" x14ac:dyDescent="0.4">
      <c r="A1143" s="11"/>
      <c r="B1143" s="12" t="s">
        <v>46</v>
      </c>
      <c r="C1143" s="13">
        <v>43943</v>
      </c>
      <c r="D1143" s="12" t="s">
        <v>16</v>
      </c>
      <c r="E1143" s="12" t="s">
        <v>2472</v>
      </c>
      <c r="F1143" s="12" t="s">
        <v>23</v>
      </c>
      <c r="G1143" s="14" t="s">
        <v>2476</v>
      </c>
      <c r="H1143" s="29" t="s">
        <v>2474</v>
      </c>
      <c r="I1143" s="16"/>
      <c r="J1143" s="16"/>
      <c r="K1143" s="11"/>
      <c r="L1143" s="11"/>
    </row>
    <row r="1144" spans="1:12" ht="86.1" x14ac:dyDescent="0.4">
      <c r="A1144" s="11"/>
      <c r="B1144" s="12" t="s">
        <v>1147</v>
      </c>
      <c r="C1144" s="13">
        <v>43943</v>
      </c>
      <c r="D1144" s="12" t="s">
        <v>16</v>
      </c>
      <c r="E1144" s="12" t="s">
        <v>1148</v>
      </c>
      <c r="F1144" s="12" t="s">
        <v>18</v>
      </c>
      <c r="G1144" s="14" t="s">
        <v>2477</v>
      </c>
      <c r="H1144" s="29" t="s">
        <v>2478</v>
      </c>
      <c r="I1144" s="16"/>
      <c r="J1144" s="16"/>
      <c r="K1144" s="11"/>
      <c r="L1144" s="11"/>
    </row>
    <row r="1145" spans="1:12" ht="221.4" x14ac:dyDescent="0.4">
      <c r="A1145" s="11"/>
      <c r="B1145" s="12" t="s">
        <v>141</v>
      </c>
      <c r="C1145" s="13">
        <v>43943</v>
      </c>
      <c r="D1145" s="12" t="s">
        <v>16</v>
      </c>
      <c r="E1145" s="12" t="s">
        <v>2479</v>
      </c>
      <c r="F1145" s="12" t="s">
        <v>18</v>
      </c>
      <c r="G1145" s="14" t="s">
        <v>2480</v>
      </c>
      <c r="H1145" s="29" t="s">
        <v>2481</v>
      </c>
      <c r="I1145" s="16"/>
      <c r="J1145" s="16"/>
      <c r="K1145" s="11"/>
      <c r="L1145" s="11"/>
    </row>
    <row r="1146" spans="1:12" ht="172.2" x14ac:dyDescent="0.4">
      <c r="A1146" s="11"/>
      <c r="B1146" s="12" t="s">
        <v>141</v>
      </c>
      <c r="C1146" s="13">
        <v>43943</v>
      </c>
      <c r="D1146" s="12" t="s">
        <v>16</v>
      </c>
      <c r="E1146" s="12" t="s">
        <v>1988</v>
      </c>
      <c r="F1146" s="12" t="s">
        <v>18</v>
      </c>
      <c r="G1146" s="14" t="s">
        <v>2482</v>
      </c>
      <c r="H1146" s="29" t="s">
        <v>2483</v>
      </c>
      <c r="I1146" s="16"/>
      <c r="J1146" s="16"/>
      <c r="K1146" s="11"/>
      <c r="L1146" s="11"/>
    </row>
    <row r="1147" spans="1:12" ht="123" x14ac:dyDescent="0.4">
      <c r="A1147" s="11"/>
      <c r="B1147" s="12" t="s">
        <v>362</v>
      </c>
      <c r="C1147" s="13">
        <v>43943</v>
      </c>
      <c r="D1147" s="12" t="s">
        <v>16</v>
      </c>
      <c r="E1147" s="12" t="s">
        <v>120</v>
      </c>
      <c r="F1147" s="12" t="s">
        <v>62</v>
      </c>
      <c r="G1147" s="14" t="s">
        <v>2484</v>
      </c>
      <c r="H1147" s="29" t="s">
        <v>2485</v>
      </c>
      <c r="I1147" s="16"/>
      <c r="J1147" s="16"/>
      <c r="K1147" s="11"/>
      <c r="L1147" s="11"/>
    </row>
    <row r="1148" spans="1:12" ht="98.4" x14ac:dyDescent="0.4">
      <c r="A1148" s="11"/>
      <c r="B1148" s="12" t="s">
        <v>55</v>
      </c>
      <c r="C1148" s="13">
        <v>43943</v>
      </c>
      <c r="D1148" s="12" t="s">
        <v>16</v>
      </c>
      <c r="E1148" s="12" t="s">
        <v>56</v>
      </c>
      <c r="F1148" s="12" t="s">
        <v>274</v>
      </c>
      <c r="G1148" s="14" t="s">
        <v>2486</v>
      </c>
      <c r="H1148" s="29" t="s">
        <v>2487</v>
      </c>
      <c r="I1148" s="16"/>
      <c r="J1148" s="16"/>
      <c r="K1148" s="11"/>
      <c r="L1148" s="11"/>
    </row>
    <row r="1149" spans="1:12" ht="36.9" x14ac:dyDescent="0.4">
      <c r="A1149" s="11"/>
      <c r="B1149" s="12" t="s">
        <v>55</v>
      </c>
      <c r="C1149" s="13">
        <v>43943</v>
      </c>
      <c r="D1149" s="12" t="s">
        <v>16</v>
      </c>
      <c r="E1149" s="12" t="s">
        <v>214</v>
      </c>
      <c r="F1149" s="12" t="s">
        <v>23</v>
      </c>
      <c r="G1149" s="14" t="s">
        <v>2488</v>
      </c>
      <c r="H1149" s="29" t="s">
        <v>2489</v>
      </c>
      <c r="I1149" s="16"/>
      <c r="J1149" s="16"/>
      <c r="K1149" s="11"/>
      <c r="L1149" s="11"/>
    </row>
    <row r="1150" spans="1:12" ht="123" x14ac:dyDescent="0.4">
      <c r="A1150" s="11"/>
      <c r="B1150" s="12" t="s">
        <v>148</v>
      </c>
      <c r="C1150" s="13">
        <v>43943</v>
      </c>
      <c r="D1150" s="12" t="s">
        <v>16</v>
      </c>
      <c r="E1150" s="12" t="s">
        <v>61</v>
      </c>
      <c r="F1150" s="12" t="s">
        <v>62</v>
      </c>
      <c r="G1150" s="14" t="s">
        <v>2490</v>
      </c>
      <c r="H1150" s="29" t="s">
        <v>2491</v>
      </c>
      <c r="I1150" s="16"/>
      <c r="J1150" s="16"/>
      <c r="K1150" s="11"/>
      <c r="L1150" s="11"/>
    </row>
    <row r="1151" spans="1:12" ht="172.2" x14ac:dyDescent="0.4">
      <c r="A1151" s="11"/>
      <c r="B1151" s="12" t="s">
        <v>148</v>
      </c>
      <c r="C1151" s="13">
        <v>43943</v>
      </c>
      <c r="D1151" s="12" t="s">
        <v>16</v>
      </c>
      <c r="E1151" s="12" t="s">
        <v>61</v>
      </c>
      <c r="F1151" s="12" t="s">
        <v>62</v>
      </c>
      <c r="G1151" s="14" t="s">
        <v>2492</v>
      </c>
      <c r="H1151" s="29" t="s">
        <v>2491</v>
      </c>
      <c r="I1151" s="16"/>
      <c r="J1151" s="16"/>
      <c r="K1151" s="11"/>
      <c r="L1151" s="11"/>
    </row>
    <row r="1152" spans="1:12" ht="123" x14ac:dyDescent="0.4">
      <c r="A1152" s="11"/>
      <c r="B1152" s="12" t="s">
        <v>148</v>
      </c>
      <c r="C1152" s="13">
        <v>43943</v>
      </c>
      <c r="D1152" s="12" t="s">
        <v>16</v>
      </c>
      <c r="E1152" s="12" t="s">
        <v>61</v>
      </c>
      <c r="F1152" s="12" t="s">
        <v>62</v>
      </c>
      <c r="G1152" s="14" t="s">
        <v>2493</v>
      </c>
      <c r="H1152" s="29" t="s">
        <v>2491</v>
      </c>
      <c r="I1152" s="16"/>
      <c r="J1152" s="16"/>
      <c r="K1152" s="11"/>
      <c r="L1152" s="11"/>
    </row>
    <row r="1153" spans="1:12" ht="61.5" x14ac:dyDescent="0.4">
      <c r="A1153" s="11"/>
      <c r="B1153" s="12" t="s">
        <v>60</v>
      </c>
      <c r="C1153" s="13">
        <v>43943</v>
      </c>
      <c r="D1153" s="12" t="s">
        <v>16</v>
      </c>
      <c r="E1153" s="12" t="s">
        <v>2407</v>
      </c>
      <c r="F1153" s="12" t="s">
        <v>18</v>
      </c>
      <c r="G1153" s="14" t="s">
        <v>2494</v>
      </c>
      <c r="H1153" s="29" t="s">
        <v>2495</v>
      </c>
      <c r="I1153" s="16"/>
      <c r="J1153" s="16"/>
      <c r="K1153" s="11"/>
      <c r="L1153" s="11"/>
    </row>
    <row r="1154" spans="1:12" ht="86.1" x14ac:dyDescent="0.4">
      <c r="A1154" s="11"/>
      <c r="B1154" s="12" t="s">
        <v>70</v>
      </c>
      <c r="C1154" s="13">
        <v>43943</v>
      </c>
      <c r="D1154" s="12" t="s">
        <v>16</v>
      </c>
      <c r="E1154" s="12" t="s">
        <v>71</v>
      </c>
      <c r="F1154" s="12" t="s">
        <v>28</v>
      </c>
      <c r="G1154" s="14" t="s">
        <v>2496</v>
      </c>
      <c r="H1154" s="29" t="s">
        <v>2497</v>
      </c>
      <c r="I1154" s="16"/>
      <c r="J1154" s="16"/>
      <c r="K1154" s="11"/>
      <c r="L1154" s="11"/>
    </row>
    <row r="1155" spans="1:12" ht="73.8" x14ac:dyDescent="0.4">
      <c r="A1155" s="11"/>
      <c r="B1155" s="12" t="s">
        <v>70</v>
      </c>
      <c r="C1155" s="13">
        <v>43943</v>
      </c>
      <c r="D1155" s="12" t="s">
        <v>16</v>
      </c>
      <c r="E1155" s="12" t="s">
        <v>71</v>
      </c>
      <c r="F1155" s="12" t="s">
        <v>28</v>
      </c>
      <c r="G1155" s="14" t="s">
        <v>2498</v>
      </c>
      <c r="H1155" s="29" t="s">
        <v>2499</v>
      </c>
      <c r="I1155" s="16"/>
      <c r="J1155" s="16"/>
      <c r="K1155" s="11"/>
      <c r="L1155" s="11"/>
    </row>
    <row r="1156" spans="1:12" ht="123" x14ac:dyDescent="0.4">
      <c r="A1156" s="11"/>
      <c r="B1156" s="12" t="s">
        <v>70</v>
      </c>
      <c r="C1156" s="13">
        <v>43943</v>
      </c>
      <c r="D1156" s="12" t="s">
        <v>16</v>
      </c>
      <c r="E1156" s="12" t="s">
        <v>71</v>
      </c>
      <c r="F1156" s="12" t="s">
        <v>28</v>
      </c>
      <c r="G1156" s="14" t="s">
        <v>2500</v>
      </c>
      <c r="H1156" s="29" t="s">
        <v>2501</v>
      </c>
      <c r="I1156" s="16"/>
      <c r="J1156" s="16"/>
      <c r="K1156" s="11"/>
      <c r="L1156" s="11"/>
    </row>
    <row r="1157" spans="1:12" ht="98.4" x14ac:dyDescent="0.4">
      <c r="A1157" s="11"/>
      <c r="B1157" s="12" t="s">
        <v>70</v>
      </c>
      <c r="C1157" s="13">
        <v>43943</v>
      </c>
      <c r="D1157" s="12" t="s">
        <v>16</v>
      </c>
      <c r="E1157" s="12" t="s">
        <v>71</v>
      </c>
      <c r="F1157" s="12" t="s">
        <v>28</v>
      </c>
      <c r="G1157" s="14" t="s">
        <v>2502</v>
      </c>
      <c r="H1157" s="29" t="s">
        <v>2503</v>
      </c>
      <c r="I1157" s="16"/>
      <c r="J1157" s="16"/>
      <c r="K1157" s="11"/>
      <c r="L1157" s="11"/>
    </row>
    <row r="1158" spans="1:12" ht="110.7" x14ac:dyDescent="0.4">
      <c r="A1158" s="11"/>
      <c r="B1158" s="12" t="s">
        <v>225</v>
      </c>
      <c r="C1158" s="13">
        <v>43943</v>
      </c>
      <c r="D1158" s="12" t="s">
        <v>16</v>
      </c>
      <c r="E1158" s="12" t="s">
        <v>378</v>
      </c>
      <c r="F1158" s="12" t="s">
        <v>18</v>
      </c>
      <c r="G1158" s="14" t="s">
        <v>2504</v>
      </c>
      <c r="H1158" s="29" t="s">
        <v>2505</v>
      </c>
      <c r="I1158" s="16"/>
      <c r="J1158" s="16"/>
      <c r="K1158" s="11"/>
      <c r="L1158" s="11"/>
    </row>
    <row r="1159" spans="1:12" ht="73.8" x14ac:dyDescent="0.4">
      <c r="A1159" s="11"/>
      <c r="B1159" s="12" t="s">
        <v>225</v>
      </c>
      <c r="C1159" s="13">
        <v>43943</v>
      </c>
      <c r="D1159" s="12" t="s">
        <v>16</v>
      </c>
      <c r="E1159" s="12" t="s">
        <v>228</v>
      </c>
      <c r="F1159" s="12" t="s">
        <v>18</v>
      </c>
      <c r="G1159" s="14" t="s">
        <v>2506</v>
      </c>
      <c r="H1159" s="29" t="s">
        <v>2507</v>
      </c>
      <c r="I1159" s="16"/>
      <c r="J1159" s="16"/>
      <c r="K1159" s="11"/>
      <c r="L1159" s="11"/>
    </row>
    <row r="1160" spans="1:12" ht="36.9" x14ac:dyDescent="0.4">
      <c r="A1160" s="11"/>
      <c r="B1160" s="12" t="s">
        <v>225</v>
      </c>
      <c r="C1160" s="13">
        <v>43943</v>
      </c>
      <c r="D1160" s="12" t="s">
        <v>16</v>
      </c>
      <c r="E1160" s="12" t="s">
        <v>228</v>
      </c>
      <c r="F1160" s="12" t="s">
        <v>18</v>
      </c>
      <c r="G1160" s="14" t="s">
        <v>2508</v>
      </c>
      <c r="H1160" s="29" t="s">
        <v>2507</v>
      </c>
      <c r="I1160" s="16"/>
      <c r="J1160" s="16"/>
      <c r="K1160" s="11"/>
      <c r="L1160" s="11"/>
    </row>
    <row r="1161" spans="1:12" ht="36.9" x14ac:dyDescent="0.4">
      <c r="A1161" s="11"/>
      <c r="B1161" s="12" t="s">
        <v>225</v>
      </c>
      <c r="C1161" s="28">
        <v>43943</v>
      </c>
      <c r="D1161" s="12" t="s">
        <v>16</v>
      </c>
      <c r="E1161" s="12" t="s">
        <v>1822</v>
      </c>
      <c r="F1161" s="12" t="s">
        <v>18</v>
      </c>
      <c r="G1161" s="14" t="s">
        <v>2509</v>
      </c>
      <c r="H1161" s="29" t="s">
        <v>2510</v>
      </c>
      <c r="I1161" s="16"/>
      <c r="J1161" s="16"/>
      <c r="K1161" s="11"/>
      <c r="L1161" s="11"/>
    </row>
    <row r="1162" spans="1:12" ht="49.2" x14ac:dyDescent="0.4">
      <c r="A1162" s="11"/>
      <c r="B1162" s="12" t="s">
        <v>225</v>
      </c>
      <c r="C1162" s="28">
        <v>43943</v>
      </c>
      <c r="D1162" s="12" t="s">
        <v>16</v>
      </c>
      <c r="E1162" s="12" t="s">
        <v>2511</v>
      </c>
      <c r="F1162" s="12" t="s">
        <v>23</v>
      </c>
      <c r="G1162" s="14" t="s">
        <v>2512</v>
      </c>
      <c r="H1162" s="29" t="s">
        <v>2513</v>
      </c>
      <c r="I1162" s="16"/>
      <c r="J1162" s="16"/>
      <c r="K1162" s="11"/>
      <c r="L1162" s="11"/>
    </row>
    <row r="1163" spans="1:12" ht="135.30000000000001" x14ac:dyDescent="0.4">
      <c r="A1163" s="11"/>
      <c r="B1163" s="12" t="s">
        <v>634</v>
      </c>
      <c r="C1163" s="13">
        <v>43943</v>
      </c>
      <c r="D1163" s="12" t="s">
        <v>16</v>
      </c>
      <c r="E1163" s="12" t="s">
        <v>635</v>
      </c>
      <c r="F1163" s="12" t="s">
        <v>18</v>
      </c>
      <c r="G1163" s="14" t="s">
        <v>2514</v>
      </c>
      <c r="H1163" s="29" t="s">
        <v>2515</v>
      </c>
      <c r="I1163" s="16"/>
      <c r="J1163" s="16"/>
      <c r="K1163" s="11"/>
      <c r="L1163" s="11"/>
    </row>
    <row r="1164" spans="1:12" ht="86.1" x14ac:dyDescent="0.4">
      <c r="A1164" s="11"/>
      <c r="B1164" s="12" t="s">
        <v>294</v>
      </c>
      <c r="C1164" s="13">
        <v>43943</v>
      </c>
      <c r="D1164" s="12" t="s">
        <v>16</v>
      </c>
      <c r="E1164" s="12" t="s">
        <v>61</v>
      </c>
      <c r="F1164" s="12" t="s">
        <v>57</v>
      </c>
      <c r="G1164" s="14" t="s">
        <v>2516</v>
      </c>
      <c r="H1164" s="29" t="s">
        <v>2517</v>
      </c>
      <c r="I1164" s="16"/>
      <c r="J1164" s="16"/>
      <c r="K1164" s="11"/>
      <c r="L1164" s="11"/>
    </row>
    <row r="1165" spans="1:12" ht="49.2" x14ac:dyDescent="0.4">
      <c r="A1165" s="11"/>
      <c r="B1165" s="12" t="s">
        <v>80</v>
      </c>
      <c r="C1165" s="13">
        <v>43943</v>
      </c>
      <c r="D1165" s="12" t="s">
        <v>16</v>
      </c>
      <c r="E1165" s="12" t="s">
        <v>387</v>
      </c>
      <c r="F1165" s="12" t="s">
        <v>57</v>
      </c>
      <c r="G1165" s="14" t="s">
        <v>2518</v>
      </c>
      <c r="H1165" s="29" t="s">
        <v>2519</v>
      </c>
      <c r="I1165" s="16"/>
      <c r="J1165" s="16"/>
      <c r="K1165" s="11"/>
      <c r="L1165" s="11"/>
    </row>
    <row r="1166" spans="1:12" ht="61.5" x14ac:dyDescent="0.4">
      <c r="A1166" s="11"/>
      <c r="B1166" s="12" t="s">
        <v>84</v>
      </c>
      <c r="C1166" s="13">
        <v>43943</v>
      </c>
      <c r="D1166" s="12" t="s">
        <v>16</v>
      </c>
      <c r="E1166" s="12" t="s">
        <v>239</v>
      </c>
      <c r="F1166" s="12" t="s">
        <v>18</v>
      </c>
      <c r="G1166" s="14" t="s">
        <v>2520</v>
      </c>
      <c r="H1166" s="29" t="s">
        <v>2521</v>
      </c>
      <c r="I1166" s="16"/>
      <c r="J1166" s="16"/>
      <c r="K1166" s="11"/>
      <c r="L1166" s="11"/>
    </row>
    <row r="1167" spans="1:12" ht="61.5" x14ac:dyDescent="0.4">
      <c r="A1167" s="11"/>
      <c r="B1167" s="12" t="s">
        <v>177</v>
      </c>
      <c r="C1167" s="13">
        <v>43943</v>
      </c>
      <c r="D1167" s="12" t="s">
        <v>16</v>
      </c>
      <c r="E1167" s="12" t="s">
        <v>866</v>
      </c>
      <c r="F1167" s="12" t="s">
        <v>28</v>
      </c>
      <c r="G1167" s="14" t="s">
        <v>2522</v>
      </c>
      <c r="H1167" s="15" t="s">
        <v>2523</v>
      </c>
      <c r="I1167" s="16"/>
      <c r="J1167" s="16"/>
      <c r="K1167" s="11"/>
      <c r="L1167" s="11"/>
    </row>
    <row r="1168" spans="1:12" ht="49.2" x14ac:dyDescent="0.4">
      <c r="A1168" s="11"/>
      <c r="B1168" s="12" t="s">
        <v>177</v>
      </c>
      <c r="C1168" s="13">
        <v>43943</v>
      </c>
      <c r="D1168" s="12" t="s">
        <v>16</v>
      </c>
      <c r="E1168" s="12" t="s">
        <v>866</v>
      </c>
      <c r="F1168" s="12" t="s">
        <v>28</v>
      </c>
      <c r="G1168" s="14" t="s">
        <v>2524</v>
      </c>
      <c r="H1168" s="29" t="s">
        <v>2525</v>
      </c>
      <c r="I1168" s="16"/>
      <c r="J1168" s="16"/>
      <c r="K1168" s="11"/>
      <c r="L1168" s="11"/>
    </row>
    <row r="1169" spans="1:12" ht="49.2" x14ac:dyDescent="0.4">
      <c r="A1169" s="11"/>
      <c r="B1169" s="12" t="s">
        <v>177</v>
      </c>
      <c r="C1169" s="13">
        <v>43943</v>
      </c>
      <c r="D1169" s="12" t="s">
        <v>16</v>
      </c>
      <c r="E1169" s="12" t="s">
        <v>866</v>
      </c>
      <c r="F1169" s="12" t="s">
        <v>28</v>
      </c>
      <c r="G1169" s="14" t="s">
        <v>2526</v>
      </c>
      <c r="H1169" s="29" t="s">
        <v>2525</v>
      </c>
      <c r="I1169" s="16"/>
      <c r="J1169" s="16"/>
      <c r="K1169" s="11"/>
      <c r="L1169" s="11"/>
    </row>
    <row r="1170" spans="1:12" ht="61.5" x14ac:dyDescent="0.4">
      <c r="A1170" s="11"/>
      <c r="B1170" s="12" t="s">
        <v>177</v>
      </c>
      <c r="C1170" s="13">
        <v>43943</v>
      </c>
      <c r="D1170" s="12" t="s">
        <v>16</v>
      </c>
      <c r="E1170" s="12" t="s">
        <v>866</v>
      </c>
      <c r="F1170" s="12" t="s">
        <v>725</v>
      </c>
      <c r="G1170" s="14" t="s">
        <v>2527</v>
      </c>
      <c r="H1170" s="15" t="s">
        <v>2528</v>
      </c>
      <c r="I1170" s="16"/>
      <c r="J1170" s="16"/>
      <c r="K1170" s="11"/>
      <c r="L1170" s="11"/>
    </row>
    <row r="1171" spans="1:12" ht="147.6" x14ac:dyDescent="0.4">
      <c r="A1171" s="11"/>
      <c r="B1171" s="12" t="s">
        <v>177</v>
      </c>
      <c r="C1171" s="13">
        <v>43943</v>
      </c>
      <c r="D1171" s="12" t="s">
        <v>16</v>
      </c>
      <c r="E1171" s="12" t="s">
        <v>171</v>
      </c>
      <c r="F1171" s="12" t="s">
        <v>23</v>
      </c>
      <c r="G1171" s="14" t="s">
        <v>2529</v>
      </c>
      <c r="H1171" s="29" t="s">
        <v>2530</v>
      </c>
      <c r="I1171" s="16"/>
      <c r="J1171" s="16"/>
      <c r="K1171" s="11"/>
      <c r="L1171" s="11"/>
    </row>
    <row r="1172" spans="1:12" ht="147.6" x14ac:dyDescent="0.4">
      <c r="A1172" s="11"/>
      <c r="B1172" s="12" t="s">
        <v>480</v>
      </c>
      <c r="C1172" s="13">
        <v>43943</v>
      </c>
      <c r="D1172" s="12" t="s">
        <v>16</v>
      </c>
      <c r="E1172" s="12" t="s">
        <v>1327</v>
      </c>
      <c r="F1172" s="12" t="s">
        <v>725</v>
      </c>
      <c r="G1172" s="14" t="s">
        <v>2531</v>
      </c>
      <c r="H1172" s="29" t="s">
        <v>2532</v>
      </c>
      <c r="I1172" s="16"/>
      <c r="J1172" s="16"/>
      <c r="K1172" s="11"/>
      <c r="L1172" s="11"/>
    </row>
    <row r="1173" spans="1:12" ht="61.5" x14ac:dyDescent="0.4">
      <c r="A1173" s="11"/>
      <c r="B1173" s="12" t="s">
        <v>659</v>
      </c>
      <c r="C1173" s="13">
        <v>43943</v>
      </c>
      <c r="D1173" s="12" t="s">
        <v>16</v>
      </c>
      <c r="E1173" s="12" t="s">
        <v>660</v>
      </c>
      <c r="F1173" s="12" t="s">
        <v>62</v>
      </c>
      <c r="G1173" s="14" t="s">
        <v>2533</v>
      </c>
      <c r="H1173" s="29" t="s">
        <v>2534</v>
      </c>
      <c r="I1173" s="16"/>
      <c r="J1173" s="16"/>
      <c r="K1173" s="11"/>
      <c r="L1173" s="11"/>
    </row>
    <row r="1174" spans="1:12" ht="86.1" x14ac:dyDescent="0.4">
      <c r="A1174" s="11"/>
      <c r="B1174" s="12" t="s">
        <v>659</v>
      </c>
      <c r="C1174" s="13">
        <v>43943</v>
      </c>
      <c r="D1174" s="12" t="s">
        <v>16</v>
      </c>
      <c r="E1174" s="12" t="s">
        <v>660</v>
      </c>
      <c r="F1174" s="12" t="s">
        <v>57</v>
      </c>
      <c r="G1174" s="14" t="s">
        <v>2535</v>
      </c>
      <c r="H1174" s="29" t="s">
        <v>2536</v>
      </c>
      <c r="I1174" s="16"/>
      <c r="J1174" s="16"/>
      <c r="K1174" s="11"/>
      <c r="L1174" s="11"/>
    </row>
    <row r="1175" spans="1:12" ht="49.2" x14ac:dyDescent="0.4">
      <c r="A1175" s="11"/>
      <c r="B1175" s="12" t="s">
        <v>99</v>
      </c>
      <c r="C1175" s="28">
        <v>43943</v>
      </c>
      <c r="D1175" s="12" t="s">
        <v>16</v>
      </c>
      <c r="E1175" s="12" t="s">
        <v>61</v>
      </c>
      <c r="F1175" s="12" t="s">
        <v>62</v>
      </c>
      <c r="G1175" s="14" t="s">
        <v>2537</v>
      </c>
      <c r="H1175" s="29" t="s">
        <v>2538</v>
      </c>
      <c r="I1175" s="16"/>
      <c r="J1175" s="16"/>
      <c r="K1175" s="11"/>
      <c r="L1175" s="11"/>
    </row>
    <row r="1176" spans="1:12" ht="98.4" x14ac:dyDescent="0.4">
      <c r="A1176" s="11"/>
      <c r="B1176" s="12" t="s">
        <v>99</v>
      </c>
      <c r="C1176" s="28">
        <v>43943</v>
      </c>
      <c r="D1176" s="12" t="s">
        <v>16</v>
      </c>
      <c r="E1176" s="12" t="s">
        <v>61</v>
      </c>
      <c r="F1176" s="12" t="s">
        <v>62</v>
      </c>
      <c r="G1176" s="14" t="s">
        <v>2539</v>
      </c>
      <c r="H1176" s="29" t="s">
        <v>2540</v>
      </c>
      <c r="I1176" s="16"/>
      <c r="J1176" s="16"/>
      <c r="K1176" s="11"/>
      <c r="L1176" s="11"/>
    </row>
    <row r="1177" spans="1:12" ht="36.9" x14ac:dyDescent="0.4">
      <c r="A1177" s="11"/>
      <c r="B1177" s="12" t="s">
        <v>555</v>
      </c>
      <c r="C1177" s="13">
        <v>43943</v>
      </c>
      <c r="D1177" s="12" t="s">
        <v>16</v>
      </c>
      <c r="E1177" s="12" t="s">
        <v>556</v>
      </c>
      <c r="F1177" s="12" t="s">
        <v>52</v>
      </c>
      <c r="G1177" s="14" t="s">
        <v>2541</v>
      </c>
      <c r="H1177" s="29" t="s">
        <v>2542</v>
      </c>
      <c r="I1177" s="16"/>
      <c r="J1177" s="16"/>
      <c r="K1177" s="11"/>
      <c r="L1177" s="11"/>
    </row>
    <row r="1178" spans="1:12" ht="147.6" x14ac:dyDescent="0.4">
      <c r="A1178" s="11"/>
      <c r="B1178" s="12" t="s">
        <v>102</v>
      </c>
      <c r="C1178" s="13">
        <v>43943</v>
      </c>
      <c r="D1178" s="12" t="s">
        <v>16</v>
      </c>
      <c r="E1178" s="12" t="s">
        <v>412</v>
      </c>
      <c r="F1178" s="12" t="s">
        <v>62</v>
      </c>
      <c r="G1178" s="14" t="s">
        <v>2543</v>
      </c>
      <c r="H1178" s="29" t="s">
        <v>2544</v>
      </c>
      <c r="I1178" s="16"/>
      <c r="J1178" s="16"/>
      <c r="K1178" s="11"/>
      <c r="L1178" s="11"/>
    </row>
    <row r="1179" spans="1:12" ht="135.30000000000001" x14ac:dyDescent="0.4">
      <c r="A1179" s="11"/>
      <c r="B1179" s="12" t="s">
        <v>102</v>
      </c>
      <c r="C1179" s="13">
        <v>43943</v>
      </c>
      <c r="D1179" s="12" t="s">
        <v>16</v>
      </c>
      <c r="E1179" s="12" t="s">
        <v>2545</v>
      </c>
      <c r="F1179" s="12" t="s">
        <v>62</v>
      </c>
      <c r="G1179" s="14" t="s">
        <v>2546</v>
      </c>
      <c r="H1179" s="29" t="s">
        <v>2547</v>
      </c>
      <c r="I1179" s="16"/>
      <c r="J1179" s="16"/>
      <c r="K1179" s="11"/>
      <c r="L1179" s="11"/>
    </row>
    <row r="1180" spans="1:12" ht="221.4" x14ac:dyDescent="0.4">
      <c r="A1180" s="11"/>
      <c r="B1180" s="12" t="s">
        <v>102</v>
      </c>
      <c r="C1180" s="13">
        <v>43943</v>
      </c>
      <c r="D1180" s="12" t="s">
        <v>16</v>
      </c>
      <c r="E1180" s="12" t="s">
        <v>2548</v>
      </c>
      <c r="F1180" s="12" t="s">
        <v>62</v>
      </c>
      <c r="G1180" s="14" t="s">
        <v>2549</v>
      </c>
      <c r="H1180" s="29" t="s">
        <v>2550</v>
      </c>
      <c r="I1180" s="16"/>
      <c r="J1180" s="16"/>
      <c r="K1180" s="11"/>
      <c r="L1180" s="11"/>
    </row>
    <row r="1181" spans="1:12" ht="73.8" x14ac:dyDescent="0.4">
      <c r="A1181" s="11"/>
      <c r="B1181" s="12" t="s">
        <v>400</v>
      </c>
      <c r="C1181" s="13">
        <v>43943</v>
      </c>
      <c r="D1181" s="12" t="s">
        <v>16</v>
      </c>
      <c r="E1181" s="12" t="s">
        <v>491</v>
      </c>
      <c r="F1181" s="12" t="s">
        <v>274</v>
      </c>
      <c r="G1181" s="14" t="s">
        <v>2551</v>
      </c>
      <c r="H1181" s="29" t="s">
        <v>2552</v>
      </c>
      <c r="I1181" s="16"/>
      <c r="J1181" s="16"/>
      <c r="K1181" s="11"/>
      <c r="L1181" s="11"/>
    </row>
    <row r="1182" spans="1:12" ht="73.8" x14ac:dyDescent="0.4">
      <c r="A1182" s="11"/>
      <c r="B1182" s="12" t="s">
        <v>184</v>
      </c>
      <c r="C1182" s="13">
        <v>43943</v>
      </c>
      <c r="D1182" s="12" t="s">
        <v>16</v>
      </c>
      <c r="E1182" s="12" t="s">
        <v>2553</v>
      </c>
      <c r="F1182" s="12" t="s">
        <v>18</v>
      </c>
      <c r="G1182" s="14" t="s">
        <v>2554</v>
      </c>
      <c r="H1182" s="29" t="s">
        <v>2555</v>
      </c>
      <c r="I1182" s="16"/>
      <c r="J1182" s="16"/>
      <c r="K1182" s="11"/>
      <c r="L1182" s="11"/>
    </row>
    <row r="1183" spans="1:12" ht="61.5" x14ac:dyDescent="0.4">
      <c r="A1183" s="11"/>
      <c r="B1183" s="12" t="s">
        <v>184</v>
      </c>
      <c r="C1183" s="13">
        <v>43943</v>
      </c>
      <c r="D1183" s="12" t="s">
        <v>16</v>
      </c>
      <c r="E1183" s="12" t="s">
        <v>496</v>
      </c>
      <c r="F1183" s="12" t="s">
        <v>18</v>
      </c>
      <c r="G1183" s="14" t="s">
        <v>2556</v>
      </c>
      <c r="H1183" s="29" t="s">
        <v>2557</v>
      </c>
      <c r="I1183" s="16"/>
      <c r="J1183" s="16"/>
      <c r="K1183" s="11"/>
      <c r="L1183" s="11"/>
    </row>
    <row r="1184" spans="1:12" ht="49.2" x14ac:dyDescent="0.4">
      <c r="A1184" s="11"/>
      <c r="B1184" s="12" t="s">
        <v>31</v>
      </c>
      <c r="C1184" s="13">
        <v>43942</v>
      </c>
      <c r="D1184" s="12" t="s">
        <v>16</v>
      </c>
      <c r="E1184" s="12" t="s">
        <v>2558</v>
      </c>
      <c r="F1184" s="12" t="s">
        <v>18</v>
      </c>
      <c r="G1184" s="14" t="s">
        <v>2559</v>
      </c>
      <c r="H1184" s="29" t="s">
        <v>2560</v>
      </c>
      <c r="I1184" s="16"/>
      <c r="J1184" s="16"/>
      <c r="K1184" s="11"/>
      <c r="L1184" s="11"/>
    </row>
    <row r="1185" spans="1:12" ht="36.9" x14ac:dyDescent="0.4">
      <c r="A1185" s="11"/>
      <c r="B1185" s="12" t="s">
        <v>42</v>
      </c>
      <c r="C1185" s="13">
        <v>43942</v>
      </c>
      <c r="D1185" s="12" t="s">
        <v>16</v>
      </c>
      <c r="E1185" s="12" t="s">
        <v>724</v>
      </c>
      <c r="F1185" s="12" t="s">
        <v>274</v>
      </c>
      <c r="G1185" s="14" t="s">
        <v>2561</v>
      </c>
      <c r="H1185" s="29" t="s">
        <v>2562</v>
      </c>
      <c r="I1185" s="16"/>
      <c r="J1185" s="16"/>
      <c r="K1185" s="11"/>
      <c r="L1185" s="11"/>
    </row>
    <row r="1186" spans="1:12" ht="147.6" x14ac:dyDescent="0.4">
      <c r="A1186" s="11"/>
      <c r="B1186" s="12" t="s">
        <v>272</v>
      </c>
      <c r="C1186" s="13">
        <v>43942</v>
      </c>
      <c r="D1186" s="12" t="s">
        <v>16</v>
      </c>
      <c r="E1186" s="12" t="s">
        <v>2563</v>
      </c>
      <c r="F1186" s="12" t="s">
        <v>18</v>
      </c>
      <c r="G1186" s="14" t="s">
        <v>2564</v>
      </c>
      <c r="H1186" s="29" t="s">
        <v>2565</v>
      </c>
      <c r="I1186" s="16"/>
      <c r="J1186" s="16"/>
      <c r="K1186" s="11"/>
      <c r="L1186" s="11"/>
    </row>
    <row r="1187" spans="1:12" ht="184.5" x14ac:dyDescent="0.4">
      <c r="A1187" s="11"/>
      <c r="B1187" s="12" t="s">
        <v>599</v>
      </c>
      <c r="C1187" s="13">
        <v>43942</v>
      </c>
      <c r="D1187" s="12" t="s">
        <v>16</v>
      </c>
      <c r="E1187" s="12" t="s">
        <v>1060</v>
      </c>
      <c r="F1187" s="12" t="s">
        <v>23</v>
      </c>
      <c r="G1187" s="14" t="s">
        <v>2566</v>
      </c>
      <c r="H1187" s="29" t="s">
        <v>2567</v>
      </c>
      <c r="I1187" s="16"/>
      <c r="J1187" s="16"/>
      <c r="K1187" s="11"/>
      <c r="L1187" s="11"/>
    </row>
    <row r="1188" spans="1:12" ht="98.4" x14ac:dyDescent="0.4">
      <c r="A1188" s="11"/>
      <c r="B1188" s="12" t="s">
        <v>599</v>
      </c>
      <c r="C1188" s="13">
        <v>43942</v>
      </c>
      <c r="D1188" s="12" t="s">
        <v>16</v>
      </c>
      <c r="E1188" s="12" t="s">
        <v>2568</v>
      </c>
      <c r="F1188" s="12" t="s">
        <v>28</v>
      </c>
      <c r="G1188" s="14" t="s">
        <v>2569</v>
      </c>
      <c r="H1188" s="29" t="s">
        <v>2570</v>
      </c>
      <c r="I1188" s="16"/>
      <c r="J1188" s="16"/>
      <c r="K1188" s="11"/>
      <c r="L1188" s="11"/>
    </row>
    <row r="1189" spans="1:12" ht="110.7" x14ac:dyDescent="0.4">
      <c r="A1189" s="11"/>
      <c r="B1189" s="12" t="s">
        <v>431</v>
      </c>
      <c r="C1189" s="13">
        <v>43942</v>
      </c>
      <c r="D1189" s="12" t="s">
        <v>16</v>
      </c>
      <c r="E1189" s="12" t="s">
        <v>432</v>
      </c>
      <c r="F1189" s="12" t="s">
        <v>18</v>
      </c>
      <c r="G1189" s="14" t="s">
        <v>2571</v>
      </c>
      <c r="H1189" s="29" t="s">
        <v>2572</v>
      </c>
      <c r="I1189" s="16"/>
      <c r="J1189" s="16"/>
      <c r="K1189" s="11"/>
      <c r="L1189" s="11"/>
    </row>
    <row r="1190" spans="1:12" ht="73.8" x14ac:dyDescent="0.4">
      <c r="A1190" s="11"/>
      <c r="B1190" s="12" t="s">
        <v>60</v>
      </c>
      <c r="C1190" s="13">
        <v>43942</v>
      </c>
      <c r="D1190" s="12" t="s">
        <v>16</v>
      </c>
      <c r="E1190" s="12" t="s">
        <v>61</v>
      </c>
      <c r="F1190" s="12" t="s">
        <v>23</v>
      </c>
      <c r="G1190" s="14" t="s">
        <v>2573</v>
      </c>
      <c r="H1190" s="29" t="s">
        <v>2574</v>
      </c>
      <c r="I1190" s="16"/>
      <c r="J1190" s="16"/>
      <c r="K1190" s="11"/>
      <c r="L1190" s="11"/>
    </row>
    <row r="1191" spans="1:12" ht="36.9" x14ac:dyDescent="0.4">
      <c r="A1191" s="11"/>
      <c r="B1191" s="12" t="s">
        <v>67</v>
      </c>
      <c r="C1191" s="13">
        <v>43942</v>
      </c>
      <c r="D1191" s="12" t="s">
        <v>16</v>
      </c>
      <c r="E1191" s="12" t="s">
        <v>67</v>
      </c>
      <c r="F1191" s="12" t="s">
        <v>28</v>
      </c>
      <c r="G1191" s="14" t="s">
        <v>2575</v>
      </c>
      <c r="H1191" s="29" t="s">
        <v>2576</v>
      </c>
      <c r="I1191" s="16"/>
      <c r="J1191" s="16"/>
      <c r="K1191" s="11"/>
      <c r="L1191" s="11"/>
    </row>
    <row r="1192" spans="1:12" ht="110.7" x14ac:dyDescent="0.4">
      <c r="A1192" s="11"/>
      <c r="B1192" s="12" t="s">
        <v>70</v>
      </c>
      <c r="C1192" s="13">
        <v>43942</v>
      </c>
      <c r="D1192" s="12" t="s">
        <v>16</v>
      </c>
      <c r="E1192" s="12" t="s">
        <v>71</v>
      </c>
      <c r="F1192" s="12" t="s">
        <v>28</v>
      </c>
      <c r="G1192" s="14" t="s">
        <v>2577</v>
      </c>
      <c r="H1192" s="29" t="s">
        <v>2578</v>
      </c>
      <c r="I1192" s="16"/>
      <c r="J1192" s="16"/>
      <c r="K1192" s="11"/>
      <c r="L1192" s="11"/>
    </row>
    <row r="1193" spans="1:12" ht="135.30000000000001" x14ac:dyDescent="0.4">
      <c r="A1193" s="11"/>
      <c r="B1193" s="12" t="s">
        <v>70</v>
      </c>
      <c r="C1193" s="13">
        <v>43942</v>
      </c>
      <c r="D1193" s="12" t="s">
        <v>16</v>
      </c>
      <c r="E1193" s="12" t="s">
        <v>71</v>
      </c>
      <c r="F1193" s="12" t="s">
        <v>28</v>
      </c>
      <c r="G1193" s="14" t="s">
        <v>2579</v>
      </c>
      <c r="H1193" s="29" t="s">
        <v>2580</v>
      </c>
      <c r="I1193" s="16"/>
      <c r="J1193" s="16"/>
      <c r="K1193" s="11"/>
      <c r="L1193" s="11"/>
    </row>
    <row r="1194" spans="1:12" ht="36.9" x14ac:dyDescent="0.4">
      <c r="A1194" s="11"/>
      <c r="B1194" s="12" t="s">
        <v>225</v>
      </c>
      <c r="C1194" s="28">
        <v>43942</v>
      </c>
      <c r="D1194" s="12" t="s">
        <v>16</v>
      </c>
      <c r="E1194" s="12" t="s">
        <v>2581</v>
      </c>
      <c r="F1194" s="12" t="s">
        <v>18</v>
      </c>
      <c r="G1194" s="14" t="s">
        <v>2582</v>
      </c>
      <c r="H1194" s="29" t="s">
        <v>2583</v>
      </c>
      <c r="I1194" s="16"/>
      <c r="J1194" s="16"/>
      <c r="K1194" s="11"/>
      <c r="L1194" s="11"/>
    </row>
    <row r="1195" spans="1:12" ht="49.2" x14ac:dyDescent="0.4">
      <c r="A1195" s="11"/>
      <c r="B1195" s="12" t="s">
        <v>1091</v>
      </c>
      <c r="C1195" s="13">
        <v>43942</v>
      </c>
      <c r="D1195" s="12" t="s">
        <v>16</v>
      </c>
      <c r="E1195" s="12" t="s">
        <v>1095</v>
      </c>
      <c r="F1195" s="12" t="s">
        <v>52</v>
      </c>
      <c r="G1195" s="14" t="s">
        <v>2584</v>
      </c>
      <c r="H1195" s="29" t="s">
        <v>2585</v>
      </c>
      <c r="I1195" s="16"/>
      <c r="J1195" s="16"/>
      <c r="K1195" s="11"/>
      <c r="L1195" s="11"/>
    </row>
    <row r="1196" spans="1:12" ht="49.2" x14ac:dyDescent="0.4">
      <c r="A1196" s="11"/>
      <c r="B1196" s="12" t="s">
        <v>1091</v>
      </c>
      <c r="C1196" s="13">
        <v>43942</v>
      </c>
      <c r="D1196" s="12" t="s">
        <v>16</v>
      </c>
      <c r="E1196" s="12" t="s">
        <v>1095</v>
      </c>
      <c r="F1196" s="12" t="s">
        <v>274</v>
      </c>
      <c r="G1196" s="14" t="s">
        <v>2586</v>
      </c>
      <c r="H1196" s="29" t="s">
        <v>2587</v>
      </c>
      <c r="I1196" s="16"/>
      <c r="J1196" s="16"/>
      <c r="K1196" s="11"/>
      <c r="L1196" s="11"/>
    </row>
    <row r="1197" spans="1:12" ht="73.8" x14ac:dyDescent="0.4">
      <c r="A1197" s="11"/>
      <c r="B1197" s="12" t="s">
        <v>1091</v>
      </c>
      <c r="C1197" s="13">
        <v>43942</v>
      </c>
      <c r="D1197" s="12" t="s">
        <v>16</v>
      </c>
      <c r="E1197" s="12" t="s">
        <v>1095</v>
      </c>
      <c r="F1197" s="12" t="s">
        <v>274</v>
      </c>
      <c r="G1197" s="14" t="s">
        <v>2588</v>
      </c>
      <c r="H1197" s="29" t="s">
        <v>2587</v>
      </c>
      <c r="I1197" s="16"/>
      <c r="J1197" s="16"/>
      <c r="K1197" s="11"/>
      <c r="L1197" s="11"/>
    </row>
    <row r="1198" spans="1:12" ht="49.2" x14ac:dyDescent="0.4">
      <c r="A1198" s="11"/>
      <c r="B1198" s="12" t="s">
        <v>1091</v>
      </c>
      <c r="C1198" s="13">
        <v>43942</v>
      </c>
      <c r="D1198" s="12" t="s">
        <v>16</v>
      </c>
      <c r="E1198" s="12" t="s">
        <v>1095</v>
      </c>
      <c r="F1198" s="12" t="s">
        <v>274</v>
      </c>
      <c r="G1198" s="14" t="s">
        <v>2589</v>
      </c>
      <c r="H1198" s="29" t="s">
        <v>2587</v>
      </c>
      <c r="I1198" s="16"/>
      <c r="J1198" s="16"/>
      <c r="K1198" s="11"/>
      <c r="L1198" s="11"/>
    </row>
    <row r="1199" spans="1:12" ht="73.8" x14ac:dyDescent="0.4">
      <c r="A1199" s="11"/>
      <c r="B1199" s="12" t="s">
        <v>1091</v>
      </c>
      <c r="C1199" s="13">
        <v>43942</v>
      </c>
      <c r="D1199" s="12" t="s">
        <v>16</v>
      </c>
      <c r="E1199" s="12" t="s">
        <v>1095</v>
      </c>
      <c r="F1199" s="12" t="s">
        <v>274</v>
      </c>
      <c r="G1199" s="14" t="s">
        <v>2590</v>
      </c>
      <c r="H1199" s="29" t="s">
        <v>2587</v>
      </c>
      <c r="I1199" s="16"/>
      <c r="J1199" s="16"/>
      <c r="K1199" s="11"/>
      <c r="L1199" s="11"/>
    </row>
    <row r="1200" spans="1:12" ht="135.30000000000001" x14ac:dyDescent="0.4">
      <c r="A1200" s="11"/>
      <c r="B1200" s="12" t="s">
        <v>1091</v>
      </c>
      <c r="C1200" s="13">
        <v>43942</v>
      </c>
      <c r="D1200" s="12" t="s">
        <v>16</v>
      </c>
      <c r="E1200" s="12" t="s">
        <v>1095</v>
      </c>
      <c r="F1200" s="12" t="s">
        <v>274</v>
      </c>
      <c r="G1200" s="14" t="s">
        <v>2591</v>
      </c>
      <c r="H1200" s="29" t="s">
        <v>2587</v>
      </c>
      <c r="I1200" s="16"/>
      <c r="J1200" s="16"/>
      <c r="K1200" s="11"/>
      <c r="L1200" s="11"/>
    </row>
    <row r="1201" spans="1:12" ht="147.6" x14ac:dyDescent="0.4">
      <c r="A1201" s="11"/>
      <c r="B1201" s="12" t="s">
        <v>1091</v>
      </c>
      <c r="C1201" s="13">
        <v>43942</v>
      </c>
      <c r="D1201" s="12" t="s">
        <v>16</v>
      </c>
      <c r="E1201" s="12" t="s">
        <v>1095</v>
      </c>
      <c r="F1201" s="12" t="s">
        <v>274</v>
      </c>
      <c r="G1201" s="14" t="s">
        <v>2592</v>
      </c>
      <c r="H1201" s="29" t="s">
        <v>2587</v>
      </c>
      <c r="I1201" s="16"/>
      <c r="J1201" s="16"/>
      <c r="K1201" s="11"/>
      <c r="L1201" s="11"/>
    </row>
    <row r="1202" spans="1:12" ht="98.4" x14ac:dyDescent="0.4">
      <c r="A1202" s="11"/>
      <c r="B1202" s="12" t="s">
        <v>1091</v>
      </c>
      <c r="C1202" s="13">
        <v>43942</v>
      </c>
      <c r="D1202" s="12" t="s">
        <v>16</v>
      </c>
      <c r="E1202" s="12" t="s">
        <v>1095</v>
      </c>
      <c r="F1202" s="12" t="s">
        <v>790</v>
      </c>
      <c r="G1202" s="14" t="s">
        <v>2593</v>
      </c>
      <c r="H1202" s="29" t="s">
        <v>2587</v>
      </c>
      <c r="I1202" s="16"/>
      <c r="J1202" s="16"/>
      <c r="K1202" s="11"/>
      <c r="L1202" s="11"/>
    </row>
    <row r="1203" spans="1:12" ht="110.7" x14ac:dyDescent="0.4">
      <c r="A1203" s="11"/>
      <c r="B1203" s="12" t="s">
        <v>1091</v>
      </c>
      <c r="C1203" s="13">
        <v>43942</v>
      </c>
      <c r="D1203" s="12" t="s">
        <v>16</v>
      </c>
      <c r="E1203" s="12" t="s">
        <v>1095</v>
      </c>
      <c r="F1203" s="12" t="s">
        <v>790</v>
      </c>
      <c r="G1203" s="14" t="s">
        <v>2594</v>
      </c>
      <c r="H1203" s="29" t="s">
        <v>2587</v>
      </c>
      <c r="I1203" s="16"/>
      <c r="J1203" s="16"/>
      <c r="K1203" s="11"/>
      <c r="L1203" s="11"/>
    </row>
    <row r="1204" spans="1:12" ht="86.1" x14ac:dyDescent="0.4">
      <c r="A1204" s="11"/>
      <c r="B1204" s="12" t="s">
        <v>1091</v>
      </c>
      <c r="C1204" s="13">
        <v>43942</v>
      </c>
      <c r="D1204" s="12" t="s">
        <v>16</v>
      </c>
      <c r="E1204" s="12" t="s">
        <v>1095</v>
      </c>
      <c r="F1204" s="12" t="s">
        <v>790</v>
      </c>
      <c r="G1204" s="14" t="s">
        <v>2595</v>
      </c>
      <c r="H1204" s="29" t="s">
        <v>2587</v>
      </c>
      <c r="I1204" s="16"/>
      <c r="J1204" s="16"/>
      <c r="K1204" s="11"/>
      <c r="L1204" s="11"/>
    </row>
    <row r="1205" spans="1:12" ht="73.8" x14ac:dyDescent="0.4">
      <c r="A1205" s="11"/>
      <c r="B1205" s="12" t="s">
        <v>1091</v>
      </c>
      <c r="C1205" s="13">
        <v>43942</v>
      </c>
      <c r="D1205" s="12" t="s">
        <v>16</v>
      </c>
      <c r="E1205" s="12" t="s">
        <v>1095</v>
      </c>
      <c r="F1205" s="12" t="s">
        <v>274</v>
      </c>
      <c r="G1205" s="14" t="s">
        <v>2596</v>
      </c>
      <c r="H1205" s="29" t="s">
        <v>2587</v>
      </c>
      <c r="I1205" s="16"/>
      <c r="J1205" s="16"/>
      <c r="K1205" s="11"/>
      <c r="L1205" s="11"/>
    </row>
    <row r="1206" spans="1:12" ht="36.9" hidden="1" x14ac:dyDescent="0.4">
      <c r="A1206" s="11"/>
      <c r="B1206" s="19" t="s">
        <v>74</v>
      </c>
      <c r="C1206" s="20">
        <v>43942</v>
      </c>
      <c r="D1206" s="19" t="s">
        <v>142</v>
      </c>
      <c r="E1206" s="19" t="s">
        <v>1192</v>
      </c>
      <c r="F1206" s="19" t="s">
        <v>18</v>
      </c>
      <c r="G1206" s="21" t="s">
        <v>2597</v>
      </c>
      <c r="H1206" s="31" t="s">
        <v>2598</v>
      </c>
      <c r="I1206" s="16"/>
      <c r="J1206" s="16"/>
      <c r="K1206" s="11"/>
      <c r="L1206" s="11"/>
    </row>
    <row r="1207" spans="1:12" ht="86.1" x14ac:dyDescent="0.4">
      <c r="A1207" s="11"/>
      <c r="B1207" s="12" t="s">
        <v>74</v>
      </c>
      <c r="C1207" s="13">
        <v>43942</v>
      </c>
      <c r="D1207" s="12" t="s">
        <v>16</v>
      </c>
      <c r="E1207" s="12" t="s">
        <v>527</v>
      </c>
      <c r="F1207" s="12" t="s">
        <v>18</v>
      </c>
      <c r="G1207" s="14" t="s">
        <v>2599</v>
      </c>
      <c r="H1207" s="29" t="s">
        <v>2600</v>
      </c>
      <c r="I1207" s="16"/>
      <c r="J1207" s="16"/>
      <c r="K1207" s="11"/>
      <c r="L1207" s="11"/>
    </row>
    <row r="1208" spans="1:12" ht="49.2" x14ac:dyDescent="0.4">
      <c r="A1208" s="11"/>
      <c r="B1208" s="12" t="s">
        <v>177</v>
      </c>
      <c r="C1208" s="13">
        <v>43942</v>
      </c>
      <c r="D1208" s="12" t="s">
        <v>16</v>
      </c>
      <c r="E1208" s="12" t="s">
        <v>866</v>
      </c>
      <c r="F1208" s="12" t="s">
        <v>18</v>
      </c>
      <c r="G1208" s="14" t="s">
        <v>2601</v>
      </c>
      <c r="H1208" s="29" t="s">
        <v>2602</v>
      </c>
      <c r="I1208" s="16"/>
      <c r="J1208" s="16"/>
      <c r="K1208" s="11"/>
      <c r="L1208" s="11"/>
    </row>
    <row r="1209" spans="1:12" ht="98.4" x14ac:dyDescent="0.4">
      <c r="A1209" s="11"/>
      <c r="B1209" s="12" t="s">
        <v>91</v>
      </c>
      <c r="C1209" s="13">
        <v>43942</v>
      </c>
      <c r="D1209" s="12" t="s">
        <v>16</v>
      </c>
      <c r="E1209" s="12" t="s">
        <v>2603</v>
      </c>
      <c r="F1209" s="12" t="s">
        <v>23</v>
      </c>
      <c r="G1209" s="14" t="s">
        <v>2604</v>
      </c>
      <c r="H1209" s="29" t="s">
        <v>2605</v>
      </c>
      <c r="I1209" s="16"/>
      <c r="J1209" s="16"/>
      <c r="K1209" s="11"/>
      <c r="L1209" s="11"/>
    </row>
    <row r="1210" spans="1:12" ht="61.5" x14ac:dyDescent="0.4">
      <c r="A1210" s="11"/>
      <c r="B1210" s="12" t="s">
        <v>91</v>
      </c>
      <c r="C1210" s="13">
        <v>43942</v>
      </c>
      <c r="D1210" s="12" t="s">
        <v>16</v>
      </c>
      <c r="E1210" s="12" t="s">
        <v>2603</v>
      </c>
      <c r="F1210" s="12" t="s">
        <v>23</v>
      </c>
      <c r="G1210" s="14" t="s">
        <v>2606</v>
      </c>
      <c r="H1210" s="29" t="s">
        <v>2605</v>
      </c>
      <c r="I1210" s="16"/>
      <c r="J1210" s="16"/>
      <c r="K1210" s="11"/>
      <c r="L1210" s="11"/>
    </row>
    <row r="1211" spans="1:12" ht="36.9" x14ac:dyDescent="0.4">
      <c r="A1211" s="11"/>
      <c r="B1211" s="12" t="s">
        <v>91</v>
      </c>
      <c r="C1211" s="13">
        <v>43942</v>
      </c>
      <c r="D1211" s="12" t="s">
        <v>16</v>
      </c>
      <c r="E1211" s="12" t="s">
        <v>2603</v>
      </c>
      <c r="F1211" s="12" t="s">
        <v>23</v>
      </c>
      <c r="G1211" s="14" t="s">
        <v>2607</v>
      </c>
      <c r="H1211" s="29" t="s">
        <v>2605</v>
      </c>
      <c r="I1211" s="16"/>
      <c r="J1211" s="16"/>
      <c r="K1211" s="11"/>
      <c r="L1211" s="11"/>
    </row>
    <row r="1212" spans="1:12" ht="61.5" x14ac:dyDescent="0.4">
      <c r="A1212" s="11"/>
      <c r="B1212" s="12" t="s">
        <v>91</v>
      </c>
      <c r="C1212" s="13">
        <v>43942</v>
      </c>
      <c r="D1212" s="12" t="s">
        <v>16</v>
      </c>
      <c r="E1212" s="12" t="s">
        <v>2603</v>
      </c>
      <c r="F1212" s="12" t="s">
        <v>23</v>
      </c>
      <c r="G1212" s="14" t="s">
        <v>2608</v>
      </c>
      <c r="H1212" s="29" t="s">
        <v>2609</v>
      </c>
      <c r="I1212" s="16"/>
      <c r="J1212" s="16"/>
      <c r="K1212" s="11"/>
      <c r="L1212" s="11"/>
    </row>
    <row r="1213" spans="1:12" ht="36.9" x14ac:dyDescent="0.4">
      <c r="A1213" s="11"/>
      <c r="B1213" s="12" t="s">
        <v>91</v>
      </c>
      <c r="C1213" s="13">
        <v>43942</v>
      </c>
      <c r="D1213" s="12" t="s">
        <v>16</v>
      </c>
      <c r="E1213" s="12" t="s">
        <v>2603</v>
      </c>
      <c r="F1213" s="12" t="s">
        <v>23</v>
      </c>
      <c r="G1213" s="14" t="s">
        <v>2610</v>
      </c>
      <c r="H1213" s="29" t="s">
        <v>2605</v>
      </c>
      <c r="I1213" s="16"/>
      <c r="J1213" s="16"/>
      <c r="K1213" s="11"/>
      <c r="L1213" s="11"/>
    </row>
    <row r="1214" spans="1:12" ht="123" x14ac:dyDescent="0.4">
      <c r="A1214" s="11"/>
      <c r="B1214" s="12" t="s">
        <v>91</v>
      </c>
      <c r="C1214" s="13">
        <v>43942</v>
      </c>
      <c r="D1214" s="12" t="s">
        <v>16</v>
      </c>
      <c r="E1214" s="12" t="s">
        <v>2603</v>
      </c>
      <c r="F1214" s="12" t="s">
        <v>57</v>
      </c>
      <c r="G1214" s="14" t="s">
        <v>2611</v>
      </c>
      <c r="H1214" s="14" t="s">
        <v>2612</v>
      </c>
      <c r="I1214" s="16"/>
      <c r="J1214" s="16"/>
      <c r="K1214" s="11"/>
      <c r="L1214" s="11"/>
    </row>
    <row r="1215" spans="1:12" ht="61.5" x14ac:dyDescent="0.4">
      <c r="A1215" s="11"/>
      <c r="B1215" s="12" t="s">
        <v>91</v>
      </c>
      <c r="C1215" s="13">
        <v>43942</v>
      </c>
      <c r="D1215" s="12" t="s">
        <v>16</v>
      </c>
      <c r="E1215" s="12" t="s">
        <v>2603</v>
      </c>
      <c r="F1215" s="12" t="s">
        <v>62</v>
      </c>
      <c r="G1215" s="14" t="s">
        <v>2613</v>
      </c>
      <c r="H1215" s="29" t="s">
        <v>2605</v>
      </c>
      <c r="I1215" s="16"/>
      <c r="J1215" s="16"/>
      <c r="K1215" s="11"/>
      <c r="L1215" s="11"/>
    </row>
    <row r="1216" spans="1:12" ht="49.2" x14ac:dyDescent="0.4">
      <c r="A1216" s="11"/>
      <c r="B1216" s="12" t="s">
        <v>91</v>
      </c>
      <c r="C1216" s="13">
        <v>43942</v>
      </c>
      <c r="D1216" s="12" t="s">
        <v>16</v>
      </c>
      <c r="E1216" s="12" t="s">
        <v>2603</v>
      </c>
      <c r="F1216" s="12" t="s">
        <v>23</v>
      </c>
      <c r="G1216" s="14" t="s">
        <v>2614</v>
      </c>
      <c r="H1216" s="29" t="s">
        <v>2605</v>
      </c>
      <c r="I1216" s="16"/>
      <c r="J1216" s="16"/>
      <c r="K1216" s="11"/>
      <c r="L1216" s="11"/>
    </row>
    <row r="1217" spans="1:12" ht="49.2" x14ac:dyDescent="0.4">
      <c r="A1217" s="11"/>
      <c r="B1217" s="12" t="s">
        <v>91</v>
      </c>
      <c r="C1217" s="13">
        <v>43942</v>
      </c>
      <c r="D1217" s="12" t="s">
        <v>16</v>
      </c>
      <c r="E1217" s="12" t="s">
        <v>2603</v>
      </c>
      <c r="F1217" s="12" t="s">
        <v>23</v>
      </c>
      <c r="G1217" s="14" t="s">
        <v>2615</v>
      </c>
      <c r="H1217" s="29" t="s">
        <v>2605</v>
      </c>
      <c r="I1217" s="16"/>
      <c r="J1217" s="16"/>
      <c r="K1217" s="11"/>
      <c r="L1217" s="11"/>
    </row>
    <row r="1218" spans="1:12" ht="98.4" x14ac:dyDescent="0.4">
      <c r="A1218" s="11"/>
      <c r="B1218" s="12" t="s">
        <v>91</v>
      </c>
      <c r="C1218" s="13">
        <v>43942</v>
      </c>
      <c r="D1218" s="12" t="s">
        <v>16</v>
      </c>
      <c r="E1218" s="12" t="s">
        <v>2616</v>
      </c>
      <c r="F1218" s="12" t="s">
        <v>18</v>
      </c>
      <c r="G1218" s="14" t="s">
        <v>2617</v>
      </c>
      <c r="H1218" s="29" t="s">
        <v>2618</v>
      </c>
      <c r="I1218" s="16"/>
      <c r="J1218" s="16"/>
      <c r="K1218" s="11"/>
      <c r="L1218" s="11"/>
    </row>
    <row r="1219" spans="1:12" ht="61.5" x14ac:dyDescent="0.4">
      <c r="A1219" s="11"/>
      <c r="B1219" s="12" t="s">
        <v>91</v>
      </c>
      <c r="C1219" s="28">
        <v>43942</v>
      </c>
      <c r="D1219" s="12" t="s">
        <v>16</v>
      </c>
      <c r="E1219" s="12" t="s">
        <v>1689</v>
      </c>
      <c r="F1219" s="12" t="s">
        <v>18</v>
      </c>
      <c r="G1219" s="14" t="s">
        <v>2619</v>
      </c>
      <c r="H1219" s="29" t="s">
        <v>2618</v>
      </c>
      <c r="I1219" s="16"/>
      <c r="J1219" s="16"/>
      <c r="K1219" s="11"/>
      <c r="L1219" s="11"/>
    </row>
    <row r="1220" spans="1:12" ht="209.1" x14ac:dyDescent="0.4">
      <c r="A1220" s="11"/>
      <c r="B1220" s="12" t="s">
        <v>95</v>
      </c>
      <c r="C1220" s="13">
        <v>43942</v>
      </c>
      <c r="D1220" s="12" t="s">
        <v>16</v>
      </c>
      <c r="E1220" s="12" t="s">
        <v>2620</v>
      </c>
      <c r="F1220" s="12" t="s">
        <v>62</v>
      </c>
      <c r="G1220" s="14" t="s">
        <v>2621</v>
      </c>
      <c r="H1220" s="29" t="s">
        <v>2622</v>
      </c>
      <c r="I1220" s="16"/>
      <c r="J1220" s="16"/>
      <c r="K1220" s="11"/>
      <c r="L1220" s="11"/>
    </row>
    <row r="1221" spans="1:12" ht="221.4" x14ac:dyDescent="0.4">
      <c r="A1221" s="11"/>
      <c r="B1221" s="12" t="s">
        <v>95</v>
      </c>
      <c r="C1221" s="13">
        <v>43942</v>
      </c>
      <c r="D1221" s="12" t="s">
        <v>16</v>
      </c>
      <c r="E1221" s="12" t="s">
        <v>2620</v>
      </c>
      <c r="F1221" s="12" t="s">
        <v>62</v>
      </c>
      <c r="G1221" s="14" t="s">
        <v>2623</v>
      </c>
      <c r="H1221" s="29" t="s">
        <v>2624</v>
      </c>
      <c r="I1221" s="16"/>
      <c r="J1221" s="16"/>
      <c r="K1221" s="11"/>
      <c r="L1221" s="11"/>
    </row>
    <row r="1222" spans="1:12" ht="49.2" x14ac:dyDescent="0.4">
      <c r="A1222" s="11"/>
      <c r="B1222" s="12" t="s">
        <v>95</v>
      </c>
      <c r="C1222" s="13">
        <v>43942</v>
      </c>
      <c r="D1222" s="12" t="s">
        <v>16</v>
      </c>
      <c r="E1222" s="12" t="s">
        <v>2620</v>
      </c>
      <c r="F1222" s="12" t="s">
        <v>298</v>
      </c>
      <c r="G1222" s="14" t="s">
        <v>2625</v>
      </c>
      <c r="H1222" s="29" t="s">
        <v>2626</v>
      </c>
      <c r="I1222" s="16"/>
      <c r="J1222" s="16"/>
      <c r="K1222" s="11"/>
      <c r="L1222" s="11"/>
    </row>
    <row r="1223" spans="1:12" ht="73.8" x14ac:dyDescent="0.4">
      <c r="A1223" s="11"/>
      <c r="B1223" s="12" t="s">
        <v>95</v>
      </c>
      <c r="C1223" s="13">
        <v>43942</v>
      </c>
      <c r="D1223" s="12" t="s">
        <v>16</v>
      </c>
      <c r="E1223" s="12" t="s">
        <v>2627</v>
      </c>
      <c r="F1223" s="12" t="s">
        <v>62</v>
      </c>
      <c r="G1223" s="14" t="s">
        <v>2628</v>
      </c>
      <c r="H1223" s="29" t="s">
        <v>2629</v>
      </c>
      <c r="I1223" s="16"/>
      <c r="J1223" s="16"/>
      <c r="K1223" s="11"/>
      <c r="L1223" s="11"/>
    </row>
    <row r="1224" spans="1:12" ht="61.5" x14ac:dyDescent="0.4">
      <c r="A1224" s="11"/>
      <c r="B1224" s="12" t="s">
        <v>95</v>
      </c>
      <c r="C1224" s="13">
        <v>43942</v>
      </c>
      <c r="D1224" s="12" t="s">
        <v>16</v>
      </c>
      <c r="E1224" s="12" t="s">
        <v>2620</v>
      </c>
      <c r="F1224" s="12" t="s">
        <v>62</v>
      </c>
      <c r="G1224" s="14" t="s">
        <v>2630</v>
      </c>
      <c r="H1224" s="29" t="s">
        <v>2626</v>
      </c>
      <c r="I1224" s="16"/>
      <c r="J1224" s="16"/>
      <c r="K1224" s="11"/>
      <c r="L1224" s="11"/>
    </row>
    <row r="1225" spans="1:12" ht="184.5" x14ac:dyDescent="0.4">
      <c r="A1225" s="11"/>
      <c r="B1225" s="12" t="s">
        <v>95</v>
      </c>
      <c r="C1225" s="13">
        <v>43942</v>
      </c>
      <c r="D1225" s="12" t="s">
        <v>16</v>
      </c>
      <c r="E1225" s="12" t="s">
        <v>2620</v>
      </c>
      <c r="F1225" s="12" t="s">
        <v>62</v>
      </c>
      <c r="G1225" s="14" t="s">
        <v>2631</v>
      </c>
      <c r="H1225" s="29" t="s">
        <v>2632</v>
      </c>
      <c r="I1225" s="16"/>
      <c r="J1225" s="16"/>
      <c r="K1225" s="11"/>
      <c r="L1225" s="11"/>
    </row>
    <row r="1226" spans="1:12" ht="61.5" x14ac:dyDescent="0.4">
      <c r="A1226" s="11"/>
      <c r="B1226" s="12" t="s">
        <v>480</v>
      </c>
      <c r="C1226" s="13">
        <v>43942</v>
      </c>
      <c r="D1226" s="12" t="s">
        <v>16</v>
      </c>
      <c r="E1226" s="12" t="s">
        <v>1327</v>
      </c>
      <c r="F1226" s="12" t="s">
        <v>274</v>
      </c>
      <c r="G1226" s="14" t="s">
        <v>2633</v>
      </c>
      <c r="H1226" s="29" t="s">
        <v>2634</v>
      </c>
      <c r="I1226" s="16"/>
      <c r="J1226" s="16"/>
      <c r="K1226" s="11"/>
      <c r="L1226" s="11"/>
    </row>
    <row r="1227" spans="1:12" ht="86.1" x14ac:dyDescent="0.4">
      <c r="A1227" s="11"/>
      <c r="B1227" s="12" t="s">
        <v>99</v>
      </c>
      <c r="C1227" s="28">
        <v>43942</v>
      </c>
      <c r="D1227" s="12" t="s">
        <v>16</v>
      </c>
      <c r="E1227" s="12" t="s">
        <v>61</v>
      </c>
      <c r="F1227" s="12" t="s">
        <v>62</v>
      </c>
      <c r="G1227" s="14" t="s">
        <v>2635</v>
      </c>
      <c r="H1227" s="29" t="s">
        <v>2636</v>
      </c>
      <c r="I1227" s="16"/>
      <c r="J1227" s="16"/>
      <c r="K1227" s="11"/>
      <c r="L1227" s="11"/>
    </row>
    <row r="1228" spans="1:12" ht="73.8" x14ac:dyDescent="0.4">
      <c r="A1228" s="11"/>
      <c r="B1228" s="12" t="s">
        <v>102</v>
      </c>
      <c r="C1228" s="13">
        <v>43942</v>
      </c>
      <c r="D1228" s="12" t="s">
        <v>16</v>
      </c>
      <c r="E1228" s="12" t="s">
        <v>412</v>
      </c>
      <c r="F1228" s="12" t="s">
        <v>62</v>
      </c>
      <c r="G1228" s="14" t="s">
        <v>2637</v>
      </c>
      <c r="H1228" s="29" t="s">
        <v>2638</v>
      </c>
      <c r="I1228" s="16"/>
      <c r="J1228" s="16"/>
      <c r="K1228" s="11"/>
      <c r="L1228" s="11"/>
    </row>
    <row r="1229" spans="1:12" ht="110.7" x14ac:dyDescent="0.4">
      <c r="A1229" s="11"/>
      <c r="B1229" s="12" t="s">
        <v>184</v>
      </c>
      <c r="C1229" s="13">
        <v>43942</v>
      </c>
      <c r="D1229" s="12" t="s">
        <v>16</v>
      </c>
      <c r="E1229" s="12" t="s">
        <v>700</v>
      </c>
      <c r="F1229" s="12" t="s">
        <v>18</v>
      </c>
      <c r="G1229" s="14" t="s">
        <v>2639</v>
      </c>
      <c r="H1229" s="29" t="s">
        <v>2640</v>
      </c>
      <c r="I1229" s="16"/>
      <c r="J1229" s="16"/>
      <c r="K1229" s="11"/>
      <c r="L1229" s="11"/>
    </row>
    <row r="1230" spans="1:12" ht="73.8" x14ac:dyDescent="0.4">
      <c r="A1230" s="11"/>
      <c r="B1230" s="12" t="s">
        <v>191</v>
      </c>
      <c r="C1230" s="13">
        <v>43942</v>
      </c>
      <c r="D1230" s="12" t="s">
        <v>16</v>
      </c>
      <c r="E1230" s="12" t="s">
        <v>2064</v>
      </c>
      <c r="F1230" s="12" t="s">
        <v>28</v>
      </c>
      <c r="G1230" s="14" t="s">
        <v>2641</v>
      </c>
      <c r="H1230" s="29" t="s">
        <v>2642</v>
      </c>
      <c r="I1230" s="16"/>
      <c r="J1230" s="16"/>
      <c r="K1230" s="11"/>
      <c r="L1230" s="11"/>
    </row>
    <row r="1231" spans="1:12" ht="73.8" x14ac:dyDescent="0.4">
      <c r="A1231" s="11"/>
      <c r="B1231" s="12" t="s">
        <v>116</v>
      </c>
      <c r="C1231" s="13">
        <v>43941</v>
      </c>
      <c r="D1231" s="12" t="s">
        <v>16</v>
      </c>
      <c r="E1231" s="12" t="s">
        <v>116</v>
      </c>
      <c r="F1231" s="12" t="s">
        <v>23</v>
      </c>
      <c r="G1231" s="14" t="s">
        <v>2643</v>
      </c>
      <c r="H1231" s="29" t="s">
        <v>2644</v>
      </c>
      <c r="I1231" s="16"/>
      <c r="J1231" s="16"/>
      <c r="K1231" s="11"/>
      <c r="L1231" s="11"/>
    </row>
    <row r="1232" spans="1:12" ht="36.9" x14ac:dyDescent="0.4">
      <c r="A1232" s="11"/>
      <c r="B1232" s="12" t="s">
        <v>46</v>
      </c>
      <c r="C1232" s="13">
        <v>43941</v>
      </c>
      <c r="D1232" s="12" t="s">
        <v>16</v>
      </c>
      <c r="E1232" s="12" t="s">
        <v>950</v>
      </c>
      <c r="F1232" s="12" t="s">
        <v>52</v>
      </c>
      <c r="G1232" s="14" t="s">
        <v>2645</v>
      </c>
      <c r="H1232" s="29" t="s">
        <v>2646</v>
      </c>
      <c r="I1232" s="16"/>
      <c r="J1232" s="16"/>
      <c r="K1232" s="11"/>
      <c r="L1232" s="11"/>
    </row>
    <row r="1233" spans="1:12" ht="36.9" x14ac:dyDescent="0.4">
      <c r="A1233" s="11"/>
      <c r="B1233" s="12" t="s">
        <v>46</v>
      </c>
      <c r="C1233" s="28">
        <v>43941</v>
      </c>
      <c r="D1233" s="12" t="s">
        <v>16</v>
      </c>
      <c r="E1233" s="12" t="s">
        <v>1563</v>
      </c>
      <c r="F1233" s="12" t="s">
        <v>23</v>
      </c>
      <c r="G1233" s="14" t="s">
        <v>2647</v>
      </c>
      <c r="H1233" s="29" t="s">
        <v>2648</v>
      </c>
      <c r="I1233" s="16"/>
      <c r="J1233" s="16"/>
      <c r="K1233" s="11"/>
      <c r="L1233" s="11"/>
    </row>
    <row r="1234" spans="1:12" ht="36.9" x14ac:dyDescent="0.4">
      <c r="A1234" s="11"/>
      <c r="B1234" s="12" t="s">
        <v>50</v>
      </c>
      <c r="C1234" s="13">
        <v>43941</v>
      </c>
      <c r="D1234" s="12" t="s">
        <v>16</v>
      </c>
      <c r="E1234" s="12" t="s">
        <v>51</v>
      </c>
      <c r="F1234" s="12" t="s">
        <v>274</v>
      </c>
      <c r="G1234" s="14" t="s">
        <v>2649</v>
      </c>
      <c r="H1234" s="29" t="s">
        <v>2650</v>
      </c>
      <c r="I1234" s="16"/>
      <c r="J1234" s="16"/>
      <c r="K1234" s="11"/>
      <c r="L1234" s="11"/>
    </row>
    <row r="1235" spans="1:12" ht="61.5" x14ac:dyDescent="0.4">
      <c r="A1235" s="11"/>
      <c r="B1235" s="12" t="s">
        <v>50</v>
      </c>
      <c r="C1235" s="13">
        <v>43941</v>
      </c>
      <c r="D1235" s="12" t="s">
        <v>16</v>
      </c>
      <c r="E1235" s="12" t="s">
        <v>1633</v>
      </c>
      <c r="F1235" s="12" t="s">
        <v>18</v>
      </c>
      <c r="G1235" s="14" t="s">
        <v>2651</v>
      </c>
      <c r="H1235" s="29" t="s">
        <v>2652</v>
      </c>
      <c r="I1235" s="16"/>
      <c r="J1235" s="16"/>
      <c r="K1235" s="11"/>
      <c r="L1235" s="11"/>
    </row>
    <row r="1236" spans="1:12" ht="147.6" x14ac:dyDescent="0.4">
      <c r="A1236" s="11"/>
      <c r="B1236" s="12" t="s">
        <v>50</v>
      </c>
      <c r="C1236" s="13">
        <v>43941</v>
      </c>
      <c r="D1236" s="12" t="s">
        <v>16</v>
      </c>
      <c r="E1236" s="12" t="s">
        <v>1633</v>
      </c>
      <c r="F1236" s="12" t="s">
        <v>23</v>
      </c>
      <c r="G1236" s="14" t="s">
        <v>2653</v>
      </c>
      <c r="H1236" s="29" t="s">
        <v>2652</v>
      </c>
      <c r="I1236" s="16"/>
      <c r="J1236" s="16"/>
      <c r="K1236" s="11"/>
      <c r="L1236" s="11"/>
    </row>
    <row r="1237" spans="1:12" ht="86.1" x14ac:dyDescent="0.4">
      <c r="A1237" s="11"/>
      <c r="B1237" s="12" t="s">
        <v>137</v>
      </c>
      <c r="C1237" s="13">
        <v>43941</v>
      </c>
      <c r="D1237" s="12" t="s">
        <v>16</v>
      </c>
      <c r="E1237" s="12" t="s">
        <v>1060</v>
      </c>
      <c r="F1237" s="12" t="s">
        <v>62</v>
      </c>
      <c r="G1237" s="14" t="s">
        <v>2654</v>
      </c>
      <c r="H1237" s="29" t="s">
        <v>2655</v>
      </c>
      <c r="I1237" s="16"/>
      <c r="J1237" s="16"/>
      <c r="K1237" s="11"/>
      <c r="L1237" s="11"/>
    </row>
    <row r="1238" spans="1:12" ht="61.5" hidden="1" x14ac:dyDescent="0.4">
      <c r="A1238" s="11"/>
      <c r="B1238" s="19" t="s">
        <v>607</v>
      </c>
      <c r="C1238" s="20">
        <v>43941</v>
      </c>
      <c r="D1238" s="19" t="s">
        <v>142</v>
      </c>
      <c r="E1238" s="19" t="s">
        <v>2656</v>
      </c>
      <c r="F1238" s="19" t="s">
        <v>62</v>
      </c>
      <c r="G1238" s="21" t="s">
        <v>2657</v>
      </c>
      <c r="H1238" s="31" t="s">
        <v>2658</v>
      </c>
      <c r="I1238" s="16"/>
      <c r="J1238" s="16"/>
      <c r="K1238" s="11"/>
      <c r="L1238" s="11"/>
    </row>
    <row r="1239" spans="1:12" ht="98.4" x14ac:dyDescent="0.4">
      <c r="A1239" s="11"/>
      <c r="B1239" s="12" t="s">
        <v>607</v>
      </c>
      <c r="C1239" s="13">
        <v>43941</v>
      </c>
      <c r="D1239" s="12" t="s">
        <v>16</v>
      </c>
      <c r="E1239" s="12" t="s">
        <v>2659</v>
      </c>
      <c r="F1239" s="12" t="s">
        <v>62</v>
      </c>
      <c r="G1239" s="14" t="s">
        <v>2660</v>
      </c>
      <c r="H1239" s="29" t="s">
        <v>2661</v>
      </c>
      <c r="I1239" s="16"/>
      <c r="J1239" s="16"/>
      <c r="K1239" s="11"/>
      <c r="L1239" s="11"/>
    </row>
    <row r="1240" spans="1:12" ht="110.7" hidden="1" x14ac:dyDescent="0.4">
      <c r="A1240" s="11"/>
      <c r="B1240" s="19" t="s">
        <v>55</v>
      </c>
      <c r="C1240" s="20">
        <v>43941</v>
      </c>
      <c r="D1240" s="19" t="s">
        <v>142</v>
      </c>
      <c r="E1240" s="19" t="s">
        <v>2662</v>
      </c>
      <c r="F1240" s="19" t="s">
        <v>23</v>
      </c>
      <c r="G1240" s="21" t="s">
        <v>2663</v>
      </c>
      <c r="H1240" s="31" t="s">
        <v>2664</v>
      </c>
      <c r="I1240" s="16"/>
      <c r="J1240" s="16"/>
      <c r="K1240" s="11"/>
      <c r="L1240" s="11"/>
    </row>
    <row r="1241" spans="1:12" ht="49.2" hidden="1" x14ac:dyDescent="0.4">
      <c r="A1241" s="11"/>
      <c r="B1241" s="19" t="s">
        <v>148</v>
      </c>
      <c r="C1241" s="20">
        <v>43941</v>
      </c>
      <c r="D1241" s="19" t="s">
        <v>142</v>
      </c>
      <c r="E1241" s="19" t="s">
        <v>61</v>
      </c>
      <c r="F1241" s="19" t="s">
        <v>62</v>
      </c>
      <c r="G1241" s="21" t="s">
        <v>2665</v>
      </c>
      <c r="H1241" s="31" t="s">
        <v>2666</v>
      </c>
      <c r="I1241" s="16"/>
      <c r="J1241" s="16"/>
      <c r="K1241" s="11"/>
      <c r="L1241" s="11"/>
    </row>
    <row r="1242" spans="1:12" ht="123" x14ac:dyDescent="0.4">
      <c r="A1242" s="11"/>
      <c r="B1242" s="12" t="s">
        <v>148</v>
      </c>
      <c r="C1242" s="13">
        <v>43941</v>
      </c>
      <c r="D1242" s="12" t="s">
        <v>16</v>
      </c>
      <c r="E1242" s="12" t="s">
        <v>837</v>
      </c>
      <c r="F1242" s="12" t="s">
        <v>28</v>
      </c>
      <c r="G1242" s="14" t="s">
        <v>2667</v>
      </c>
      <c r="H1242" s="29" t="s">
        <v>2668</v>
      </c>
      <c r="I1242" s="16"/>
      <c r="J1242" s="16"/>
      <c r="K1242" s="11"/>
      <c r="L1242" s="11"/>
    </row>
    <row r="1243" spans="1:12" ht="61.5" x14ac:dyDescent="0.4">
      <c r="A1243" s="11"/>
      <c r="B1243" s="12" t="s">
        <v>431</v>
      </c>
      <c r="C1243" s="13">
        <v>43941</v>
      </c>
      <c r="D1243" s="12" t="s">
        <v>16</v>
      </c>
      <c r="E1243" s="12" t="s">
        <v>432</v>
      </c>
      <c r="F1243" s="12" t="s">
        <v>18</v>
      </c>
      <c r="G1243" s="14" t="s">
        <v>2669</v>
      </c>
      <c r="H1243" s="29" t="s">
        <v>2670</v>
      </c>
      <c r="I1243" s="16"/>
      <c r="J1243" s="16"/>
      <c r="K1243" s="11"/>
      <c r="L1243" s="11"/>
    </row>
    <row r="1244" spans="1:12" ht="49.2" x14ac:dyDescent="0.4">
      <c r="A1244" s="11"/>
      <c r="B1244" s="12" t="s">
        <v>60</v>
      </c>
      <c r="C1244" s="13">
        <v>43941</v>
      </c>
      <c r="D1244" s="12" t="s">
        <v>16</v>
      </c>
      <c r="E1244" s="12" t="s">
        <v>61</v>
      </c>
      <c r="F1244" s="12" t="s">
        <v>23</v>
      </c>
      <c r="G1244" s="14" t="s">
        <v>2671</v>
      </c>
      <c r="H1244" s="29" t="s">
        <v>2672</v>
      </c>
      <c r="I1244" s="16"/>
      <c r="J1244" s="16"/>
      <c r="K1244" s="11"/>
      <c r="L1244" s="11"/>
    </row>
    <row r="1245" spans="1:12" ht="49.2" x14ac:dyDescent="0.4">
      <c r="A1245" s="11"/>
      <c r="B1245" s="12" t="s">
        <v>60</v>
      </c>
      <c r="C1245" s="13">
        <v>43941</v>
      </c>
      <c r="D1245" s="12" t="s">
        <v>16</v>
      </c>
      <c r="E1245" s="12" t="s">
        <v>2673</v>
      </c>
      <c r="F1245" s="12" t="s">
        <v>23</v>
      </c>
      <c r="G1245" s="14" t="s">
        <v>2674</v>
      </c>
      <c r="H1245" s="29" t="s">
        <v>2675</v>
      </c>
      <c r="I1245" s="16"/>
      <c r="J1245" s="16"/>
      <c r="K1245" s="11"/>
      <c r="L1245" s="11"/>
    </row>
    <row r="1246" spans="1:12" ht="86.1" x14ac:dyDescent="0.4">
      <c r="A1246" s="11"/>
      <c r="B1246" s="12" t="s">
        <v>70</v>
      </c>
      <c r="C1246" s="13">
        <v>43941</v>
      </c>
      <c r="D1246" s="12" t="s">
        <v>16</v>
      </c>
      <c r="E1246" s="12" t="s">
        <v>71</v>
      </c>
      <c r="F1246" s="12" t="s">
        <v>28</v>
      </c>
      <c r="G1246" s="14" t="s">
        <v>2676</v>
      </c>
      <c r="H1246" s="29" t="s">
        <v>2677</v>
      </c>
      <c r="I1246" s="16"/>
      <c r="J1246" s="16"/>
      <c r="K1246" s="11"/>
      <c r="L1246" s="11"/>
    </row>
    <row r="1247" spans="1:12" ht="110.7" x14ac:dyDescent="0.4">
      <c r="A1247" s="11"/>
      <c r="B1247" s="12" t="s">
        <v>70</v>
      </c>
      <c r="C1247" s="13">
        <v>43941</v>
      </c>
      <c r="D1247" s="12" t="s">
        <v>16</v>
      </c>
      <c r="E1247" s="12" t="s">
        <v>71</v>
      </c>
      <c r="F1247" s="12" t="s">
        <v>28</v>
      </c>
      <c r="G1247" s="14" t="s">
        <v>2678</v>
      </c>
      <c r="H1247" s="29" t="s">
        <v>2679</v>
      </c>
      <c r="I1247" s="16"/>
      <c r="J1247" s="16"/>
      <c r="K1247" s="11"/>
      <c r="L1247" s="11"/>
    </row>
    <row r="1248" spans="1:12" ht="49.2" x14ac:dyDescent="0.4">
      <c r="A1248" s="11"/>
      <c r="B1248" s="12" t="s">
        <v>225</v>
      </c>
      <c r="C1248" s="28">
        <v>43941</v>
      </c>
      <c r="D1248" s="12" t="s">
        <v>16</v>
      </c>
      <c r="E1248" s="12" t="s">
        <v>2680</v>
      </c>
      <c r="F1248" s="12" t="s">
        <v>28</v>
      </c>
      <c r="G1248" s="14" t="s">
        <v>2681</v>
      </c>
      <c r="H1248" s="29" t="s">
        <v>2682</v>
      </c>
      <c r="I1248" s="16"/>
      <c r="J1248" s="16"/>
      <c r="K1248" s="11"/>
      <c r="L1248" s="11"/>
    </row>
    <row r="1249" spans="1:12" ht="86.1" x14ac:dyDescent="0.4">
      <c r="A1249" s="11"/>
      <c r="B1249" s="12" t="s">
        <v>294</v>
      </c>
      <c r="C1249" s="13">
        <v>43941</v>
      </c>
      <c r="D1249" s="12" t="s">
        <v>16</v>
      </c>
      <c r="E1249" s="12" t="s">
        <v>2683</v>
      </c>
      <c r="F1249" s="12" t="s">
        <v>57</v>
      </c>
      <c r="G1249" s="14" t="s">
        <v>2684</v>
      </c>
      <c r="H1249" s="29" t="s">
        <v>2685</v>
      </c>
      <c r="I1249" s="16"/>
      <c r="J1249" s="16"/>
      <c r="K1249" s="11"/>
      <c r="L1249" s="11"/>
    </row>
    <row r="1250" spans="1:12" ht="61.5" x14ac:dyDescent="0.4">
      <c r="A1250" s="11"/>
      <c r="B1250" s="12" t="s">
        <v>84</v>
      </c>
      <c r="C1250" s="13">
        <v>43941</v>
      </c>
      <c r="D1250" s="12" t="s">
        <v>16</v>
      </c>
      <c r="E1250" s="12" t="s">
        <v>535</v>
      </c>
      <c r="F1250" s="12" t="s">
        <v>62</v>
      </c>
      <c r="G1250" s="14" t="s">
        <v>2686</v>
      </c>
      <c r="H1250" s="29" t="s">
        <v>2687</v>
      </c>
      <c r="I1250" s="16"/>
      <c r="J1250" s="16"/>
      <c r="K1250" s="11"/>
      <c r="L1250" s="11"/>
    </row>
    <row r="1251" spans="1:12" ht="49.2" x14ac:dyDescent="0.4">
      <c r="A1251" s="11"/>
      <c r="B1251" s="12" t="s">
        <v>177</v>
      </c>
      <c r="C1251" s="13">
        <v>43941</v>
      </c>
      <c r="D1251" s="12" t="s">
        <v>16</v>
      </c>
      <c r="E1251" s="12" t="s">
        <v>866</v>
      </c>
      <c r="F1251" s="12" t="s">
        <v>18</v>
      </c>
      <c r="G1251" s="14" t="s">
        <v>2688</v>
      </c>
      <c r="H1251" s="29" t="s">
        <v>2689</v>
      </c>
      <c r="I1251" s="16"/>
      <c r="J1251" s="16"/>
      <c r="K1251" s="11"/>
      <c r="L1251" s="11"/>
    </row>
    <row r="1252" spans="1:12" ht="49.2" x14ac:dyDescent="0.4">
      <c r="A1252" s="11"/>
      <c r="B1252" s="12" t="s">
        <v>177</v>
      </c>
      <c r="C1252" s="13">
        <v>43941</v>
      </c>
      <c r="D1252" s="12" t="s">
        <v>16</v>
      </c>
      <c r="E1252" s="12" t="s">
        <v>866</v>
      </c>
      <c r="F1252" s="12" t="s">
        <v>18</v>
      </c>
      <c r="G1252" s="14" t="s">
        <v>2690</v>
      </c>
      <c r="H1252" s="29" t="s">
        <v>2689</v>
      </c>
      <c r="I1252" s="16"/>
      <c r="J1252" s="16"/>
      <c r="K1252" s="11"/>
      <c r="L1252" s="11"/>
    </row>
    <row r="1253" spans="1:12" ht="73.8" x14ac:dyDescent="0.4">
      <c r="A1253" s="11"/>
      <c r="B1253" s="12" t="s">
        <v>177</v>
      </c>
      <c r="C1253" s="13">
        <v>43941</v>
      </c>
      <c r="D1253" s="12" t="s">
        <v>16</v>
      </c>
      <c r="E1253" s="12" t="s">
        <v>866</v>
      </c>
      <c r="F1253" s="12" t="s">
        <v>18</v>
      </c>
      <c r="G1253" s="14" t="s">
        <v>2691</v>
      </c>
      <c r="H1253" s="29" t="s">
        <v>2689</v>
      </c>
      <c r="I1253" s="16"/>
      <c r="J1253" s="16"/>
      <c r="K1253" s="11"/>
      <c r="L1253" s="11"/>
    </row>
    <row r="1254" spans="1:12" ht="49.2" x14ac:dyDescent="0.4">
      <c r="A1254" s="11"/>
      <c r="B1254" s="12" t="s">
        <v>177</v>
      </c>
      <c r="C1254" s="13">
        <v>43941</v>
      </c>
      <c r="D1254" s="12" t="s">
        <v>16</v>
      </c>
      <c r="E1254" s="12" t="s">
        <v>866</v>
      </c>
      <c r="F1254" s="12" t="s">
        <v>18</v>
      </c>
      <c r="G1254" s="14" t="s">
        <v>2692</v>
      </c>
      <c r="H1254" s="29" t="s">
        <v>2689</v>
      </c>
      <c r="I1254" s="16"/>
      <c r="J1254" s="16"/>
      <c r="K1254" s="11"/>
      <c r="L1254" s="11"/>
    </row>
    <row r="1255" spans="1:12" ht="61.5" x14ac:dyDescent="0.4">
      <c r="A1255" s="11"/>
      <c r="B1255" s="12" t="s">
        <v>177</v>
      </c>
      <c r="C1255" s="13">
        <v>43941</v>
      </c>
      <c r="D1255" s="12" t="s">
        <v>16</v>
      </c>
      <c r="E1255" s="12" t="s">
        <v>866</v>
      </c>
      <c r="F1255" s="12" t="s">
        <v>18</v>
      </c>
      <c r="G1255" s="14" t="s">
        <v>2693</v>
      </c>
      <c r="H1255" s="29" t="s">
        <v>2689</v>
      </c>
      <c r="I1255" s="16"/>
      <c r="J1255" s="16"/>
      <c r="K1255" s="11"/>
      <c r="L1255" s="11"/>
    </row>
    <row r="1256" spans="1:12" ht="61.5" x14ac:dyDescent="0.4">
      <c r="A1256" s="11"/>
      <c r="B1256" s="12" t="s">
        <v>177</v>
      </c>
      <c r="C1256" s="13">
        <v>43941</v>
      </c>
      <c r="D1256" s="12" t="s">
        <v>16</v>
      </c>
      <c r="E1256" s="12" t="s">
        <v>866</v>
      </c>
      <c r="F1256" s="12" t="s">
        <v>18</v>
      </c>
      <c r="G1256" s="14" t="s">
        <v>2694</v>
      </c>
      <c r="H1256" s="29" t="s">
        <v>2689</v>
      </c>
      <c r="I1256" s="16"/>
      <c r="J1256" s="16"/>
      <c r="K1256" s="11"/>
      <c r="L1256" s="11"/>
    </row>
    <row r="1257" spans="1:12" ht="73.8" x14ac:dyDescent="0.4">
      <c r="A1257" s="11"/>
      <c r="B1257" s="12" t="s">
        <v>177</v>
      </c>
      <c r="C1257" s="13">
        <v>43941</v>
      </c>
      <c r="D1257" s="12" t="s">
        <v>16</v>
      </c>
      <c r="E1257" s="12" t="s">
        <v>866</v>
      </c>
      <c r="F1257" s="12" t="s">
        <v>18</v>
      </c>
      <c r="G1257" s="14" t="s">
        <v>2695</v>
      </c>
      <c r="H1257" s="29" t="s">
        <v>2689</v>
      </c>
      <c r="I1257" s="16"/>
      <c r="J1257" s="16"/>
      <c r="K1257" s="11"/>
      <c r="L1257" s="11"/>
    </row>
    <row r="1258" spans="1:12" ht="86.1" x14ac:dyDescent="0.4">
      <c r="A1258" s="11"/>
      <c r="B1258" s="12" t="s">
        <v>177</v>
      </c>
      <c r="C1258" s="13">
        <v>43941</v>
      </c>
      <c r="D1258" s="12" t="s">
        <v>16</v>
      </c>
      <c r="E1258" s="12" t="s">
        <v>866</v>
      </c>
      <c r="F1258" s="12" t="s">
        <v>18</v>
      </c>
      <c r="G1258" s="14" t="s">
        <v>2696</v>
      </c>
      <c r="H1258" s="29" t="s">
        <v>2689</v>
      </c>
      <c r="I1258" s="16"/>
      <c r="J1258" s="16"/>
      <c r="K1258" s="11"/>
      <c r="L1258" s="11"/>
    </row>
    <row r="1259" spans="1:12" ht="61.5" x14ac:dyDescent="0.4">
      <c r="A1259" s="11"/>
      <c r="B1259" s="12" t="s">
        <v>177</v>
      </c>
      <c r="C1259" s="13">
        <v>43941</v>
      </c>
      <c r="D1259" s="12" t="s">
        <v>16</v>
      </c>
      <c r="E1259" s="12" t="s">
        <v>866</v>
      </c>
      <c r="F1259" s="12" t="s">
        <v>18</v>
      </c>
      <c r="G1259" s="14" t="s">
        <v>2697</v>
      </c>
      <c r="H1259" s="29" t="s">
        <v>2689</v>
      </c>
      <c r="I1259" s="16"/>
      <c r="J1259" s="16"/>
      <c r="K1259" s="11"/>
      <c r="L1259" s="11"/>
    </row>
    <row r="1260" spans="1:12" ht="49.2" x14ac:dyDescent="0.4">
      <c r="A1260" s="11"/>
      <c r="B1260" s="12" t="s">
        <v>177</v>
      </c>
      <c r="C1260" s="13">
        <v>43941</v>
      </c>
      <c r="D1260" s="12" t="s">
        <v>16</v>
      </c>
      <c r="E1260" s="12" t="s">
        <v>866</v>
      </c>
      <c r="F1260" s="12" t="s">
        <v>18</v>
      </c>
      <c r="G1260" s="14" t="s">
        <v>2698</v>
      </c>
      <c r="H1260" s="29" t="s">
        <v>2689</v>
      </c>
      <c r="I1260" s="16"/>
      <c r="J1260" s="16"/>
      <c r="K1260" s="11"/>
      <c r="L1260" s="11"/>
    </row>
    <row r="1261" spans="1:12" ht="73.8" x14ac:dyDescent="0.4">
      <c r="A1261" s="11"/>
      <c r="B1261" s="12" t="s">
        <v>177</v>
      </c>
      <c r="C1261" s="13">
        <v>43941</v>
      </c>
      <c r="D1261" s="12" t="s">
        <v>16</v>
      </c>
      <c r="E1261" s="12" t="s">
        <v>866</v>
      </c>
      <c r="F1261" s="12" t="s">
        <v>18</v>
      </c>
      <c r="G1261" s="14" t="s">
        <v>2699</v>
      </c>
      <c r="H1261" s="29" t="s">
        <v>2689</v>
      </c>
      <c r="I1261" s="16"/>
      <c r="J1261" s="16"/>
      <c r="K1261" s="11"/>
      <c r="L1261" s="11"/>
    </row>
    <row r="1262" spans="1:12" ht="61.5" x14ac:dyDescent="0.4">
      <c r="A1262" s="11"/>
      <c r="B1262" s="12" t="s">
        <v>177</v>
      </c>
      <c r="C1262" s="13">
        <v>43941</v>
      </c>
      <c r="D1262" s="12" t="s">
        <v>16</v>
      </c>
      <c r="E1262" s="12" t="s">
        <v>866</v>
      </c>
      <c r="F1262" s="12" t="s">
        <v>18</v>
      </c>
      <c r="G1262" s="14" t="s">
        <v>2700</v>
      </c>
      <c r="H1262" s="29" t="s">
        <v>2689</v>
      </c>
      <c r="I1262" s="16"/>
      <c r="J1262" s="16"/>
      <c r="K1262" s="11"/>
      <c r="L1262" s="11"/>
    </row>
    <row r="1263" spans="1:12" ht="61.5" x14ac:dyDescent="0.4">
      <c r="A1263" s="11"/>
      <c r="B1263" s="12" t="s">
        <v>177</v>
      </c>
      <c r="C1263" s="13">
        <v>43941</v>
      </c>
      <c r="D1263" s="12" t="s">
        <v>16</v>
      </c>
      <c r="E1263" s="12" t="s">
        <v>866</v>
      </c>
      <c r="F1263" s="12" t="s">
        <v>18</v>
      </c>
      <c r="G1263" s="14" t="s">
        <v>2701</v>
      </c>
      <c r="H1263" s="29" t="s">
        <v>2689</v>
      </c>
      <c r="I1263" s="16"/>
      <c r="J1263" s="16"/>
      <c r="K1263" s="11"/>
      <c r="L1263" s="11"/>
    </row>
    <row r="1264" spans="1:12" ht="73.8" x14ac:dyDescent="0.4">
      <c r="A1264" s="11"/>
      <c r="B1264" s="12" t="s">
        <v>177</v>
      </c>
      <c r="C1264" s="13">
        <v>43941</v>
      </c>
      <c r="D1264" s="12" t="s">
        <v>16</v>
      </c>
      <c r="E1264" s="12" t="s">
        <v>866</v>
      </c>
      <c r="F1264" s="12" t="s">
        <v>18</v>
      </c>
      <c r="G1264" s="14" t="s">
        <v>2702</v>
      </c>
      <c r="H1264" s="29" t="s">
        <v>2689</v>
      </c>
      <c r="I1264" s="16"/>
      <c r="J1264" s="16"/>
      <c r="K1264" s="11"/>
      <c r="L1264" s="11"/>
    </row>
    <row r="1265" spans="1:12" ht="36.9" x14ac:dyDescent="0.4">
      <c r="A1265" s="11"/>
      <c r="B1265" s="12" t="s">
        <v>177</v>
      </c>
      <c r="C1265" s="13">
        <v>43941</v>
      </c>
      <c r="D1265" s="12" t="s">
        <v>16</v>
      </c>
      <c r="E1265" s="12" t="s">
        <v>866</v>
      </c>
      <c r="F1265" s="12" t="s">
        <v>18</v>
      </c>
      <c r="G1265" s="14" t="s">
        <v>2703</v>
      </c>
      <c r="H1265" s="29" t="s">
        <v>2689</v>
      </c>
      <c r="I1265" s="16"/>
      <c r="J1265" s="16"/>
      <c r="K1265" s="11"/>
      <c r="L1265" s="11"/>
    </row>
    <row r="1266" spans="1:12" ht="49.2" x14ac:dyDescent="0.4">
      <c r="A1266" s="11"/>
      <c r="B1266" s="12" t="s">
        <v>177</v>
      </c>
      <c r="C1266" s="13">
        <v>43941</v>
      </c>
      <c r="D1266" s="12" t="s">
        <v>16</v>
      </c>
      <c r="E1266" s="12" t="s">
        <v>866</v>
      </c>
      <c r="F1266" s="12" t="s">
        <v>18</v>
      </c>
      <c r="G1266" s="14" t="s">
        <v>2704</v>
      </c>
      <c r="H1266" s="29" t="s">
        <v>2689</v>
      </c>
      <c r="I1266" s="16"/>
      <c r="J1266" s="16"/>
      <c r="K1266" s="11"/>
      <c r="L1266" s="11"/>
    </row>
    <row r="1267" spans="1:12" ht="49.2" x14ac:dyDescent="0.4">
      <c r="A1267" s="11"/>
      <c r="B1267" s="12" t="s">
        <v>177</v>
      </c>
      <c r="C1267" s="13">
        <v>43941</v>
      </c>
      <c r="D1267" s="12" t="s">
        <v>16</v>
      </c>
      <c r="E1267" s="12" t="s">
        <v>866</v>
      </c>
      <c r="F1267" s="12" t="s">
        <v>18</v>
      </c>
      <c r="G1267" s="14" t="s">
        <v>2705</v>
      </c>
      <c r="H1267" s="29" t="s">
        <v>2689</v>
      </c>
      <c r="I1267" s="16"/>
      <c r="J1267" s="16"/>
      <c r="K1267" s="11"/>
      <c r="L1267" s="11"/>
    </row>
    <row r="1268" spans="1:12" ht="61.5" x14ac:dyDescent="0.4">
      <c r="A1268" s="11"/>
      <c r="B1268" s="12" t="s">
        <v>177</v>
      </c>
      <c r="C1268" s="13">
        <v>43941</v>
      </c>
      <c r="D1268" s="12" t="s">
        <v>16</v>
      </c>
      <c r="E1268" s="12" t="s">
        <v>866</v>
      </c>
      <c r="F1268" s="12" t="s">
        <v>18</v>
      </c>
      <c r="G1268" s="14" t="s">
        <v>2706</v>
      </c>
      <c r="H1268" s="29" t="s">
        <v>2689</v>
      </c>
      <c r="I1268" s="16"/>
      <c r="J1268" s="16"/>
      <c r="K1268" s="11"/>
      <c r="L1268" s="11"/>
    </row>
    <row r="1269" spans="1:12" ht="86.1" x14ac:dyDescent="0.4">
      <c r="A1269" s="11"/>
      <c r="B1269" s="12" t="s">
        <v>177</v>
      </c>
      <c r="C1269" s="13">
        <v>43941</v>
      </c>
      <c r="D1269" s="12" t="s">
        <v>16</v>
      </c>
      <c r="E1269" s="12" t="s">
        <v>866</v>
      </c>
      <c r="F1269" s="12" t="s">
        <v>18</v>
      </c>
      <c r="G1269" s="14" t="s">
        <v>2707</v>
      </c>
      <c r="H1269" s="29" t="s">
        <v>2689</v>
      </c>
      <c r="I1269" s="16"/>
      <c r="J1269" s="16"/>
      <c r="K1269" s="11"/>
      <c r="L1269" s="11"/>
    </row>
    <row r="1270" spans="1:12" ht="147.6" x14ac:dyDescent="0.4">
      <c r="A1270" s="11"/>
      <c r="B1270" s="12" t="s">
        <v>308</v>
      </c>
      <c r="C1270" s="13">
        <v>43941</v>
      </c>
      <c r="D1270" s="12" t="s">
        <v>16</v>
      </c>
      <c r="E1270" s="12" t="s">
        <v>2708</v>
      </c>
      <c r="F1270" s="12" t="s">
        <v>28</v>
      </c>
      <c r="G1270" s="14" t="s">
        <v>2709</v>
      </c>
      <c r="H1270" s="29" t="s">
        <v>2710</v>
      </c>
      <c r="I1270" s="16"/>
      <c r="J1270" s="16"/>
      <c r="K1270" s="11"/>
      <c r="L1270" s="11"/>
    </row>
    <row r="1271" spans="1:12" ht="196.8" x14ac:dyDescent="0.4">
      <c r="A1271" s="11"/>
      <c r="B1271" s="12" t="s">
        <v>400</v>
      </c>
      <c r="C1271" s="13">
        <v>43941</v>
      </c>
      <c r="D1271" s="12" t="s">
        <v>16</v>
      </c>
      <c r="E1271" s="12" t="s">
        <v>401</v>
      </c>
      <c r="F1271" s="12" t="s">
        <v>28</v>
      </c>
      <c r="G1271" s="14" t="s">
        <v>2711</v>
      </c>
      <c r="H1271" s="29" t="s">
        <v>2712</v>
      </c>
      <c r="I1271" s="16"/>
      <c r="J1271" s="16"/>
      <c r="K1271" s="11"/>
      <c r="L1271" s="11"/>
    </row>
    <row r="1272" spans="1:12" ht="209.1" x14ac:dyDescent="0.4">
      <c r="A1272" s="11"/>
      <c r="B1272" s="12" t="s">
        <v>400</v>
      </c>
      <c r="C1272" s="13">
        <v>43941</v>
      </c>
      <c r="D1272" s="12" t="s">
        <v>16</v>
      </c>
      <c r="E1272" s="12" t="s">
        <v>401</v>
      </c>
      <c r="F1272" s="12" t="s">
        <v>28</v>
      </c>
      <c r="G1272" s="14" t="s">
        <v>2713</v>
      </c>
      <c r="H1272" s="15" t="s">
        <v>2714</v>
      </c>
      <c r="I1272" s="16"/>
      <c r="J1272" s="16"/>
      <c r="K1272" s="11"/>
      <c r="L1272" s="11"/>
    </row>
    <row r="1273" spans="1:12" ht="36.9" x14ac:dyDescent="0.4">
      <c r="A1273" s="11"/>
      <c r="B1273" s="12" t="s">
        <v>400</v>
      </c>
      <c r="C1273" s="13">
        <v>43941</v>
      </c>
      <c r="D1273" s="12" t="s">
        <v>16</v>
      </c>
      <c r="E1273" s="12" t="s">
        <v>401</v>
      </c>
      <c r="F1273" s="12" t="s">
        <v>62</v>
      </c>
      <c r="G1273" s="14" t="s">
        <v>2715</v>
      </c>
      <c r="H1273" s="29" t="s">
        <v>2716</v>
      </c>
      <c r="I1273" s="16"/>
      <c r="J1273" s="16"/>
      <c r="K1273" s="11"/>
      <c r="L1273" s="11"/>
    </row>
    <row r="1274" spans="1:12" ht="49.2" x14ac:dyDescent="0.4">
      <c r="A1274" s="11"/>
      <c r="B1274" s="12" t="s">
        <v>184</v>
      </c>
      <c r="C1274" s="13">
        <v>43941</v>
      </c>
      <c r="D1274" s="12" t="s">
        <v>16</v>
      </c>
      <c r="E1274" s="12" t="s">
        <v>185</v>
      </c>
      <c r="F1274" s="12" t="s">
        <v>23</v>
      </c>
      <c r="G1274" s="14" t="s">
        <v>2717</v>
      </c>
      <c r="H1274" s="29" t="s">
        <v>2718</v>
      </c>
      <c r="I1274" s="16"/>
      <c r="J1274" s="16"/>
      <c r="K1274" s="11"/>
      <c r="L1274" s="11"/>
    </row>
    <row r="1275" spans="1:12" ht="98.4" x14ac:dyDescent="0.4">
      <c r="A1275" s="11"/>
      <c r="B1275" s="12" t="s">
        <v>184</v>
      </c>
      <c r="C1275" s="13">
        <v>43941</v>
      </c>
      <c r="D1275" s="12" t="s">
        <v>16</v>
      </c>
      <c r="E1275" s="12" t="s">
        <v>1036</v>
      </c>
      <c r="F1275" s="12" t="s">
        <v>18</v>
      </c>
      <c r="G1275" s="14" t="s">
        <v>2719</v>
      </c>
      <c r="H1275" s="29" t="s">
        <v>2720</v>
      </c>
      <c r="I1275" s="16"/>
      <c r="J1275" s="16"/>
      <c r="K1275" s="11"/>
      <c r="L1275" s="11"/>
    </row>
    <row r="1276" spans="1:12" ht="73.8" x14ac:dyDescent="0.4">
      <c r="A1276" s="11"/>
      <c r="B1276" s="12" t="s">
        <v>191</v>
      </c>
      <c r="C1276" s="13">
        <v>43941</v>
      </c>
      <c r="D1276" s="12" t="s">
        <v>16</v>
      </c>
      <c r="E1276" s="12" t="s">
        <v>191</v>
      </c>
      <c r="F1276" s="12" t="s">
        <v>28</v>
      </c>
      <c r="G1276" s="14" t="s">
        <v>2721</v>
      </c>
      <c r="H1276" s="29" t="s">
        <v>2722</v>
      </c>
      <c r="I1276" s="16"/>
      <c r="J1276" s="16"/>
      <c r="K1276" s="11"/>
      <c r="L1276" s="11"/>
    </row>
    <row r="1277" spans="1:12" ht="73.8" x14ac:dyDescent="0.4">
      <c r="A1277" s="11"/>
      <c r="B1277" s="12" t="s">
        <v>191</v>
      </c>
      <c r="C1277" s="13">
        <v>43941</v>
      </c>
      <c r="D1277" s="12" t="s">
        <v>16</v>
      </c>
      <c r="E1277" s="12" t="s">
        <v>2064</v>
      </c>
      <c r="F1277" s="12" t="s">
        <v>23</v>
      </c>
      <c r="G1277" s="14" t="s">
        <v>2723</v>
      </c>
      <c r="H1277" s="29" t="s">
        <v>2724</v>
      </c>
      <c r="I1277" s="16"/>
      <c r="J1277" s="16"/>
      <c r="K1277" s="11"/>
      <c r="L1277" s="11"/>
    </row>
    <row r="1278" spans="1:12" ht="61.5" x14ac:dyDescent="0.4">
      <c r="A1278" s="11"/>
      <c r="B1278" s="12" t="s">
        <v>191</v>
      </c>
      <c r="C1278" s="13">
        <v>43941</v>
      </c>
      <c r="D1278" s="12" t="s">
        <v>16</v>
      </c>
      <c r="E1278" s="12" t="s">
        <v>567</v>
      </c>
      <c r="F1278" s="12" t="s">
        <v>28</v>
      </c>
      <c r="G1278" s="14" t="s">
        <v>2725</v>
      </c>
      <c r="H1278" s="29" t="s">
        <v>2726</v>
      </c>
      <c r="I1278" s="16"/>
      <c r="J1278" s="16"/>
      <c r="K1278" s="11"/>
      <c r="L1278" s="11"/>
    </row>
    <row r="1279" spans="1:12" ht="159.9" x14ac:dyDescent="0.4">
      <c r="A1279" s="11"/>
      <c r="B1279" s="12" t="s">
        <v>15</v>
      </c>
      <c r="C1279" s="13">
        <v>43940</v>
      </c>
      <c r="D1279" s="12" t="s">
        <v>16</v>
      </c>
      <c r="E1279" s="12" t="s">
        <v>412</v>
      </c>
      <c r="F1279" s="12" t="s">
        <v>23</v>
      </c>
      <c r="G1279" s="14" t="s">
        <v>2727</v>
      </c>
      <c r="H1279" s="29" t="s">
        <v>2728</v>
      </c>
      <c r="I1279" s="16"/>
      <c r="J1279" s="16"/>
      <c r="K1279" s="11"/>
      <c r="L1279" s="11"/>
    </row>
    <row r="1280" spans="1:12" ht="86.1" x14ac:dyDescent="0.4">
      <c r="A1280" s="11"/>
      <c r="B1280" s="12" t="s">
        <v>80</v>
      </c>
      <c r="C1280" s="13">
        <v>43940</v>
      </c>
      <c r="D1280" s="12" t="s">
        <v>16</v>
      </c>
      <c r="E1280" s="12" t="s">
        <v>387</v>
      </c>
      <c r="F1280" s="12" t="s">
        <v>23</v>
      </c>
      <c r="G1280" s="14" t="s">
        <v>2729</v>
      </c>
      <c r="H1280" s="15" t="s">
        <v>2730</v>
      </c>
      <c r="I1280" s="16"/>
      <c r="J1280" s="16"/>
      <c r="K1280" s="11"/>
      <c r="L1280" s="11"/>
    </row>
    <row r="1281" spans="1:12" ht="73.8" x14ac:dyDescent="0.4">
      <c r="A1281" s="11"/>
      <c r="B1281" s="12" t="s">
        <v>184</v>
      </c>
      <c r="C1281" s="13">
        <v>43940</v>
      </c>
      <c r="D1281" s="12" t="s">
        <v>16</v>
      </c>
      <c r="E1281" s="12" t="s">
        <v>2731</v>
      </c>
      <c r="F1281" s="12" t="s">
        <v>62</v>
      </c>
      <c r="G1281" s="14" t="s">
        <v>2732</v>
      </c>
      <c r="H1281" s="29" t="s">
        <v>2733</v>
      </c>
      <c r="I1281" s="16"/>
      <c r="J1281" s="16"/>
      <c r="K1281" s="11"/>
      <c r="L1281" s="11"/>
    </row>
    <row r="1282" spans="1:12" ht="86.1" x14ac:dyDescent="0.4">
      <c r="A1282" s="11"/>
      <c r="B1282" s="12" t="s">
        <v>137</v>
      </c>
      <c r="C1282" s="13">
        <v>43939</v>
      </c>
      <c r="D1282" s="12" t="s">
        <v>16</v>
      </c>
      <c r="E1282" s="12" t="s">
        <v>2734</v>
      </c>
      <c r="F1282" s="12" t="s">
        <v>62</v>
      </c>
      <c r="G1282" s="14" t="s">
        <v>2735</v>
      </c>
      <c r="H1282" s="29" t="s">
        <v>2736</v>
      </c>
      <c r="I1282" s="16"/>
      <c r="J1282" s="16"/>
      <c r="K1282" s="11"/>
      <c r="L1282" s="11"/>
    </row>
    <row r="1283" spans="1:12" ht="233.7" x14ac:dyDescent="0.4">
      <c r="A1283" s="11"/>
      <c r="B1283" s="12" t="s">
        <v>137</v>
      </c>
      <c r="C1283" s="13">
        <v>43939</v>
      </c>
      <c r="D1283" s="12" t="s">
        <v>16</v>
      </c>
      <c r="E1283" s="12" t="s">
        <v>1103</v>
      </c>
      <c r="F1283" s="12" t="s">
        <v>23</v>
      </c>
      <c r="G1283" s="14" t="s">
        <v>2737</v>
      </c>
      <c r="H1283" s="29" t="s">
        <v>2738</v>
      </c>
      <c r="I1283" s="16"/>
      <c r="J1283" s="16"/>
      <c r="K1283" s="11"/>
      <c r="L1283" s="11"/>
    </row>
    <row r="1284" spans="1:12" ht="98.4" x14ac:dyDescent="0.4">
      <c r="A1284" s="11"/>
      <c r="B1284" s="12" t="s">
        <v>55</v>
      </c>
      <c r="C1284" s="13">
        <v>43939</v>
      </c>
      <c r="D1284" s="12" t="s">
        <v>16</v>
      </c>
      <c r="E1284" s="12" t="s">
        <v>56</v>
      </c>
      <c r="F1284" s="12" t="s">
        <v>57</v>
      </c>
      <c r="G1284" s="14" t="s">
        <v>2739</v>
      </c>
      <c r="H1284" s="29" t="s">
        <v>2740</v>
      </c>
      <c r="I1284" s="16"/>
      <c r="J1284" s="16"/>
      <c r="K1284" s="11"/>
      <c r="L1284" s="11"/>
    </row>
    <row r="1285" spans="1:12" ht="123" x14ac:dyDescent="0.4">
      <c r="A1285" s="11"/>
      <c r="B1285" s="12" t="s">
        <v>647</v>
      </c>
      <c r="C1285" s="28">
        <v>43939</v>
      </c>
      <c r="D1285" s="12" t="s">
        <v>16</v>
      </c>
      <c r="E1285" s="12" t="s">
        <v>2741</v>
      </c>
      <c r="F1285" s="12" t="s">
        <v>23</v>
      </c>
      <c r="G1285" s="14" t="s">
        <v>2742</v>
      </c>
      <c r="H1285" s="29" t="s">
        <v>2743</v>
      </c>
      <c r="I1285" s="16"/>
      <c r="J1285" s="16"/>
      <c r="K1285" s="11"/>
      <c r="L1285" s="11"/>
    </row>
    <row r="1286" spans="1:12" ht="61.5" x14ac:dyDescent="0.4">
      <c r="A1286" s="11"/>
      <c r="B1286" s="12" t="s">
        <v>244</v>
      </c>
      <c r="C1286" s="13">
        <v>43939</v>
      </c>
      <c r="D1286" s="12" t="s">
        <v>16</v>
      </c>
      <c r="E1286" s="12" t="s">
        <v>61</v>
      </c>
      <c r="F1286" s="12" t="s">
        <v>62</v>
      </c>
      <c r="G1286" s="14" t="s">
        <v>2744</v>
      </c>
      <c r="H1286" s="29" t="s">
        <v>2745</v>
      </c>
      <c r="I1286" s="16"/>
      <c r="J1286" s="16"/>
      <c r="K1286" s="11"/>
      <c r="L1286" s="11"/>
    </row>
    <row r="1287" spans="1:12" ht="110.7" x14ac:dyDescent="0.4">
      <c r="A1287" s="11"/>
      <c r="B1287" s="12" t="s">
        <v>191</v>
      </c>
      <c r="C1287" s="13">
        <v>43939</v>
      </c>
      <c r="D1287" s="12" t="s">
        <v>16</v>
      </c>
      <c r="E1287" s="12" t="s">
        <v>567</v>
      </c>
      <c r="F1287" s="12" t="s">
        <v>28</v>
      </c>
      <c r="G1287" s="14" t="s">
        <v>2746</v>
      </c>
      <c r="H1287" s="29" t="s">
        <v>2747</v>
      </c>
      <c r="I1287" s="16"/>
      <c r="J1287" s="16"/>
      <c r="K1287" s="11"/>
      <c r="L1287" s="11"/>
    </row>
    <row r="1288" spans="1:12" ht="24.6" x14ac:dyDescent="0.4">
      <c r="A1288" s="11"/>
      <c r="B1288" s="12" t="s">
        <v>15</v>
      </c>
      <c r="C1288" s="13">
        <v>43938</v>
      </c>
      <c r="D1288" s="12" t="s">
        <v>16</v>
      </c>
      <c r="E1288" s="12" t="s">
        <v>503</v>
      </c>
      <c r="F1288" s="12" t="s">
        <v>23</v>
      </c>
      <c r="G1288" s="14" t="s">
        <v>2748</v>
      </c>
      <c r="H1288" s="29" t="s">
        <v>2749</v>
      </c>
      <c r="I1288" s="16"/>
      <c r="J1288" s="16"/>
      <c r="K1288" s="11"/>
      <c r="L1288" s="11"/>
    </row>
    <row r="1289" spans="1:12" ht="98.4" x14ac:dyDescent="0.4">
      <c r="A1289" s="11"/>
      <c r="B1289" s="12" t="s">
        <v>116</v>
      </c>
      <c r="C1289" s="13">
        <v>43938</v>
      </c>
      <c r="D1289" s="12" t="s">
        <v>16</v>
      </c>
      <c r="E1289" s="12" t="s">
        <v>116</v>
      </c>
      <c r="F1289" s="12" t="s">
        <v>23</v>
      </c>
      <c r="G1289" s="14" t="s">
        <v>2750</v>
      </c>
      <c r="H1289" s="29" t="s">
        <v>2751</v>
      </c>
      <c r="I1289" s="16"/>
      <c r="J1289" s="16"/>
      <c r="K1289" s="11"/>
      <c r="L1289" s="11"/>
    </row>
    <row r="1290" spans="1:12" ht="49.2" x14ac:dyDescent="0.4">
      <c r="A1290" s="11"/>
      <c r="B1290" s="12" t="s">
        <v>31</v>
      </c>
      <c r="C1290" s="13">
        <v>43938</v>
      </c>
      <c r="D1290" s="12" t="s">
        <v>16</v>
      </c>
      <c r="E1290" s="12" t="s">
        <v>2558</v>
      </c>
      <c r="F1290" s="12" t="s">
        <v>18</v>
      </c>
      <c r="G1290" s="14" t="s">
        <v>2752</v>
      </c>
      <c r="H1290" s="29" t="s">
        <v>2753</v>
      </c>
      <c r="I1290" s="16"/>
      <c r="J1290" s="16"/>
      <c r="K1290" s="11"/>
      <c r="L1290" s="11"/>
    </row>
    <row r="1291" spans="1:12" ht="86.1" x14ac:dyDescent="0.4">
      <c r="A1291" s="11"/>
      <c r="B1291" s="12" t="s">
        <v>35</v>
      </c>
      <c r="C1291" s="13">
        <v>43938</v>
      </c>
      <c r="D1291" s="12" t="s">
        <v>16</v>
      </c>
      <c r="E1291" s="12" t="s">
        <v>206</v>
      </c>
      <c r="F1291" s="12" t="s">
        <v>23</v>
      </c>
      <c r="G1291" s="14" t="s">
        <v>2754</v>
      </c>
      <c r="H1291" s="29" t="s">
        <v>2755</v>
      </c>
      <c r="I1291" s="16"/>
      <c r="J1291" s="16"/>
      <c r="K1291" s="11"/>
      <c r="L1291" s="11"/>
    </row>
    <row r="1292" spans="1:12" ht="49.2" x14ac:dyDescent="0.4">
      <c r="A1292" s="11"/>
      <c r="B1292" s="12" t="s">
        <v>35</v>
      </c>
      <c r="C1292" s="13">
        <v>43938</v>
      </c>
      <c r="D1292" s="12" t="s">
        <v>16</v>
      </c>
      <c r="E1292" s="12" t="s">
        <v>206</v>
      </c>
      <c r="F1292" s="12" t="s">
        <v>23</v>
      </c>
      <c r="G1292" s="14" t="s">
        <v>2756</v>
      </c>
      <c r="H1292" s="29" t="s">
        <v>2757</v>
      </c>
      <c r="I1292" s="16"/>
      <c r="J1292" s="16"/>
      <c r="K1292" s="11"/>
      <c r="L1292" s="11"/>
    </row>
    <row r="1293" spans="1:12" ht="73.8" x14ac:dyDescent="0.4">
      <c r="A1293" s="11"/>
      <c r="B1293" s="12" t="s">
        <v>42</v>
      </c>
      <c r="C1293" s="13">
        <v>43938</v>
      </c>
      <c r="D1293" s="12" t="s">
        <v>16</v>
      </c>
      <c r="E1293" s="12" t="s">
        <v>535</v>
      </c>
      <c r="F1293" s="12" t="s">
        <v>62</v>
      </c>
      <c r="G1293" s="14" t="s">
        <v>2758</v>
      </c>
      <c r="H1293" s="29" t="s">
        <v>2759</v>
      </c>
      <c r="I1293" s="16"/>
      <c r="J1293" s="16"/>
      <c r="K1293" s="11"/>
      <c r="L1293" s="11"/>
    </row>
    <row r="1294" spans="1:12" ht="61.5" x14ac:dyDescent="0.4">
      <c r="A1294" s="11"/>
      <c r="B1294" s="12" t="s">
        <v>50</v>
      </c>
      <c r="C1294" s="13">
        <v>43938</v>
      </c>
      <c r="D1294" s="12" t="s">
        <v>16</v>
      </c>
      <c r="E1294" s="12" t="s">
        <v>1633</v>
      </c>
      <c r="F1294" s="12" t="s">
        <v>23</v>
      </c>
      <c r="G1294" s="14" t="s">
        <v>2760</v>
      </c>
      <c r="H1294" s="29" t="s">
        <v>2761</v>
      </c>
      <c r="I1294" s="16"/>
      <c r="J1294" s="16"/>
      <c r="K1294" s="11"/>
      <c r="L1294" s="11"/>
    </row>
    <row r="1295" spans="1:12" ht="172.2" x14ac:dyDescent="0.4">
      <c r="A1295" s="11"/>
      <c r="B1295" s="12" t="s">
        <v>272</v>
      </c>
      <c r="C1295" s="13">
        <v>43938</v>
      </c>
      <c r="D1295" s="12" t="s">
        <v>16</v>
      </c>
      <c r="E1295" s="12" t="s">
        <v>826</v>
      </c>
      <c r="F1295" s="12" t="s">
        <v>28</v>
      </c>
      <c r="G1295" s="14" t="s">
        <v>2762</v>
      </c>
      <c r="H1295" s="15" t="s">
        <v>2763</v>
      </c>
      <c r="I1295" s="16"/>
      <c r="J1295" s="16"/>
      <c r="K1295" s="11"/>
      <c r="L1295" s="11"/>
    </row>
    <row r="1296" spans="1:12" ht="147.6" x14ac:dyDescent="0.4">
      <c r="A1296" s="11"/>
      <c r="B1296" s="12" t="s">
        <v>272</v>
      </c>
      <c r="C1296" s="13">
        <v>43938</v>
      </c>
      <c r="D1296" s="12" t="s">
        <v>16</v>
      </c>
      <c r="E1296" s="12" t="s">
        <v>826</v>
      </c>
      <c r="F1296" s="12" t="s">
        <v>57</v>
      </c>
      <c r="G1296" s="14" t="s">
        <v>2764</v>
      </c>
      <c r="H1296" s="15" t="s">
        <v>2763</v>
      </c>
      <c r="I1296" s="16"/>
      <c r="J1296" s="16"/>
      <c r="K1296" s="11"/>
      <c r="L1296" s="11"/>
    </row>
    <row r="1297" spans="1:12" ht="147.6" x14ac:dyDescent="0.4">
      <c r="A1297" s="11"/>
      <c r="B1297" s="12" t="s">
        <v>599</v>
      </c>
      <c r="C1297" s="13">
        <v>43938</v>
      </c>
      <c r="D1297" s="12" t="s">
        <v>16</v>
      </c>
      <c r="E1297" s="12" t="s">
        <v>1060</v>
      </c>
      <c r="F1297" s="12" t="s">
        <v>62</v>
      </c>
      <c r="G1297" s="14" t="s">
        <v>2765</v>
      </c>
      <c r="H1297" s="29" t="s">
        <v>2766</v>
      </c>
      <c r="I1297" s="16"/>
      <c r="J1297" s="16"/>
      <c r="K1297" s="11"/>
      <c r="L1297" s="11"/>
    </row>
    <row r="1298" spans="1:12" ht="98.4" x14ac:dyDescent="0.4">
      <c r="A1298" s="11"/>
      <c r="B1298" s="12" t="s">
        <v>607</v>
      </c>
      <c r="C1298" s="13">
        <v>43938</v>
      </c>
      <c r="D1298" s="12" t="s">
        <v>16</v>
      </c>
      <c r="E1298" s="12" t="s">
        <v>1808</v>
      </c>
      <c r="F1298" s="12" t="s">
        <v>62</v>
      </c>
      <c r="G1298" s="14" t="s">
        <v>2767</v>
      </c>
      <c r="H1298" s="29" t="s">
        <v>2768</v>
      </c>
      <c r="I1298" s="16"/>
      <c r="J1298" s="16"/>
      <c r="K1298" s="11"/>
      <c r="L1298" s="11"/>
    </row>
    <row r="1299" spans="1:12" ht="135.30000000000001" x14ac:dyDescent="0.4">
      <c r="A1299" s="11"/>
      <c r="B1299" s="12" t="s">
        <v>55</v>
      </c>
      <c r="C1299" s="13">
        <v>43938</v>
      </c>
      <c r="D1299" s="12" t="s">
        <v>16</v>
      </c>
      <c r="E1299" s="12" t="s">
        <v>56</v>
      </c>
      <c r="F1299" s="12" t="s">
        <v>18</v>
      </c>
      <c r="G1299" s="14" t="s">
        <v>2769</v>
      </c>
      <c r="H1299" s="29" t="s">
        <v>2770</v>
      </c>
      <c r="I1299" s="16"/>
      <c r="J1299" s="16"/>
      <c r="K1299" s="11"/>
      <c r="L1299" s="11"/>
    </row>
    <row r="1300" spans="1:12" ht="86.1" x14ac:dyDescent="0.4">
      <c r="A1300" s="11"/>
      <c r="B1300" s="12" t="s">
        <v>148</v>
      </c>
      <c r="C1300" s="13">
        <v>43938</v>
      </c>
      <c r="D1300" s="12" t="s">
        <v>16</v>
      </c>
      <c r="E1300" s="12" t="s">
        <v>837</v>
      </c>
      <c r="F1300" s="12" t="s">
        <v>18</v>
      </c>
      <c r="G1300" s="14" t="s">
        <v>2771</v>
      </c>
      <c r="H1300" s="29" t="s">
        <v>2772</v>
      </c>
      <c r="I1300" s="16"/>
      <c r="J1300" s="16"/>
      <c r="K1300" s="11"/>
      <c r="L1300" s="11"/>
    </row>
    <row r="1301" spans="1:12" ht="196.8" x14ac:dyDescent="0.4">
      <c r="A1301" s="11"/>
      <c r="B1301" s="12" t="s">
        <v>624</v>
      </c>
      <c r="C1301" s="13">
        <v>43938</v>
      </c>
      <c r="D1301" s="12" t="s">
        <v>16</v>
      </c>
      <c r="E1301" s="12" t="s">
        <v>2773</v>
      </c>
      <c r="F1301" s="12" t="s">
        <v>57</v>
      </c>
      <c r="G1301" s="14" t="s">
        <v>2774</v>
      </c>
      <c r="H1301" s="29" t="s">
        <v>2775</v>
      </c>
      <c r="I1301" s="16"/>
      <c r="J1301" s="16"/>
      <c r="K1301" s="11"/>
      <c r="L1301" s="11"/>
    </row>
    <row r="1302" spans="1:12" ht="61.5" x14ac:dyDescent="0.4">
      <c r="A1302" s="11"/>
      <c r="B1302" s="12" t="s">
        <v>624</v>
      </c>
      <c r="C1302" s="13">
        <v>43938</v>
      </c>
      <c r="D1302" s="12" t="s">
        <v>16</v>
      </c>
      <c r="E1302" s="12" t="s">
        <v>625</v>
      </c>
      <c r="F1302" s="12" t="s">
        <v>274</v>
      </c>
      <c r="G1302" s="14" t="s">
        <v>2776</v>
      </c>
      <c r="H1302" s="29" t="s">
        <v>2777</v>
      </c>
      <c r="I1302" s="16"/>
      <c r="J1302" s="16"/>
      <c r="K1302" s="11"/>
      <c r="L1302" s="11"/>
    </row>
    <row r="1303" spans="1:12" ht="49.2" x14ac:dyDescent="0.4">
      <c r="A1303" s="11"/>
      <c r="B1303" s="12" t="s">
        <v>431</v>
      </c>
      <c r="C1303" s="13">
        <v>43938</v>
      </c>
      <c r="D1303" s="12" t="s">
        <v>16</v>
      </c>
      <c r="E1303" s="12" t="s">
        <v>432</v>
      </c>
      <c r="F1303" s="12" t="s">
        <v>18</v>
      </c>
      <c r="G1303" s="14" t="s">
        <v>2778</v>
      </c>
      <c r="H1303" s="29" t="s">
        <v>2779</v>
      </c>
      <c r="I1303" s="16"/>
      <c r="J1303" s="16"/>
      <c r="K1303" s="11"/>
      <c r="L1303" s="11"/>
    </row>
    <row r="1304" spans="1:12" ht="61.5" x14ac:dyDescent="0.4">
      <c r="A1304" s="11"/>
      <c r="B1304" s="12" t="s">
        <v>431</v>
      </c>
      <c r="C1304" s="13">
        <v>43938</v>
      </c>
      <c r="D1304" s="12" t="s">
        <v>16</v>
      </c>
      <c r="E1304" s="12" t="s">
        <v>432</v>
      </c>
      <c r="F1304" s="12" t="s">
        <v>52</v>
      </c>
      <c r="G1304" s="14" t="s">
        <v>2780</v>
      </c>
      <c r="H1304" s="29" t="s">
        <v>2781</v>
      </c>
      <c r="I1304" s="16"/>
      <c r="J1304" s="16"/>
      <c r="K1304" s="11"/>
      <c r="L1304" s="11"/>
    </row>
    <row r="1305" spans="1:12" ht="73.8" x14ac:dyDescent="0.4">
      <c r="A1305" s="11"/>
      <c r="B1305" s="12" t="s">
        <v>431</v>
      </c>
      <c r="C1305" s="13">
        <v>43938</v>
      </c>
      <c r="D1305" s="12" t="s">
        <v>16</v>
      </c>
      <c r="E1305" s="12" t="s">
        <v>432</v>
      </c>
      <c r="F1305" s="12" t="s">
        <v>18</v>
      </c>
      <c r="G1305" s="14" t="s">
        <v>2782</v>
      </c>
      <c r="H1305" s="29" t="s">
        <v>2783</v>
      </c>
      <c r="I1305" s="16"/>
      <c r="J1305" s="16"/>
      <c r="K1305" s="11"/>
      <c r="L1305" s="11"/>
    </row>
    <row r="1306" spans="1:12" ht="147.6" x14ac:dyDescent="0.4">
      <c r="A1306" s="11"/>
      <c r="B1306" s="12" t="s">
        <v>431</v>
      </c>
      <c r="C1306" s="13">
        <v>43938</v>
      </c>
      <c r="D1306" s="12" t="s">
        <v>16</v>
      </c>
      <c r="E1306" s="12" t="s">
        <v>432</v>
      </c>
      <c r="F1306" s="12" t="s">
        <v>274</v>
      </c>
      <c r="G1306" s="14" t="s">
        <v>2784</v>
      </c>
      <c r="H1306" s="29" t="s">
        <v>2785</v>
      </c>
      <c r="I1306" s="16"/>
      <c r="J1306" s="16"/>
      <c r="K1306" s="11"/>
      <c r="L1306" s="11"/>
    </row>
    <row r="1307" spans="1:12" ht="49.2" x14ac:dyDescent="0.4">
      <c r="A1307" s="11"/>
      <c r="B1307" s="12" t="s">
        <v>431</v>
      </c>
      <c r="C1307" s="13">
        <v>43938</v>
      </c>
      <c r="D1307" s="12" t="s">
        <v>16</v>
      </c>
      <c r="E1307" s="12" t="s">
        <v>432</v>
      </c>
      <c r="F1307" s="12" t="s">
        <v>18</v>
      </c>
      <c r="G1307" s="14" t="s">
        <v>2786</v>
      </c>
      <c r="H1307" s="29" t="s">
        <v>2787</v>
      </c>
      <c r="I1307" s="16"/>
      <c r="J1307" s="16"/>
      <c r="K1307" s="11"/>
      <c r="L1307" s="11"/>
    </row>
    <row r="1308" spans="1:12" ht="86.1" x14ac:dyDescent="0.4">
      <c r="A1308" s="11"/>
      <c r="B1308" s="12" t="s">
        <v>431</v>
      </c>
      <c r="C1308" s="13">
        <v>43938</v>
      </c>
      <c r="D1308" s="12" t="s">
        <v>16</v>
      </c>
      <c r="E1308" s="12" t="s">
        <v>432</v>
      </c>
      <c r="F1308" s="12" t="s">
        <v>18</v>
      </c>
      <c r="G1308" s="14" t="s">
        <v>2788</v>
      </c>
      <c r="H1308" s="29" t="s">
        <v>2789</v>
      </c>
      <c r="I1308" s="16"/>
      <c r="J1308" s="16"/>
      <c r="K1308" s="11"/>
      <c r="L1308" s="11"/>
    </row>
    <row r="1309" spans="1:12" ht="233.7" x14ac:dyDescent="0.4">
      <c r="A1309" s="11"/>
      <c r="B1309" s="12" t="s">
        <v>431</v>
      </c>
      <c r="C1309" s="13">
        <v>43938</v>
      </c>
      <c r="D1309" s="12" t="s">
        <v>16</v>
      </c>
      <c r="E1309" s="12" t="s">
        <v>432</v>
      </c>
      <c r="F1309" s="12" t="s">
        <v>18</v>
      </c>
      <c r="G1309" s="14" t="s">
        <v>2790</v>
      </c>
      <c r="H1309" s="29" t="s">
        <v>2791</v>
      </c>
      <c r="I1309" s="16"/>
      <c r="J1309" s="16"/>
      <c r="K1309" s="11"/>
      <c r="L1309" s="11"/>
    </row>
    <row r="1310" spans="1:12" ht="282.89999999999998" x14ac:dyDescent="0.4">
      <c r="A1310" s="11"/>
      <c r="B1310" s="12" t="s">
        <v>431</v>
      </c>
      <c r="C1310" s="13">
        <v>43938</v>
      </c>
      <c r="D1310" s="12" t="s">
        <v>16</v>
      </c>
      <c r="E1310" s="12" t="s">
        <v>432</v>
      </c>
      <c r="F1310" s="12" t="s">
        <v>18</v>
      </c>
      <c r="G1310" s="14" t="s">
        <v>2792</v>
      </c>
      <c r="H1310" s="29" t="s">
        <v>2793</v>
      </c>
      <c r="I1310" s="16"/>
      <c r="J1310" s="16"/>
      <c r="K1310" s="11"/>
      <c r="L1310" s="11"/>
    </row>
    <row r="1311" spans="1:12" ht="98.4" x14ac:dyDescent="0.4">
      <c r="A1311" s="11"/>
      <c r="B1311" s="12" t="s">
        <v>431</v>
      </c>
      <c r="C1311" s="13">
        <v>43938</v>
      </c>
      <c r="D1311" s="12" t="s">
        <v>16</v>
      </c>
      <c r="E1311" s="12" t="s">
        <v>432</v>
      </c>
      <c r="F1311" s="12" t="s">
        <v>18</v>
      </c>
      <c r="G1311" s="14" t="s">
        <v>2794</v>
      </c>
      <c r="H1311" s="29" t="s">
        <v>2793</v>
      </c>
      <c r="I1311" s="16"/>
      <c r="J1311" s="16"/>
      <c r="K1311" s="11"/>
      <c r="L1311" s="11"/>
    </row>
    <row r="1312" spans="1:12" ht="172.2" x14ac:dyDescent="0.4">
      <c r="A1312" s="11"/>
      <c r="B1312" s="12" t="s">
        <v>431</v>
      </c>
      <c r="C1312" s="13">
        <v>43938</v>
      </c>
      <c r="D1312" s="12" t="s">
        <v>16</v>
      </c>
      <c r="E1312" s="12" t="s">
        <v>432</v>
      </c>
      <c r="F1312" s="12" t="s">
        <v>28</v>
      </c>
      <c r="G1312" s="14" t="s">
        <v>2795</v>
      </c>
      <c r="H1312" s="29" t="s">
        <v>2796</v>
      </c>
      <c r="I1312" s="16"/>
      <c r="J1312" s="16"/>
      <c r="K1312" s="11"/>
      <c r="L1312" s="11"/>
    </row>
    <row r="1313" spans="1:12" ht="135.30000000000001" x14ac:dyDescent="0.4">
      <c r="A1313" s="11"/>
      <c r="B1313" s="12" t="s">
        <v>60</v>
      </c>
      <c r="C1313" s="13">
        <v>43938</v>
      </c>
      <c r="D1313" s="12" t="s">
        <v>16</v>
      </c>
      <c r="E1313" s="12" t="s">
        <v>61</v>
      </c>
      <c r="F1313" s="12" t="s">
        <v>23</v>
      </c>
      <c r="G1313" s="14" t="s">
        <v>2797</v>
      </c>
      <c r="H1313" s="29" t="s">
        <v>2798</v>
      </c>
      <c r="I1313" s="16"/>
      <c r="J1313" s="16"/>
      <c r="K1313" s="11"/>
      <c r="L1313" s="11"/>
    </row>
    <row r="1314" spans="1:12" ht="135.30000000000001" x14ac:dyDescent="0.4">
      <c r="A1314" s="11"/>
      <c r="B1314" s="12" t="s">
        <v>67</v>
      </c>
      <c r="C1314" s="13">
        <v>43938</v>
      </c>
      <c r="D1314" s="12" t="s">
        <v>16</v>
      </c>
      <c r="E1314" s="12" t="s">
        <v>67</v>
      </c>
      <c r="F1314" s="12" t="s">
        <v>28</v>
      </c>
      <c r="G1314" s="14" t="s">
        <v>2799</v>
      </c>
      <c r="H1314" s="29" t="s">
        <v>2800</v>
      </c>
      <c r="I1314" s="16"/>
      <c r="J1314" s="16"/>
      <c r="K1314" s="11"/>
      <c r="L1314" s="11"/>
    </row>
    <row r="1315" spans="1:12" ht="147.6" x14ac:dyDescent="0.4">
      <c r="A1315" s="11"/>
      <c r="B1315" s="12" t="s">
        <v>67</v>
      </c>
      <c r="C1315" s="13">
        <v>43938</v>
      </c>
      <c r="D1315" s="12" t="s">
        <v>16</v>
      </c>
      <c r="E1315" s="12" t="s">
        <v>67</v>
      </c>
      <c r="F1315" s="12" t="s">
        <v>28</v>
      </c>
      <c r="G1315" s="14" t="s">
        <v>2801</v>
      </c>
      <c r="H1315" s="29" t="s">
        <v>2800</v>
      </c>
      <c r="I1315" s="16"/>
      <c r="J1315" s="16"/>
      <c r="K1315" s="11"/>
      <c r="L1315" s="11"/>
    </row>
    <row r="1316" spans="1:12" ht="147.6" x14ac:dyDescent="0.4">
      <c r="A1316" s="11"/>
      <c r="B1316" s="12" t="s">
        <v>67</v>
      </c>
      <c r="C1316" s="13">
        <v>43938</v>
      </c>
      <c r="D1316" s="12" t="s">
        <v>16</v>
      </c>
      <c r="E1316" s="12" t="s">
        <v>67</v>
      </c>
      <c r="F1316" s="12" t="s">
        <v>28</v>
      </c>
      <c r="G1316" s="14" t="s">
        <v>2802</v>
      </c>
      <c r="H1316" s="29" t="s">
        <v>2800</v>
      </c>
      <c r="I1316" s="16"/>
      <c r="J1316" s="16"/>
      <c r="K1316" s="11"/>
      <c r="L1316" s="11"/>
    </row>
    <row r="1317" spans="1:12" ht="36.9" x14ac:dyDescent="0.4">
      <c r="A1317" s="11"/>
      <c r="B1317" s="12" t="s">
        <v>67</v>
      </c>
      <c r="C1317" s="13">
        <v>43938</v>
      </c>
      <c r="D1317" s="12" t="s">
        <v>16</v>
      </c>
      <c r="E1317" s="12" t="s">
        <v>67</v>
      </c>
      <c r="F1317" s="12" t="s">
        <v>28</v>
      </c>
      <c r="G1317" s="14" t="s">
        <v>2803</v>
      </c>
      <c r="H1317" s="29" t="s">
        <v>2800</v>
      </c>
      <c r="I1317" s="16"/>
      <c r="J1317" s="16"/>
      <c r="K1317" s="11"/>
      <c r="L1317" s="11"/>
    </row>
    <row r="1318" spans="1:12" ht="61.5" x14ac:dyDescent="0.4">
      <c r="A1318" s="11"/>
      <c r="B1318" s="12" t="s">
        <v>67</v>
      </c>
      <c r="C1318" s="13">
        <v>43938</v>
      </c>
      <c r="D1318" s="12" t="s">
        <v>16</v>
      </c>
      <c r="E1318" s="12" t="s">
        <v>67</v>
      </c>
      <c r="F1318" s="12" t="s">
        <v>28</v>
      </c>
      <c r="G1318" s="14" t="s">
        <v>2804</v>
      </c>
      <c r="H1318" s="29" t="s">
        <v>2800</v>
      </c>
      <c r="I1318" s="16"/>
      <c r="J1318" s="16"/>
      <c r="K1318" s="11"/>
      <c r="L1318" s="11"/>
    </row>
    <row r="1319" spans="1:12" ht="73.8" x14ac:dyDescent="0.4">
      <c r="A1319" s="11"/>
      <c r="B1319" s="12" t="s">
        <v>70</v>
      </c>
      <c r="C1319" s="13">
        <v>43938</v>
      </c>
      <c r="D1319" s="12" t="s">
        <v>16</v>
      </c>
      <c r="E1319" s="12" t="s">
        <v>71</v>
      </c>
      <c r="F1319" s="12" t="s">
        <v>28</v>
      </c>
      <c r="G1319" s="14" t="s">
        <v>2805</v>
      </c>
      <c r="H1319" s="29" t="s">
        <v>2806</v>
      </c>
      <c r="I1319" s="16"/>
      <c r="J1319" s="16"/>
      <c r="K1319" s="11"/>
      <c r="L1319" s="11"/>
    </row>
    <row r="1320" spans="1:12" ht="147.6" x14ac:dyDescent="0.4">
      <c r="A1320" s="11"/>
      <c r="B1320" s="12" t="s">
        <v>70</v>
      </c>
      <c r="C1320" s="13">
        <v>43938</v>
      </c>
      <c r="D1320" s="12" t="s">
        <v>16</v>
      </c>
      <c r="E1320" s="12" t="s">
        <v>71</v>
      </c>
      <c r="F1320" s="12" t="s">
        <v>28</v>
      </c>
      <c r="G1320" s="14" t="s">
        <v>2807</v>
      </c>
      <c r="H1320" s="29" t="s">
        <v>2808</v>
      </c>
      <c r="I1320" s="16"/>
      <c r="J1320" s="16"/>
      <c r="K1320" s="11"/>
      <c r="L1320" s="11"/>
    </row>
    <row r="1321" spans="1:12" ht="123" x14ac:dyDescent="0.4">
      <c r="A1321" s="11"/>
      <c r="B1321" s="12" t="s">
        <v>70</v>
      </c>
      <c r="C1321" s="13">
        <v>43938</v>
      </c>
      <c r="D1321" s="12" t="s">
        <v>16</v>
      </c>
      <c r="E1321" s="12" t="s">
        <v>71</v>
      </c>
      <c r="F1321" s="12" t="s">
        <v>28</v>
      </c>
      <c r="G1321" s="14" t="s">
        <v>2809</v>
      </c>
      <c r="H1321" s="29" t="s">
        <v>2810</v>
      </c>
      <c r="I1321" s="16"/>
      <c r="J1321" s="16"/>
      <c r="K1321" s="11"/>
      <c r="L1321" s="11"/>
    </row>
    <row r="1322" spans="1:12" ht="123" x14ac:dyDescent="0.4">
      <c r="A1322" s="11"/>
      <c r="B1322" s="12" t="s">
        <v>70</v>
      </c>
      <c r="C1322" s="13">
        <v>43938</v>
      </c>
      <c r="D1322" s="12" t="s">
        <v>16</v>
      </c>
      <c r="E1322" s="12" t="s">
        <v>71</v>
      </c>
      <c r="F1322" s="12" t="s">
        <v>28</v>
      </c>
      <c r="G1322" s="14" t="s">
        <v>2811</v>
      </c>
      <c r="H1322" s="29" t="s">
        <v>2812</v>
      </c>
      <c r="I1322" s="16"/>
      <c r="J1322" s="16"/>
      <c r="K1322" s="11"/>
      <c r="L1322" s="11"/>
    </row>
    <row r="1323" spans="1:12" ht="86.1" x14ac:dyDescent="0.4">
      <c r="A1323" s="11"/>
      <c r="B1323" s="12" t="s">
        <v>160</v>
      </c>
      <c r="C1323" s="13">
        <v>43938</v>
      </c>
      <c r="D1323" s="12" t="s">
        <v>16</v>
      </c>
      <c r="E1323" s="12" t="s">
        <v>61</v>
      </c>
      <c r="F1323" s="12" t="s">
        <v>62</v>
      </c>
      <c r="G1323" s="14" t="s">
        <v>2813</v>
      </c>
      <c r="H1323" s="29" t="s">
        <v>2814</v>
      </c>
      <c r="I1323" s="16"/>
      <c r="J1323" s="16"/>
      <c r="K1323" s="11"/>
      <c r="L1323" s="11"/>
    </row>
    <row r="1324" spans="1:12" ht="86.1" x14ac:dyDescent="0.4">
      <c r="A1324" s="11"/>
      <c r="B1324" s="12" t="s">
        <v>294</v>
      </c>
      <c r="C1324" s="13">
        <v>43938</v>
      </c>
      <c r="D1324" s="12" t="s">
        <v>16</v>
      </c>
      <c r="E1324" s="12" t="s">
        <v>2548</v>
      </c>
      <c r="F1324" s="12" t="s">
        <v>62</v>
      </c>
      <c r="G1324" s="14" t="s">
        <v>2815</v>
      </c>
      <c r="H1324" s="29" t="s">
        <v>2816</v>
      </c>
      <c r="I1324" s="16"/>
      <c r="J1324" s="16"/>
      <c r="K1324" s="11"/>
      <c r="L1324" s="11"/>
    </row>
    <row r="1325" spans="1:12" ht="135.30000000000001" x14ac:dyDescent="0.4">
      <c r="A1325" s="11"/>
      <c r="B1325" s="12" t="s">
        <v>80</v>
      </c>
      <c r="C1325" s="13">
        <v>43938</v>
      </c>
      <c r="D1325" s="12" t="s">
        <v>16</v>
      </c>
      <c r="E1325" s="12" t="s">
        <v>387</v>
      </c>
      <c r="F1325" s="12" t="s">
        <v>62</v>
      </c>
      <c r="G1325" s="14" t="s">
        <v>2817</v>
      </c>
      <c r="H1325" s="29" t="s">
        <v>2818</v>
      </c>
      <c r="I1325" s="16"/>
      <c r="J1325" s="16"/>
      <c r="K1325" s="11"/>
      <c r="L1325" s="11"/>
    </row>
    <row r="1326" spans="1:12" ht="73.8" x14ac:dyDescent="0.4">
      <c r="A1326" s="11"/>
      <c r="B1326" s="12" t="s">
        <v>80</v>
      </c>
      <c r="C1326" s="13">
        <v>43938</v>
      </c>
      <c r="D1326" s="12" t="s">
        <v>16</v>
      </c>
      <c r="E1326" s="12" t="s">
        <v>387</v>
      </c>
      <c r="F1326" s="12" t="s">
        <v>28</v>
      </c>
      <c r="G1326" s="14" t="s">
        <v>2819</v>
      </c>
      <c r="H1326" s="29" t="s">
        <v>2820</v>
      </c>
      <c r="I1326" s="16"/>
      <c r="J1326" s="16"/>
      <c r="K1326" s="11"/>
      <c r="L1326" s="11"/>
    </row>
    <row r="1327" spans="1:12" ht="135.30000000000001" hidden="1" x14ac:dyDescent="0.4">
      <c r="A1327" s="11"/>
      <c r="B1327" s="19" t="s">
        <v>244</v>
      </c>
      <c r="C1327" s="20">
        <v>43938</v>
      </c>
      <c r="D1327" s="19" t="s">
        <v>142</v>
      </c>
      <c r="E1327" s="19" t="s">
        <v>61</v>
      </c>
      <c r="F1327" s="19" t="s">
        <v>62</v>
      </c>
      <c r="G1327" s="21" t="s">
        <v>2821</v>
      </c>
      <c r="H1327" s="31" t="s">
        <v>2822</v>
      </c>
      <c r="I1327" s="16"/>
      <c r="J1327" s="16"/>
      <c r="K1327" s="11"/>
      <c r="L1327" s="11"/>
    </row>
    <row r="1328" spans="1:12" ht="98.4" x14ac:dyDescent="0.4">
      <c r="A1328" s="11"/>
      <c r="B1328" s="12" t="s">
        <v>244</v>
      </c>
      <c r="C1328" s="13">
        <v>43938</v>
      </c>
      <c r="D1328" s="12" t="s">
        <v>16</v>
      </c>
      <c r="E1328" s="12" t="s">
        <v>546</v>
      </c>
      <c r="F1328" s="12" t="s">
        <v>18</v>
      </c>
      <c r="G1328" s="14" t="s">
        <v>2823</v>
      </c>
      <c r="H1328" s="29" t="s">
        <v>2824</v>
      </c>
      <c r="I1328" s="16"/>
      <c r="J1328" s="16"/>
      <c r="K1328" s="11"/>
      <c r="L1328" s="11"/>
    </row>
    <row r="1329" spans="1:12" ht="110.7" x14ac:dyDescent="0.4">
      <c r="A1329" s="11"/>
      <c r="B1329" s="12" t="s">
        <v>244</v>
      </c>
      <c r="C1329" s="13">
        <v>43938</v>
      </c>
      <c r="D1329" s="12" t="s">
        <v>16</v>
      </c>
      <c r="E1329" s="12" t="s">
        <v>546</v>
      </c>
      <c r="F1329" s="12" t="s">
        <v>28</v>
      </c>
      <c r="G1329" s="14" t="s">
        <v>2825</v>
      </c>
      <c r="H1329" s="29" t="s">
        <v>2824</v>
      </c>
      <c r="I1329" s="16"/>
      <c r="J1329" s="16"/>
      <c r="K1329" s="11"/>
      <c r="L1329" s="11"/>
    </row>
    <row r="1330" spans="1:12" ht="123" x14ac:dyDescent="0.4">
      <c r="A1330" s="11"/>
      <c r="B1330" s="12" t="s">
        <v>244</v>
      </c>
      <c r="C1330" s="13">
        <v>43938</v>
      </c>
      <c r="D1330" s="12" t="s">
        <v>16</v>
      </c>
      <c r="E1330" s="12" t="s">
        <v>546</v>
      </c>
      <c r="F1330" s="12" t="s">
        <v>18</v>
      </c>
      <c r="G1330" s="14" t="s">
        <v>2826</v>
      </c>
      <c r="H1330" s="29" t="s">
        <v>2824</v>
      </c>
      <c r="I1330" s="16"/>
      <c r="J1330" s="16"/>
      <c r="K1330" s="11"/>
      <c r="L1330" s="11"/>
    </row>
    <row r="1331" spans="1:12" ht="36.9" x14ac:dyDescent="0.4">
      <c r="A1331" s="11"/>
      <c r="B1331" s="12" t="s">
        <v>244</v>
      </c>
      <c r="C1331" s="13">
        <v>43938</v>
      </c>
      <c r="D1331" s="12" t="s">
        <v>16</v>
      </c>
      <c r="E1331" s="12" t="s">
        <v>546</v>
      </c>
      <c r="F1331" s="12" t="s">
        <v>62</v>
      </c>
      <c r="G1331" s="14" t="s">
        <v>2827</v>
      </c>
      <c r="H1331" s="29" t="s">
        <v>2824</v>
      </c>
      <c r="I1331" s="16"/>
      <c r="J1331" s="16"/>
      <c r="K1331" s="11"/>
      <c r="L1331" s="11"/>
    </row>
    <row r="1332" spans="1:12" ht="123" hidden="1" x14ac:dyDescent="0.4">
      <c r="A1332" s="11"/>
      <c r="B1332" s="19" t="s">
        <v>480</v>
      </c>
      <c r="C1332" s="20">
        <v>43938</v>
      </c>
      <c r="D1332" s="19" t="s">
        <v>142</v>
      </c>
      <c r="E1332" s="19" t="s">
        <v>61</v>
      </c>
      <c r="F1332" s="19" t="s">
        <v>62</v>
      </c>
      <c r="G1332" s="21" t="s">
        <v>2828</v>
      </c>
      <c r="H1332" s="31" t="s">
        <v>2829</v>
      </c>
      <c r="I1332" s="16"/>
      <c r="J1332" s="16"/>
      <c r="K1332" s="11"/>
      <c r="L1332" s="11"/>
    </row>
    <row r="1333" spans="1:12" ht="49.2" x14ac:dyDescent="0.4">
      <c r="A1333" s="11"/>
      <c r="B1333" s="12" t="s">
        <v>99</v>
      </c>
      <c r="C1333" s="13">
        <v>43938</v>
      </c>
      <c r="D1333" s="12" t="s">
        <v>16</v>
      </c>
      <c r="E1333" s="12" t="s">
        <v>2431</v>
      </c>
      <c r="F1333" s="12" t="s">
        <v>28</v>
      </c>
      <c r="G1333" s="14" t="s">
        <v>2830</v>
      </c>
      <c r="H1333" s="29" t="s">
        <v>2831</v>
      </c>
      <c r="I1333" s="16"/>
      <c r="J1333" s="16"/>
      <c r="K1333" s="11"/>
      <c r="L1333" s="11"/>
    </row>
    <row r="1334" spans="1:12" ht="73.8" x14ac:dyDescent="0.4">
      <c r="A1334" s="11"/>
      <c r="B1334" s="12" t="s">
        <v>555</v>
      </c>
      <c r="C1334" s="13">
        <v>43938</v>
      </c>
      <c r="D1334" s="12" t="s">
        <v>16</v>
      </c>
      <c r="E1334" s="12" t="s">
        <v>556</v>
      </c>
      <c r="F1334" s="12" t="s">
        <v>725</v>
      </c>
      <c r="G1334" s="14" t="s">
        <v>2832</v>
      </c>
      <c r="H1334" s="29" t="s">
        <v>2833</v>
      </c>
      <c r="I1334" s="16"/>
      <c r="J1334" s="16"/>
      <c r="K1334" s="11"/>
      <c r="L1334" s="11"/>
    </row>
    <row r="1335" spans="1:12" ht="196.8" x14ac:dyDescent="0.4">
      <c r="A1335" s="11"/>
      <c r="B1335" s="12" t="s">
        <v>555</v>
      </c>
      <c r="C1335" s="13">
        <v>43938</v>
      </c>
      <c r="D1335" s="12" t="s">
        <v>16</v>
      </c>
      <c r="E1335" s="12" t="s">
        <v>556</v>
      </c>
      <c r="F1335" s="12" t="s">
        <v>725</v>
      </c>
      <c r="G1335" s="14" t="s">
        <v>2834</v>
      </c>
      <c r="H1335" s="29" t="s">
        <v>2833</v>
      </c>
      <c r="I1335" s="16"/>
      <c r="J1335" s="16"/>
      <c r="K1335" s="11"/>
      <c r="L1335" s="11"/>
    </row>
    <row r="1336" spans="1:12" ht="98.4" hidden="1" x14ac:dyDescent="0.4">
      <c r="A1336" s="11"/>
      <c r="B1336" s="19" t="s">
        <v>400</v>
      </c>
      <c r="C1336" s="20">
        <v>43938</v>
      </c>
      <c r="D1336" s="19" t="s">
        <v>142</v>
      </c>
      <c r="E1336" s="19" t="s">
        <v>1013</v>
      </c>
      <c r="F1336" s="19" t="s">
        <v>28</v>
      </c>
      <c r="G1336" s="21" t="s">
        <v>2835</v>
      </c>
      <c r="H1336" s="31" t="s">
        <v>2836</v>
      </c>
      <c r="I1336" s="16"/>
      <c r="J1336" s="16"/>
      <c r="K1336" s="11"/>
      <c r="L1336" s="11"/>
    </row>
    <row r="1337" spans="1:12" ht="86.1" x14ac:dyDescent="0.4">
      <c r="A1337" s="11"/>
      <c r="B1337" s="12" t="s">
        <v>400</v>
      </c>
      <c r="C1337" s="13">
        <v>43938</v>
      </c>
      <c r="D1337" s="12" t="s">
        <v>16</v>
      </c>
      <c r="E1337" s="12" t="s">
        <v>401</v>
      </c>
      <c r="F1337" s="12" t="s">
        <v>62</v>
      </c>
      <c r="G1337" s="14" t="s">
        <v>2837</v>
      </c>
      <c r="H1337" s="29" t="s">
        <v>2838</v>
      </c>
      <c r="I1337" s="16"/>
      <c r="J1337" s="16"/>
      <c r="K1337" s="11"/>
      <c r="L1337" s="11"/>
    </row>
    <row r="1338" spans="1:12" ht="135.30000000000001" x14ac:dyDescent="0.4">
      <c r="A1338" s="11"/>
      <c r="B1338" s="12" t="s">
        <v>400</v>
      </c>
      <c r="C1338" s="13">
        <v>43938</v>
      </c>
      <c r="D1338" s="12" t="s">
        <v>16</v>
      </c>
      <c r="E1338" s="12" t="s">
        <v>2839</v>
      </c>
      <c r="F1338" s="12" t="s">
        <v>62</v>
      </c>
      <c r="G1338" s="14" t="s">
        <v>2840</v>
      </c>
      <c r="H1338" s="29" t="s">
        <v>2841</v>
      </c>
      <c r="I1338" s="16"/>
      <c r="J1338" s="16"/>
      <c r="K1338" s="11"/>
      <c r="L1338" s="11"/>
    </row>
    <row r="1339" spans="1:12" ht="98.4" x14ac:dyDescent="0.4">
      <c r="A1339" s="11"/>
      <c r="B1339" s="12" t="s">
        <v>184</v>
      </c>
      <c r="C1339" s="13">
        <v>43938</v>
      </c>
      <c r="D1339" s="12" t="s">
        <v>16</v>
      </c>
      <c r="E1339" s="12" t="s">
        <v>332</v>
      </c>
      <c r="F1339" s="12" t="s">
        <v>28</v>
      </c>
      <c r="G1339" s="14" t="s">
        <v>2842</v>
      </c>
      <c r="H1339" s="29" t="s">
        <v>2843</v>
      </c>
      <c r="I1339" s="16"/>
      <c r="J1339" s="16"/>
      <c r="K1339" s="11"/>
      <c r="L1339" s="11"/>
    </row>
    <row r="1340" spans="1:12" ht="135.30000000000001" x14ac:dyDescent="0.4">
      <c r="A1340" s="11"/>
      <c r="B1340" s="12" t="s">
        <v>250</v>
      </c>
      <c r="C1340" s="13">
        <v>43938</v>
      </c>
      <c r="D1340" s="12" t="s">
        <v>16</v>
      </c>
      <c r="E1340" s="12" t="s">
        <v>2844</v>
      </c>
      <c r="F1340" s="12" t="s">
        <v>28</v>
      </c>
      <c r="G1340" s="14" t="s">
        <v>2845</v>
      </c>
      <c r="H1340" s="29" t="s">
        <v>2846</v>
      </c>
      <c r="I1340" s="16"/>
      <c r="J1340" s="16"/>
      <c r="K1340" s="11"/>
      <c r="L1340" s="11"/>
    </row>
    <row r="1341" spans="1:12" ht="61.5" x14ac:dyDescent="0.4">
      <c r="A1341" s="11"/>
      <c r="B1341" s="12" t="s">
        <v>191</v>
      </c>
      <c r="C1341" s="13">
        <v>43938</v>
      </c>
      <c r="D1341" s="12" t="s">
        <v>16</v>
      </c>
      <c r="E1341" s="12" t="s">
        <v>192</v>
      </c>
      <c r="F1341" s="12" t="s">
        <v>28</v>
      </c>
      <c r="G1341" s="14" t="s">
        <v>2847</v>
      </c>
      <c r="H1341" s="29" t="s">
        <v>2848</v>
      </c>
      <c r="I1341" s="16"/>
      <c r="J1341" s="16"/>
      <c r="K1341" s="11"/>
      <c r="L1341" s="11"/>
    </row>
    <row r="1342" spans="1:12" ht="61.5" x14ac:dyDescent="0.4">
      <c r="A1342" s="11"/>
      <c r="B1342" s="17" t="s">
        <v>191</v>
      </c>
      <c r="C1342" s="13">
        <v>43938</v>
      </c>
      <c r="D1342" s="12" t="s">
        <v>16</v>
      </c>
      <c r="E1342" s="12" t="s">
        <v>192</v>
      </c>
      <c r="F1342" s="12" t="s">
        <v>28</v>
      </c>
      <c r="G1342" s="14" t="s">
        <v>2849</v>
      </c>
      <c r="H1342" s="29" t="s">
        <v>2848</v>
      </c>
      <c r="I1342" s="16"/>
      <c r="J1342" s="16"/>
      <c r="K1342" s="11"/>
      <c r="L1342" s="11"/>
    </row>
    <row r="1343" spans="1:12" ht="110.7" x14ac:dyDescent="0.4">
      <c r="A1343" s="11"/>
      <c r="B1343" s="12" t="s">
        <v>191</v>
      </c>
      <c r="C1343" s="13">
        <v>43938</v>
      </c>
      <c r="D1343" s="12" t="s">
        <v>16</v>
      </c>
      <c r="E1343" s="12" t="s">
        <v>567</v>
      </c>
      <c r="F1343" s="12" t="s">
        <v>28</v>
      </c>
      <c r="G1343" s="14" t="s">
        <v>2850</v>
      </c>
      <c r="H1343" s="14" t="s">
        <v>2851</v>
      </c>
      <c r="I1343" s="16"/>
      <c r="J1343" s="16"/>
      <c r="K1343" s="11"/>
      <c r="L1343" s="11"/>
    </row>
    <row r="1344" spans="1:12" ht="123" x14ac:dyDescent="0.4">
      <c r="A1344" s="11"/>
      <c r="B1344" s="12" t="s">
        <v>191</v>
      </c>
      <c r="C1344" s="13">
        <v>43938</v>
      </c>
      <c r="D1344" s="12" t="s">
        <v>16</v>
      </c>
      <c r="E1344" s="12" t="s">
        <v>191</v>
      </c>
      <c r="F1344" s="12" t="s">
        <v>28</v>
      </c>
      <c r="G1344" s="14" t="s">
        <v>2852</v>
      </c>
      <c r="H1344" s="29" t="s">
        <v>2853</v>
      </c>
      <c r="I1344" s="16"/>
      <c r="J1344" s="16"/>
      <c r="K1344" s="11"/>
      <c r="L1344" s="11"/>
    </row>
    <row r="1345" spans="1:12" ht="61.5" x14ac:dyDescent="0.4">
      <c r="A1345" s="11"/>
      <c r="B1345" s="12" t="s">
        <v>15</v>
      </c>
      <c r="C1345" s="13">
        <v>43937</v>
      </c>
      <c r="D1345" s="12" t="s">
        <v>16</v>
      </c>
      <c r="E1345" s="12" t="s">
        <v>503</v>
      </c>
      <c r="F1345" s="12" t="s">
        <v>23</v>
      </c>
      <c r="G1345" s="14" t="s">
        <v>2854</v>
      </c>
      <c r="H1345" s="14" t="s">
        <v>2855</v>
      </c>
      <c r="I1345" s="16"/>
      <c r="J1345" s="16"/>
      <c r="K1345" s="11"/>
      <c r="L1345" s="11"/>
    </row>
    <row r="1346" spans="1:12" ht="73.8" x14ac:dyDescent="0.4">
      <c r="A1346" s="11"/>
      <c r="B1346" s="12" t="s">
        <v>116</v>
      </c>
      <c r="C1346" s="13">
        <v>43937</v>
      </c>
      <c r="D1346" s="12" t="s">
        <v>16</v>
      </c>
      <c r="E1346" s="12" t="s">
        <v>116</v>
      </c>
      <c r="F1346" s="12" t="s">
        <v>23</v>
      </c>
      <c r="G1346" s="14" t="s">
        <v>2856</v>
      </c>
      <c r="H1346" s="29" t="s">
        <v>2857</v>
      </c>
      <c r="I1346" s="16"/>
      <c r="J1346" s="16"/>
      <c r="K1346" s="11"/>
      <c r="L1346" s="11"/>
    </row>
    <row r="1347" spans="1:12" ht="61.5" x14ac:dyDescent="0.4">
      <c r="A1347" s="11"/>
      <c r="B1347" s="12" t="s">
        <v>116</v>
      </c>
      <c r="C1347" s="13">
        <v>43937</v>
      </c>
      <c r="D1347" s="12" t="s">
        <v>16</v>
      </c>
      <c r="E1347" s="12" t="s">
        <v>116</v>
      </c>
      <c r="F1347" s="12" t="s">
        <v>23</v>
      </c>
      <c r="G1347" s="14" t="s">
        <v>2858</v>
      </c>
      <c r="H1347" s="29" t="s">
        <v>2859</v>
      </c>
      <c r="I1347" s="16"/>
      <c r="J1347" s="16"/>
      <c r="K1347" s="11"/>
      <c r="L1347" s="11"/>
    </row>
    <row r="1348" spans="1:12" ht="73.8" x14ac:dyDescent="0.4">
      <c r="A1348" s="11"/>
      <c r="B1348" s="12" t="s">
        <v>31</v>
      </c>
      <c r="C1348" s="13">
        <v>43937</v>
      </c>
      <c r="D1348" s="12" t="s">
        <v>16</v>
      </c>
      <c r="E1348" s="12" t="s">
        <v>2860</v>
      </c>
      <c r="F1348" s="12" t="s">
        <v>23</v>
      </c>
      <c r="G1348" s="14" t="s">
        <v>2861</v>
      </c>
      <c r="H1348" s="29" t="s">
        <v>2862</v>
      </c>
      <c r="I1348" s="16"/>
      <c r="J1348" s="16"/>
      <c r="K1348" s="11"/>
      <c r="L1348" s="11"/>
    </row>
    <row r="1349" spans="1:12" ht="49.2" x14ac:dyDescent="0.4">
      <c r="A1349" s="11"/>
      <c r="B1349" s="12" t="s">
        <v>31</v>
      </c>
      <c r="C1349" s="13">
        <v>43937</v>
      </c>
      <c r="D1349" s="12" t="s">
        <v>16</v>
      </c>
      <c r="E1349" s="12" t="s">
        <v>2558</v>
      </c>
      <c r="F1349" s="12" t="s">
        <v>18</v>
      </c>
      <c r="G1349" s="14" t="s">
        <v>2863</v>
      </c>
      <c r="H1349" s="29" t="s">
        <v>2864</v>
      </c>
      <c r="I1349" s="16"/>
      <c r="J1349" s="16"/>
      <c r="K1349" s="11"/>
      <c r="L1349" s="11"/>
    </row>
    <row r="1350" spans="1:12" ht="36.9" x14ac:dyDescent="0.4">
      <c r="A1350" s="11"/>
      <c r="B1350" s="12" t="s">
        <v>35</v>
      </c>
      <c r="C1350" s="13">
        <v>43937</v>
      </c>
      <c r="D1350" s="12" t="s">
        <v>16</v>
      </c>
      <c r="E1350" s="12" t="s">
        <v>36</v>
      </c>
      <c r="F1350" s="12" t="s">
        <v>18</v>
      </c>
      <c r="G1350" s="14" t="s">
        <v>2865</v>
      </c>
      <c r="H1350" s="29" t="s">
        <v>2866</v>
      </c>
      <c r="I1350" s="16"/>
      <c r="J1350" s="16"/>
      <c r="K1350" s="11"/>
      <c r="L1350" s="11"/>
    </row>
    <row r="1351" spans="1:12" ht="135.30000000000001" x14ac:dyDescent="0.4">
      <c r="A1351" s="11"/>
      <c r="B1351" s="12" t="s">
        <v>35</v>
      </c>
      <c r="C1351" s="13">
        <v>43937</v>
      </c>
      <c r="D1351" s="12" t="s">
        <v>16</v>
      </c>
      <c r="E1351" s="12" t="s">
        <v>36</v>
      </c>
      <c r="F1351" s="12" t="s">
        <v>18</v>
      </c>
      <c r="G1351" s="14" t="s">
        <v>2867</v>
      </c>
      <c r="H1351" s="29" t="s">
        <v>2866</v>
      </c>
      <c r="I1351" s="16"/>
      <c r="J1351" s="16"/>
      <c r="K1351" s="11"/>
      <c r="L1351" s="11"/>
    </row>
    <row r="1352" spans="1:12" ht="123" x14ac:dyDescent="0.4">
      <c r="A1352" s="11"/>
      <c r="B1352" s="12" t="s">
        <v>35</v>
      </c>
      <c r="C1352" s="13">
        <v>43937</v>
      </c>
      <c r="D1352" s="12" t="s">
        <v>16</v>
      </c>
      <c r="E1352" s="12" t="s">
        <v>36</v>
      </c>
      <c r="F1352" s="12" t="s">
        <v>18</v>
      </c>
      <c r="G1352" s="14" t="s">
        <v>2868</v>
      </c>
      <c r="H1352" s="29" t="s">
        <v>2866</v>
      </c>
      <c r="I1352" s="16"/>
      <c r="J1352" s="16"/>
      <c r="K1352" s="11"/>
      <c r="L1352" s="11"/>
    </row>
    <row r="1353" spans="1:12" ht="49.2" x14ac:dyDescent="0.4">
      <c r="A1353" s="11"/>
      <c r="B1353" s="12" t="s">
        <v>35</v>
      </c>
      <c r="C1353" s="13">
        <v>43937</v>
      </c>
      <c r="D1353" s="12" t="s">
        <v>16</v>
      </c>
      <c r="E1353" s="12" t="s">
        <v>36</v>
      </c>
      <c r="F1353" s="12" t="s">
        <v>18</v>
      </c>
      <c r="G1353" s="14" t="s">
        <v>2869</v>
      </c>
      <c r="H1353" s="29" t="s">
        <v>2866</v>
      </c>
      <c r="I1353" s="16"/>
      <c r="J1353" s="16"/>
      <c r="K1353" s="11"/>
      <c r="L1353" s="11"/>
    </row>
    <row r="1354" spans="1:12" ht="86.1" x14ac:dyDescent="0.4">
      <c r="A1354" s="11"/>
      <c r="B1354" s="12" t="s">
        <v>35</v>
      </c>
      <c r="C1354" s="13">
        <v>43937</v>
      </c>
      <c r="D1354" s="12" t="s">
        <v>16</v>
      </c>
      <c r="E1354" s="12" t="s">
        <v>412</v>
      </c>
      <c r="F1354" s="12" t="s">
        <v>18</v>
      </c>
      <c r="G1354" s="14" t="s">
        <v>2870</v>
      </c>
      <c r="H1354" s="29" t="s">
        <v>2871</v>
      </c>
      <c r="I1354" s="16"/>
      <c r="J1354" s="16"/>
      <c r="K1354" s="11"/>
      <c r="L1354" s="11"/>
    </row>
    <row r="1355" spans="1:12" ht="110.7" x14ac:dyDescent="0.4">
      <c r="A1355" s="11"/>
      <c r="B1355" s="12" t="s">
        <v>46</v>
      </c>
      <c r="C1355" s="28">
        <v>43937</v>
      </c>
      <c r="D1355" s="12" t="s">
        <v>16</v>
      </c>
      <c r="E1355" s="12" t="s">
        <v>61</v>
      </c>
      <c r="F1355" s="12" t="s">
        <v>57</v>
      </c>
      <c r="G1355" s="14" t="s">
        <v>2872</v>
      </c>
      <c r="H1355" s="29" t="s">
        <v>2873</v>
      </c>
      <c r="I1355" s="16"/>
      <c r="J1355" s="16"/>
      <c r="K1355" s="11"/>
      <c r="L1355" s="11"/>
    </row>
    <row r="1356" spans="1:12" ht="36.9" x14ac:dyDescent="0.4">
      <c r="A1356" s="11"/>
      <c r="B1356" s="12" t="s">
        <v>50</v>
      </c>
      <c r="C1356" s="13">
        <v>43937</v>
      </c>
      <c r="D1356" s="12" t="s">
        <v>16</v>
      </c>
      <c r="E1356" s="12" t="s">
        <v>51</v>
      </c>
      <c r="F1356" s="12" t="s">
        <v>274</v>
      </c>
      <c r="G1356" s="14" t="s">
        <v>2874</v>
      </c>
      <c r="H1356" s="29" t="s">
        <v>2875</v>
      </c>
      <c r="I1356" s="16"/>
      <c r="J1356" s="16"/>
      <c r="K1356" s="11"/>
      <c r="L1356" s="11"/>
    </row>
    <row r="1357" spans="1:12" ht="61.5" x14ac:dyDescent="0.4">
      <c r="A1357" s="11"/>
      <c r="B1357" s="12" t="s">
        <v>50</v>
      </c>
      <c r="C1357" s="13">
        <v>43937</v>
      </c>
      <c r="D1357" s="12" t="s">
        <v>16</v>
      </c>
      <c r="E1357" s="12" t="s">
        <v>1633</v>
      </c>
      <c r="F1357" s="12" t="s">
        <v>28</v>
      </c>
      <c r="G1357" s="14" t="s">
        <v>2876</v>
      </c>
      <c r="H1357" s="29" t="s">
        <v>2877</v>
      </c>
      <c r="I1357" s="16"/>
      <c r="J1357" s="16"/>
      <c r="K1357" s="11"/>
      <c r="L1357" s="11"/>
    </row>
    <row r="1358" spans="1:12" ht="196.8" x14ac:dyDescent="0.4">
      <c r="A1358" s="11"/>
      <c r="B1358" s="12" t="s">
        <v>50</v>
      </c>
      <c r="C1358" s="13">
        <v>43937</v>
      </c>
      <c r="D1358" s="12" t="s">
        <v>16</v>
      </c>
      <c r="E1358" s="12" t="s">
        <v>1633</v>
      </c>
      <c r="F1358" s="12" t="s">
        <v>57</v>
      </c>
      <c r="G1358" s="14" t="s">
        <v>2878</v>
      </c>
      <c r="H1358" s="29" t="s">
        <v>2879</v>
      </c>
      <c r="I1358" s="16"/>
      <c r="J1358" s="16"/>
      <c r="K1358" s="11"/>
      <c r="L1358" s="11"/>
    </row>
    <row r="1359" spans="1:12" ht="135.30000000000001" x14ac:dyDescent="0.4">
      <c r="A1359" s="11"/>
      <c r="B1359" s="12" t="s">
        <v>50</v>
      </c>
      <c r="C1359" s="13">
        <v>43937</v>
      </c>
      <c r="D1359" s="12" t="s">
        <v>16</v>
      </c>
      <c r="E1359" s="12" t="s">
        <v>1633</v>
      </c>
      <c r="F1359" s="12" t="s">
        <v>57</v>
      </c>
      <c r="G1359" s="14" t="s">
        <v>2880</v>
      </c>
      <c r="H1359" s="29" t="s">
        <v>2879</v>
      </c>
      <c r="I1359" s="16"/>
      <c r="J1359" s="16"/>
      <c r="K1359" s="11"/>
      <c r="L1359" s="11"/>
    </row>
    <row r="1360" spans="1:12" ht="49.2" x14ac:dyDescent="0.4">
      <c r="A1360" s="11"/>
      <c r="B1360" s="12" t="s">
        <v>1147</v>
      </c>
      <c r="C1360" s="13">
        <v>43937</v>
      </c>
      <c r="D1360" s="12" t="s">
        <v>16</v>
      </c>
      <c r="E1360" s="12" t="s">
        <v>1148</v>
      </c>
      <c r="F1360" s="12" t="s">
        <v>18</v>
      </c>
      <c r="G1360" s="14" t="s">
        <v>2881</v>
      </c>
      <c r="H1360" s="29" t="s">
        <v>2882</v>
      </c>
      <c r="I1360" s="16"/>
      <c r="J1360" s="16"/>
      <c r="K1360" s="11"/>
      <c r="L1360" s="11"/>
    </row>
    <row r="1361" spans="1:12" ht="61.5" x14ac:dyDescent="0.4">
      <c r="A1361" s="11"/>
      <c r="B1361" s="12" t="s">
        <v>1147</v>
      </c>
      <c r="C1361" s="13">
        <v>43937</v>
      </c>
      <c r="D1361" s="12" t="s">
        <v>16</v>
      </c>
      <c r="E1361" s="12" t="s">
        <v>1148</v>
      </c>
      <c r="F1361" s="12" t="s">
        <v>18</v>
      </c>
      <c r="G1361" s="14" t="s">
        <v>2883</v>
      </c>
      <c r="H1361" s="29" t="s">
        <v>2884</v>
      </c>
      <c r="I1361" s="16"/>
      <c r="J1361" s="16"/>
      <c r="K1361" s="11"/>
      <c r="L1361" s="11"/>
    </row>
    <row r="1362" spans="1:12" ht="86.1" x14ac:dyDescent="0.4">
      <c r="A1362" s="11"/>
      <c r="B1362" s="12" t="s">
        <v>141</v>
      </c>
      <c r="C1362" s="13">
        <v>43937</v>
      </c>
      <c r="D1362" s="12" t="s">
        <v>16</v>
      </c>
      <c r="E1362" s="12" t="s">
        <v>1988</v>
      </c>
      <c r="F1362" s="12" t="s">
        <v>18</v>
      </c>
      <c r="G1362" s="14" t="s">
        <v>2885</v>
      </c>
      <c r="H1362" s="29" t="s">
        <v>2886</v>
      </c>
      <c r="I1362" s="16"/>
      <c r="J1362" s="16"/>
      <c r="K1362" s="11"/>
      <c r="L1362" s="11"/>
    </row>
    <row r="1363" spans="1:12" ht="246" x14ac:dyDescent="0.4">
      <c r="A1363" s="11"/>
      <c r="B1363" s="12" t="s">
        <v>141</v>
      </c>
      <c r="C1363" s="13">
        <v>43937</v>
      </c>
      <c r="D1363" s="12" t="s">
        <v>16</v>
      </c>
      <c r="E1363" s="12" t="s">
        <v>145</v>
      </c>
      <c r="F1363" s="12" t="s">
        <v>274</v>
      </c>
      <c r="G1363" s="14" t="s">
        <v>2887</v>
      </c>
      <c r="H1363" s="29" t="s">
        <v>2888</v>
      </c>
      <c r="I1363" s="16"/>
      <c r="J1363" s="16"/>
      <c r="K1363" s="11"/>
      <c r="L1363" s="11"/>
    </row>
    <row r="1364" spans="1:12" ht="135.30000000000001" hidden="1" x14ac:dyDescent="0.4">
      <c r="A1364" s="11"/>
      <c r="B1364" s="19" t="s">
        <v>362</v>
      </c>
      <c r="C1364" s="20">
        <v>43937</v>
      </c>
      <c r="D1364" s="19" t="s">
        <v>142</v>
      </c>
      <c r="E1364" s="19" t="s">
        <v>2889</v>
      </c>
      <c r="F1364" s="19" t="s">
        <v>57</v>
      </c>
      <c r="G1364" s="21" t="s">
        <v>2890</v>
      </c>
      <c r="H1364" s="31" t="s">
        <v>2891</v>
      </c>
      <c r="I1364" s="16"/>
      <c r="J1364" s="16"/>
      <c r="K1364" s="11"/>
      <c r="L1364" s="11"/>
    </row>
    <row r="1365" spans="1:12" ht="49.2" x14ac:dyDescent="0.4">
      <c r="A1365" s="11"/>
      <c r="B1365" s="12" t="s">
        <v>55</v>
      </c>
      <c r="C1365" s="13">
        <v>43937</v>
      </c>
      <c r="D1365" s="12" t="s">
        <v>16</v>
      </c>
      <c r="E1365" s="12" t="s">
        <v>2892</v>
      </c>
      <c r="F1365" s="12" t="s">
        <v>23</v>
      </c>
      <c r="G1365" s="14" t="s">
        <v>2893</v>
      </c>
      <c r="H1365" s="29" t="s">
        <v>2894</v>
      </c>
      <c r="I1365" s="16"/>
      <c r="J1365" s="16"/>
      <c r="K1365" s="11"/>
      <c r="L1365" s="11"/>
    </row>
    <row r="1366" spans="1:12" ht="147.6" x14ac:dyDescent="0.4">
      <c r="A1366" s="11"/>
      <c r="B1366" s="12" t="s">
        <v>148</v>
      </c>
      <c r="C1366" s="13">
        <v>43937</v>
      </c>
      <c r="D1366" s="12" t="s">
        <v>16</v>
      </c>
      <c r="E1366" s="12" t="s">
        <v>61</v>
      </c>
      <c r="F1366" s="12" t="s">
        <v>23</v>
      </c>
      <c r="G1366" s="14" t="s">
        <v>2895</v>
      </c>
      <c r="H1366" s="29" t="s">
        <v>2896</v>
      </c>
      <c r="I1366" s="16"/>
      <c r="J1366" s="16"/>
      <c r="K1366" s="11"/>
      <c r="L1366" s="11"/>
    </row>
    <row r="1367" spans="1:12" ht="49.2" x14ac:dyDescent="0.4">
      <c r="A1367" s="11"/>
      <c r="B1367" s="12" t="s">
        <v>431</v>
      </c>
      <c r="C1367" s="13">
        <v>43937</v>
      </c>
      <c r="D1367" s="12" t="s">
        <v>16</v>
      </c>
      <c r="E1367" s="12" t="s">
        <v>432</v>
      </c>
      <c r="F1367" s="12" t="s">
        <v>18</v>
      </c>
      <c r="G1367" s="14" t="s">
        <v>2897</v>
      </c>
      <c r="H1367" s="29" t="s">
        <v>2898</v>
      </c>
      <c r="I1367" s="16"/>
      <c r="J1367" s="16"/>
      <c r="K1367" s="11"/>
      <c r="L1367" s="11"/>
    </row>
    <row r="1368" spans="1:12" ht="61.5" x14ac:dyDescent="0.4">
      <c r="A1368" s="11"/>
      <c r="B1368" s="12" t="s">
        <v>60</v>
      </c>
      <c r="C1368" s="13">
        <v>43937</v>
      </c>
      <c r="D1368" s="12" t="s">
        <v>16</v>
      </c>
      <c r="E1368" s="12" t="s">
        <v>61</v>
      </c>
      <c r="F1368" s="12" t="s">
        <v>23</v>
      </c>
      <c r="G1368" s="14" t="s">
        <v>2899</v>
      </c>
      <c r="H1368" s="29" t="s">
        <v>2900</v>
      </c>
      <c r="I1368" s="16"/>
      <c r="J1368" s="16"/>
      <c r="K1368" s="11"/>
      <c r="L1368" s="11"/>
    </row>
    <row r="1369" spans="1:12" ht="73.8" x14ac:dyDescent="0.4">
      <c r="A1369" s="11"/>
      <c r="B1369" s="12" t="s">
        <v>67</v>
      </c>
      <c r="C1369" s="13">
        <v>43937</v>
      </c>
      <c r="D1369" s="12" t="s">
        <v>16</v>
      </c>
      <c r="E1369" s="12" t="s">
        <v>67</v>
      </c>
      <c r="F1369" s="12" t="s">
        <v>28</v>
      </c>
      <c r="G1369" s="14" t="s">
        <v>2901</v>
      </c>
      <c r="H1369" s="29" t="s">
        <v>2902</v>
      </c>
      <c r="I1369" s="16"/>
      <c r="J1369" s="16"/>
      <c r="K1369" s="11"/>
      <c r="L1369" s="11"/>
    </row>
    <row r="1370" spans="1:12" ht="86.1" x14ac:dyDescent="0.4">
      <c r="A1370" s="11"/>
      <c r="B1370" s="12" t="s">
        <v>70</v>
      </c>
      <c r="C1370" s="13">
        <v>43937</v>
      </c>
      <c r="D1370" s="12" t="s">
        <v>16</v>
      </c>
      <c r="E1370" s="12" t="s">
        <v>71</v>
      </c>
      <c r="F1370" s="12" t="s">
        <v>28</v>
      </c>
      <c r="G1370" s="14" t="s">
        <v>2903</v>
      </c>
      <c r="H1370" s="29" t="s">
        <v>2904</v>
      </c>
      <c r="I1370" s="16"/>
      <c r="J1370" s="16"/>
      <c r="K1370" s="11"/>
      <c r="L1370" s="11"/>
    </row>
    <row r="1371" spans="1:12" ht="98.4" x14ac:dyDescent="0.4">
      <c r="A1371" s="11"/>
      <c r="B1371" s="12" t="s">
        <v>70</v>
      </c>
      <c r="C1371" s="13">
        <v>43937</v>
      </c>
      <c r="D1371" s="12" t="s">
        <v>16</v>
      </c>
      <c r="E1371" s="12" t="s">
        <v>71</v>
      </c>
      <c r="F1371" s="12" t="s">
        <v>28</v>
      </c>
      <c r="G1371" s="14" t="s">
        <v>2905</v>
      </c>
      <c r="H1371" s="29" t="s">
        <v>2906</v>
      </c>
      <c r="I1371" s="16"/>
      <c r="J1371" s="16"/>
      <c r="K1371" s="11"/>
      <c r="L1371" s="11"/>
    </row>
    <row r="1372" spans="1:12" ht="49.2" x14ac:dyDescent="0.4">
      <c r="A1372" s="11"/>
      <c r="B1372" s="12" t="s">
        <v>294</v>
      </c>
      <c r="C1372" s="13">
        <v>43937</v>
      </c>
      <c r="D1372" s="12" t="s">
        <v>16</v>
      </c>
      <c r="E1372" s="12" t="s">
        <v>61</v>
      </c>
      <c r="F1372" s="12" t="s">
        <v>62</v>
      </c>
      <c r="G1372" s="14" t="s">
        <v>2907</v>
      </c>
      <c r="H1372" s="29" t="s">
        <v>2908</v>
      </c>
      <c r="I1372" s="16"/>
      <c r="J1372" s="16"/>
      <c r="K1372" s="11"/>
      <c r="L1372" s="11"/>
    </row>
    <row r="1373" spans="1:12" ht="73.8" x14ac:dyDescent="0.4">
      <c r="A1373" s="11"/>
      <c r="B1373" s="12" t="s">
        <v>84</v>
      </c>
      <c r="C1373" s="13">
        <v>43937</v>
      </c>
      <c r="D1373" s="12" t="s">
        <v>16</v>
      </c>
      <c r="E1373" s="12" t="s">
        <v>85</v>
      </c>
      <c r="F1373" s="12" t="s">
        <v>52</v>
      </c>
      <c r="G1373" s="14" t="s">
        <v>2909</v>
      </c>
      <c r="H1373" s="29" t="s">
        <v>2910</v>
      </c>
      <c r="I1373" s="16"/>
      <c r="J1373" s="16"/>
      <c r="K1373" s="11"/>
      <c r="L1373" s="11"/>
    </row>
    <row r="1374" spans="1:12" ht="36.9" x14ac:dyDescent="0.4">
      <c r="A1374" s="11"/>
      <c r="B1374" s="12" t="s">
        <v>84</v>
      </c>
      <c r="C1374" s="13">
        <v>43937</v>
      </c>
      <c r="D1374" s="12" t="s">
        <v>16</v>
      </c>
      <c r="E1374" s="12" t="s">
        <v>85</v>
      </c>
      <c r="F1374" s="12" t="s">
        <v>18</v>
      </c>
      <c r="G1374" s="14" t="s">
        <v>2911</v>
      </c>
      <c r="H1374" s="29" t="s">
        <v>2910</v>
      </c>
      <c r="I1374" s="16"/>
      <c r="J1374" s="16"/>
      <c r="K1374" s="11"/>
      <c r="L1374" s="11"/>
    </row>
    <row r="1375" spans="1:12" ht="86.1" x14ac:dyDescent="0.4">
      <c r="A1375" s="11"/>
      <c r="B1375" s="12" t="s">
        <v>84</v>
      </c>
      <c r="C1375" s="13">
        <v>43937</v>
      </c>
      <c r="D1375" s="12" t="s">
        <v>16</v>
      </c>
      <c r="E1375" s="12" t="s">
        <v>535</v>
      </c>
      <c r="F1375" s="12" t="s">
        <v>23</v>
      </c>
      <c r="G1375" s="14" t="s">
        <v>2912</v>
      </c>
      <c r="H1375" s="29" t="s">
        <v>2913</v>
      </c>
      <c r="I1375" s="16"/>
      <c r="J1375" s="16"/>
      <c r="K1375" s="11"/>
      <c r="L1375" s="11"/>
    </row>
    <row r="1376" spans="1:12" ht="73.8" x14ac:dyDescent="0.4">
      <c r="A1376" s="11"/>
      <c r="B1376" s="12" t="s">
        <v>177</v>
      </c>
      <c r="C1376" s="13">
        <v>43937</v>
      </c>
      <c r="D1376" s="12" t="s">
        <v>16</v>
      </c>
      <c r="E1376" s="12" t="s">
        <v>866</v>
      </c>
      <c r="F1376" s="12" t="s">
        <v>18</v>
      </c>
      <c r="G1376" s="14" t="s">
        <v>2914</v>
      </c>
      <c r="H1376" s="29" t="s">
        <v>2915</v>
      </c>
      <c r="I1376" s="16"/>
      <c r="J1376" s="16"/>
      <c r="K1376" s="11"/>
      <c r="L1376" s="11"/>
    </row>
    <row r="1377" spans="1:12" ht="61.5" x14ac:dyDescent="0.4">
      <c r="A1377" s="11"/>
      <c r="B1377" s="12" t="s">
        <v>308</v>
      </c>
      <c r="C1377" s="13">
        <v>43937</v>
      </c>
      <c r="D1377" s="12" t="s">
        <v>16</v>
      </c>
      <c r="E1377" s="12" t="s">
        <v>2916</v>
      </c>
      <c r="F1377" s="12" t="s">
        <v>18</v>
      </c>
      <c r="G1377" s="14" t="s">
        <v>2917</v>
      </c>
      <c r="H1377" s="29" t="s">
        <v>2918</v>
      </c>
      <c r="I1377" s="16"/>
      <c r="J1377" s="16"/>
      <c r="K1377" s="11"/>
      <c r="L1377" s="11"/>
    </row>
    <row r="1378" spans="1:12" ht="73.8" x14ac:dyDescent="0.4">
      <c r="A1378" s="11"/>
      <c r="B1378" s="12" t="s">
        <v>308</v>
      </c>
      <c r="C1378" s="13">
        <v>43937</v>
      </c>
      <c r="D1378" s="12" t="s">
        <v>16</v>
      </c>
      <c r="E1378" s="12" t="s">
        <v>2916</v>
      </c>
      <c r="F1378" s="12" t="s">
        <v>18</v>
      </c>
      <c r="G1378" s="14" t="s">
        <v>2919</v>
      </c>
      <c r="H1378" s="29" t="s">
        <v>2918</v>
      </c>
      <c r="I1378" s="16"/>
      <c r="J1378" s="16"/>
      <c r="K1378" s="11"/>
      <c r="L1378" s="11"/>
    </row>
    <row r="1379" spans="1:12" ht="86.1" x14ac:dyDescent="0.4">
      <c r="A1379" s="11"/>
      <c r="B1379" s="12" t="s">
        <v>308</v>
      </c>
      <c r="C1379" s="13">
        <v>43937</v>
      </c>
      <c r="D1379" s="12" t="s">
        <v>16</v>
      </c>
      <c r="E1379" s="12" t="s">
        <v>2916</v>
      </c>
      <c r="F1379" s="12" t="s">
        <v>18</v>
      </c>
      <c r="G1379" s="14" t="s">
        <v>2920</v>
      </c>
      <c r="H1379" s="29" t="s">
        <v>2918</v>
      </c>
      <c r="I1379" s="16"/>
      <c r="J1379" s="16"/>
      <c r="K1379" s="11"/>
      <c r="L1379" s="11"/>
    </row>
    <row r="1380" spans="1:12" ht="86.1" x14ac:dyDescent="0.4">
      <c r="A1380" s="11"/>
      <c r="B1380" s="12" t="s">
        <v>308</v>
      </c>
      <c r="C1380" s="13">
        <v>43937</v>
      </c>
      <c r="D1380" s="12" t="s">
        <v>16</v>
      </c>
      <c r="E1380" s="12" t="s">
        <v>2916</v>
      </c>
      <c r="F1380" s="12" t="s">
        <v>18</v>
      </c>
      <c r="G1380" s="14" t="s">
        <v>2921</v>
      </c>
      <c r="H1380" s="29" t="s">
        <v>2918</v>
      </c>
      <c r="I1380" s="16"/>
      <c r="J1380" s="16"/>
      <c r="K1380" s="11"/>
      <c r="L1380" s="11"/>
    </row>
    <row r="1381" spans="1:12" ht="61.5" x14ac:dyDescent="0.4">
      <c r="A1381" s="11"/>
      <c r="B1381" s="12" t="s">
        <v>91</v>
      </c>
      <c r="C1381" s="13">
        <v>43937</v>
      </c>
      <c r="D1381" s="12" t="s">
        <v>16</v>
      </c>
      <c r="E1381" s="12" t="s">
        <v>1008</v>
      </c>
      <c r="F1381" s="12" t="s">
        <v>18</v>
      </c>
      <c r="G1381" s="14" t="s">
        <v>2922</v>
      </c>
      <c r="H1381" s="29" t="s">
        <v>2923</v>
      </c>
      <c r="I1381" s="16"/>
      <c r="J1381" s="16"/>
      <c r="K1381" s="11"/>
      <c r="L1381" s="11"/>
    </row>
    <row r="1382" spans="1:12" ht="123" x14ac:dyDescent="0.4">
      <c r="A1382" s="11"/>
      <c r="B1382" s="12" t="s">
        <v>91</v>
      </c>
      <c r="C1382" s="13">
        <v>43937</v>
      </c>
      <c r="D1382" s="12" t="s">
        <v>16</v>
      </c>
      <c r="E1382" s="12" t="s">
        <v>1008</v>
      </c>
      <c r="F1382" s="12" t="s">
        <v>18</v>
      </c>
      <c r="G1382" s="14" t="s">
        <v>2924</v>
      </c>
      <c r="H1382" s="29" t="s">
        <v>2923</v>
      </c>
      <c r="I1382" s="16"/>
      <c r="J1382" s="16"/>
      <c r="K1382" s="11"/>
      <c r="L1382" s="11"/>
    </row>
    <row r="1383" spans="1:12" ht="98.4" x14ac:dyDescent="0.4">
      <c r="A1383" s="11"/>
      <c r="B1383" s="12" t="s">
        <v>91</v>
      </c>
      <c r="C1383" s="13">
        <v>43937</v>
      </c>
      <c r="D1383" s="12" t="s">
        <v>16</v>
      </c>
      <c r="E1383" s="12" t="s">
        <v>1008</v>
      </c>
      <c r="F1383" s="12" t="s">
        <v>18</v>
      </c>
      <c r="G1383" s="14" t="s">
        <v>2925</v>
      </c>
      <c r="H1383" s="29" t="s">
        <v>2923</v>
      </c>
      <c r="I1383" s="16"/>
      <c r="J1383" s="16"/>
      <c r="K1383" s="11"/>
      <c r="L1383" s="11"/>
    </row>
    <row r="1384" spans="1:12" ht="147.6" x14ac:dyDescent="0.4">
      <c r="A1384" s="11"/>
      <c r="B1384" s="12" t="s">
        <v>91</v>
      </c>
      <c r="C1384" s="13">
        <v>43937</v>
      </c>
      <c r="D1384" s="12" t="s">
        <v>16</v>
      </c>
      <c r="E1384" s="12" t="s">
        <v>1008</v>
      </c>
      <c r="F1384" s="12" t="s">
        <v>18</v>
      </c>
      <c r="G1384" s="14" t="s">
        <v>2926</v>
      </c>
      <c r="H1384" s="29" t="s">
        <v>2923</v>
      </c>
      <c r="I1384" s="16"/>
      <c r="J1384" s="16"/>
      <c r="K1384" s="11"/>
      <c r="L1384" s="11"/>
    </row>
    <row r="1385" spans="1:12" ht="135.30000000000001" x14ac:dyDescent="0.4">
      <c r="A1385" s="11"/>
      <c r="B1385" s="12" t="s">
        <v>91</v>
      </c>
      <c r="C1385" s="13">
        <v>43937</v>
      </c>
      <c r="D1385" s="12" t="s">
        <v>16</v>
      </c>
      <c r="E1385" s="12" t="s">
        <v>1008</v>
      </c>
      <c r="F1385" s="12" t="s">
        <v>18</v>
      </c>
      <c r="G1385" s="14" t="s">
        <v>2927</v>
      </c>
      <c r="H1385" s="29" t="s">
        <v>2923</v>
      </c>
      <c r="I1385" s="16"/>
      <c r="J1385" s="16"/>
      <c r="K1385" s="11"/>
      <c r="L1385" s="11"/>
    </row>
    <row r="1386" spans="1:12" ht="98.4" x14ac:dyDescent="0.4">
      <c r="A1386" s="11"/>
      <c r="B1386" s="12" t="s">
        <v>91</v>
      </c>
      <c r="C1386" s="13">
        <v>43937</v>
      </c>
      <c r="D1386" s="12" t="s">
        <v>16</v>
      </c>
      <c r="E1386" s="12" t="s">
        <v>1008</v>
      </c>
      <c r="F1386" s="12" t="s">
        <v>18</v>
      </c>
      <c r="G1386" s="14" t="s">
        <v>2928</v>
      </c>
      <c r="H1386" s="29" t="s">
        <v>2923</v>
      </c>
      <c r="I1386" s="16"/>
      <c r="J1386" s="16"/>
      <c r="K1386" s="11"/>
      <c r="L1386" s="11"/>
    </row>
    <row r="1387" spans="1:12" ht="61.5" x14ac:dyDescent="0.4">
      <c r="A1387" s="11"/>
      <c r="B1387" s="12" t="s">
        <v>181</v>
      </c>
      <c r="C1387" s="13">
        <v>43937</v>
      </c>
      <c r="D1387" s="12" t="s">
        <v>16</v>
      </c>
      <c r="E1387" s="12" t="s">
        <v>1215</v>
      </c>
      <c r="F1387" s="12" t="s">
        <v>52</v>
      </c>
      <c r="G1387" s="14" t="s">
        <v>2929</v>
      </c>
      <c r="H1387" s="29" t="s">
        <v>2930</v>
      </c>
      <c r="I1387" s="16"/>
      <c r="J1387" s="16"/>
      <c r="K1387" s="11"/>
      <c r="L1387" s="11"/>
    </row>
    <row r="1388" spans="1:12" ht="98.4" hidden="1" x14ac:dyDescent="0.4">
      <c r="A1388" s="11"/>
      <c r="B1388" s="19" t="s">
        <v>480</v>
      </c>
      <c r="C1388" s="20">
        <v>43937</v>
      </c>
      <c r="D1388" s="19" t="s">
        <v>142</v>
      </c>
      <c r="E1388" s="19" t="s">
        <v>61</v>
      </c>
      <c r="F1388" s="19" t="s">
        <v>62</v>
      </c>
      <c r="G1388" s="21" t="s">
        <v>2931</v>
      </c>
      <c r="H1388" s="31" t="s">
        <v>2932</v>
      </c>
      <c r="I1388" s="16"/>
      <c r="J1388" s="16"/>
      <c r="K1388" s="11"/>
      <c r="L1388" s="11"/>
    </row>
    <row r="1389" spans="1:12" ht="98.4" x14ac:dyDescent="0.4">
      <c r="A1389" s="11"/>
      <c r="B1389" s="12" t="s">
        <v>659</v>
      </c>
      <c r="C1389" s="13">
        <v>43937</v>
      </c>
      <c r="D1389" s="12" t="s">
        <v>16</v>
      </c>
      <c r="E1389" s="12" t="s">
        <v>535</v>
      </c>
      <c r="F1389" s="12" t="s">
        <v>62</v>
      </c>
      <c r="G1389" s="14" t="s">
        <v>2933</v>
      </c>
      <c r="H1389" s="29" t="s">
        <v>2934</v>
      </c>
      <c r="I1389" s="16"/>
      <c r="J1389" s="16"/>
      <c r="K1389" s="11"/>
      <c r="L1389" s="11"/>
    </row>
    <row r="1390" spans="1:12" ht="49.2" x14ac:dyDescent="0.4">
      <c r="A1390" s="11"/>
      <c r="B1390" s="12" t="s">
        <v>102</v>
      </c>
      <c r="C1390" s="13">
        <v>43937</v>
      </c>
      <c r="D1390" s="12" t="s">
        <v>16</v>
      </c>
      <c r="E1390" s="12" t="s">
        <v>103</v>
      </c>
      <c r="F1390" s="12" t="s">
        <v>62</v>
      </c>
      <c r="G1390" s="14" t="s">
        <v>2935</v>
      </c>
      <c r="H1390" s="29" t="s">
        <v>2936</v>
      </c>
      <c r="I1390" s="16"/>
      <c r="J1390" s="16"/>
      <c r="K1390" s="11"/>
      <c r="L1390" s="11"/>
    </row>
    <row r="1391" spans="1:12" ht="147.6" x14ac:dyDescent="0.4">
      <c r="A1391" s="11"/>
      <c r="B1391" s="12" t="s">
        <v>400</v>
      </c>
      <c r="C1391" s="13">
        <v>43937</v>
      </c>
      <c r="D1391" s="12" t="s">
        <v>16</v>
      </c>
      <c r="E1391" s="12" t="s">
        <v>401</v>
      </c>
      <c r="F1391" s="12" t="s">
        <v>57</v>
      </c>
      <c r="G1391" s="14" t="s">
        <v>2937</v>
      </c>
      <c r="H1391" s="29" t="s">
        <v>2938</v>
      </c>
      <c r="I1391" s="16"/>
      <c r="J1391" s="16"/>
      <c r="K1391" s="11"/>
      <c r="L1391" s="11"/>
    </row>
    <row r="1392" spans="1:12" ht="73.8" x14ac:dyDescent="0.4">
      <c r="A1392" s="11"/>
      <c r="B1392" s="12" t="s">
        <v>191</v>
      </c>
      <c r="C1392" s="13">
        <v>43937</v>
      </c>
      <c r="D1392" s="12" t="s">
        <v>16</v>
      </c>
      <c r="E1392" s="12" t="s">
        <v>192</v>
      </c>
      <c r="F1392" s="12" t="s">
        <v>28</v>
      </c>
      <c r="G1392" s="14" t="s">
        <v>2939</v>
      </c>
      <c r="H1392" s="29" t="s">
        <v>2940</v>
      </c>
      <c r="I1392" s="16"/>
      <c r="J1392" s="16"/>
      <c r="K1392" s="11"/>
      <c r="L1392" s="11"/>
    </row>
    <row r="1393" spans="1:12" ht="49.2" x14ac:dyDescent="0.4">
      <c r="A1393" s="11"/>
      <c r="B1393" s="12" t="s">
        <v>191</v>
      </c>
      <c r="C1393" s="13">
        <v>43937</v>
      </c>
      <c r="D1393" s="12" t="s">
        <v>16</v>
      </c>
      <c r="E1393" s="12" t="s">
        <v>192</v>
      </c>
      <c r="F1393" s="12" t="s">
        <v>28</v>
      </c>
      <c r="G1393" s="14" t="s">
        <v>2941</v>
      </c>
      <c r="H1393" s="29" t="s">
        <v>2942</v>
      </c>
      <c r="I1393" s="16"/>
      <c r="J1393" s="16"/>
      <c r="K1393" s="11"/>
      <c r="L1393" s="11"/>
    </row>
    <row r="1394" spans="1:12" ht="61.5" x14ac:dyDescent="0.4">
      <c r="A1394" s="11"/>
      <c r="B1394" s="12" t="s">
        <v>106</v>
      </c>
      <c r="C1394" s="13">
        <v>43936</v>
      </c>
      <c r="D1394" s="12" t="s">
        <v>16</v>
      </c>
      <c r="E1394" s="12" t="s">
        <v>2943</v>
      </c>
      <c r="F1394" s="12" t="s">
        <v>28</v>
      </c>
      <c r="G1394" s="14" t="s">
        <v>2944</v>
      </c>
      <c r="H1394" s="29" t="s">
        <v>2945</v>
      </c>
      <c r="I1394" s="16"/>
      <c r="J1394" s="16"/>
      <c r="K1394" s="11"/>
      <c r="L1394" s="11"/>
    </row>
    <row r="1395" spans="1:12" ht="98.4" x14ac:dyDescent="0.4">
      <c r="A1395" s="11"/>
      <c r="B1395" s="12" t="s">
        <v>119</v>
      </c>
      <c r="C1395" s="13">
        <v>43936</v>
      </c>
      <c r="D1395" s="12" t="s">
        <v>16</v>
      </c>
      <c r="E1395" s="12" t="s">
        <v>810</v>
      </c>
      <c r="F1395" s="12" t="s">
        <v>18</v>
      </c>
      <c r="G1395" s="14" t="s">
        <v>2946</v>
      </c>
      <c r="H1395" s="29" t="s">
        <v>2947</v>
      </c>
      <c r="I1395" s="16"/>
      <c r="J1395" s="16"/>
      <c r="K1395" s="11"/>
      <c r="L1395" s="11"/>
    </row>
    <row r="1396" spans="1:12" ht="61.5" x14ac:dyDescent="0.4">
      <c r="A1396" s="11"/>
      <c r="B1396" s="12" t="s">
        <v>720</v>
      </c>
      <c r="C1396" s="13">
        <v>43936</v>
      </c>
      <c r="D1396" s="12" t="s">
        <v>16</v>
      </c>
      <c r="E1396" s="12" t="s">
        <v>813</v>
      </c>
      <c r="F1396" s="12" t="s">
        <v>18</v>
      </c>
      <c r="G1396" s="14" t="s">
        <v>2948</v>
      </c>
      <c r="H1396" s="29" t="s">
        <v>2949</v>
      </c>
      <c r="I1396" s="16"/>
      <c r="J1396" s="16"/>
      <c r="K1396" s="11"/>
      <c r="L1396" s="11"/>
    </row>
    <row r="1397" spans="1:12" ht="36.9" hidden="1" x14ac:dyDescent="0.4">
      <c r="A1397" s="11"/>
      <c r="B1397" s="19" t="s">
        <v>720</v>
      </c>
      <c r="C1397" s="20">
        <v>43936</v>
      </c>
      <c r="D1397" s="19" t="s">
        <v>142</v>
      </c>
      <c r="E1397" s="19" t="s">
        <v>813</v>
      </c>
      <c r="F1397" s="19" t="s">
        <v>62</v>
      </c>
      <c r="G1397" s="21" t="s">
        <v>2950</v>
      </c>
      <c r="H1397" s="31" t="s">
        <v>2951</v>
      </c>
      <c r="I1397" s="16"/>
      <c r="J1397" s="16"/>
      <c r="K1397" s="11"/>
      <c r="L1397" s="11"/>
    </row>
    <row r="1398" spans="1:12" ht="36.9" x14ac:dyDescent="0.4">
      <c r="A1398" s="11"/>
      <c r="B1398" s="12" t="s">
        <v>720</v>
      </c>
      <c r="C1398" s="13">
        <v>43936</v>
      </c>
      <c r="D1398" s="12" t="s">
        <v>16</v>
      </c>
      <c r="E1398" s="12" t="s">
        <v>721</v>
      </c>
      <c r="F1398" s="12" t="s">
        <v>62</v>
      </c>
      <c r="G1398" s="14" t="s">
        <v>2952</v>
      </c>
      <c r="H1398" s="29" t="s">
        <v>2953</v>
      </c>
      <c r="I1398" s="16"/>
      <c r="J1398" s="16"/>
      <c r="K1398" s="11"/>
      <c r="L1398" s="11"/>
    </row>
    <row r="1399" spans="1:12" ht="98.4" x14ac:dyDescent="0.4">
      <c r="A1399" s="11"/>
      <c r="B1399" s="12" t="s">
        <v>35</v>
      </c>
      <c r="C1399" s="13">
        <v>43936</v>
      </c>
      <c r="D1399" s="12" t="s">
        <v>16</v>
      </c>
      <c r="E1399" s="12" t="s">
        <v>412</v>
      </c>
      <c r="F1399" s="12" t="s">
        <v>23</v>
      </c>
      <c r="G1399" s="14" t="s">
        <v>2954</v>
      </c>
      <c r="H1399" s="29" t="s">
        <v>2955</v>
      </c>
      <c r="I1399" s="16"/>
      <c r="J1399" s="16"/>
      <c r="K1399" s="11"/>
      <c r="L1399" s="11"/>
    </row>
    <row r="1400" spans="1:12" ht="73.8" x14ac:dyDescent="0.4">
      <c r="A1400" s="11"/>
      <c r="B1400" s="12" t="s">
        <v>42</v>
      </c>
      <c r="C1400" s="13">
        <v>43936</v>
      </c>
      <c r="D1400" s="12" t="s">
        <v>16</v>
      </c>
      <c r="E1400" s="12" t="s">
        <v>535</v>
      </c>
      <c r="F1400" s="12" t="s">
        <v>18</v>
      </c>
      <c r="G1400" s="14" t="s">
        <v>2956</v>
      </c>
      <c r="H1400" s="29" t="s">
        <v>2957</v>
      </c>
      <c r="I1400" s="16"/>
      <c r="J1400" s="16"/>
      <c r="K1400" s="11"/>
      <c r="L1400" s="11"/>
    </row>
    <row r="1401" spans="1:12" ht="123" x14ac:dyDescent="0.4">
      <c r="A1401" s="11"/>
      <c r="B1401" s="12" t="s">
        <v>42</v>
      </c>
      <c r="C1401" s="13">
        <v>43936</v>
      </c>
      <c r="D1401" s="12" t="s">
        <v>16</v>
      </c>
      <c r="E1401" s="12" t="s">
        <v>724</v>
      </c>
      <c r="F1401" s="12" t="s">
        <v>725</v>
      </c>
      <c r="G1401" s="14" t="s">
        <v>2958</v>
      </c>
      <c r="H1401" s="29" t="s">
        <v>2959</v>
      </c>
      <c r="I1401" s="16"/>
      <c r="J1401" s="16"/>
      <c r="K1401" s="11"/>
      <c r="L1401" s="11"/>
    </row>
    <row r="1402" spans="1:12" ht="36.9" x14ac:dyDescent="0.4">
      <c r="A1402" s="11"/>
      <c r="B1402" s="12" t="s">
        <v>42</v>
      </c>
      <c r="C1402" s="13">
        <v>43936</v>
      </c>
      <c r="D1402" s="12" t="s">
        <v>16</v>
      </c>
      <c r="E1402" s="12" t="s">
        <v>724</v>
      </c>
      <c r="F1402" s="12" t="s">
        <v>725</v>
      </c>
      <c r="G1402" s="14" t="s">
        <v>2960</v>
      </c>
      <c r="H1402" s="29" t="s">
        <v>2961</v>
      </c>
      <c r="I1402" s="16"/>
      <c r="J1402" s="16"/>
      <c r="K1402" s="11"/>
      <c r="L1402" s="11"/>
    </row>
    <row r="1403" spans="1:12" ht="123" x14ac:dyDescent="0.4">
      <c r="A1403" s="11"/>
      <c r="B1403" s="12" t="s">
        <v>42</v>
      </c>
      <c r="C1403" s="13">
        <v>43936</v>
      </c>
      <c r="D1403" s="12" t="s">
        <v>16</v>
      </c>
      <c r="E1403" s="12" t="s">
        <v>724</v>
      </c>
      <c r="F1403" s="12" t="s">
        <v>725</v>
      </c>
      <c r="G1403" s="14" t="s">
        <v>2962</v>
      </c>
      <c r="H1403" s="29" t="s">
        <v>2963</v>
      </c>
      <c r="I1403" s="16"/>
      <c r="J1403" s="16"/>
      <c r="K1403" s="11"/>
      <c r="L1403" s="11"/>
    </row>
    <row r="1404" spans="1:12" ht="110.7" x14ac:dyDescent="0.4">
      <c r="A1404" s="11"/>
      <c r="B1404" s="12" t="s">
        <v>46</v>
      </c>
      <c r="C1404" s="13">
        <v>43936</v>
      </c>
      <c r="D1404" s="12" t="s">
        <v>16</v>
      </c>
      <c r="E1404" s="12" t="s">
        <v>950</v>
      </c>
      <c r="F1404" s="12" t="s">
        <v>18</v>
      </c>
      <c r="G1404" s="14" t="s">
        <v>2964</v>
      </c>
      <c r="H1404" s="29" t="s">
        <v>2965</v>
      </c>
      <c r="I1404" s="16"/>
      <c r="J1404" s="16"/>
      <c r="K1404" s="11"/>
      <c r="L1404" s="11"/>
    </row>
    <row r="1405" spans="1:12" ht="24.6" x14ac:dyDescent="0.4">
      <c r="A1405" s="11"/>
      <c r="B1405" s="12" t="s">
        <v>46</v>
      </c>
      <c r="C1405" s="13">
        <v>43936</v>
      </c>
      <c r="D1405" s="12" t="s">
        <v>16</v>
      </c>
      <c r="E1405" s="12" t="s">
        <v>950</v>
      </c>
      <c r="F1405" s="12" t="s">
        <v>52</v>
      </c>
      <c r="G1405" s="14" t="s">
        <v>2966</v>
      </c>
      <c r="H1405" s="29" t="s">
        <v>2965</v>
      </c>
      <c r="I1405" s="16"/>
      <c r="J1405" s="16"/>
      <c r="K1405" s="11"/>
      <c r="L1405" s="11"/>
    </row>
    <row r="1406" spans="1:12" ht="49.2" x14ac:dyDescent="0.4">
      <c r="A1406" s="11"/>
      <c r="B1406" s="12" t="s">
        <v>46</v>
      </c>
      <c r="C1406" s="28">
        <v>43936</v>
      </c>
      <c r="D1406" s="12" t="s">
        <v>16</v>
      </c>
      <c r="E1406" s="12" t="s">
        <v>2967</v>
      </c>
      <c r="F1406" s="12" t="s">
        <v>57</v>
      </c>
      <c r="G1406" s="14" t="s">
        <v>2968</v>
      </c>
      <c r="H1406" s="29" t="s">
        <v>2969</v>
      </c>
      <c r="I1406" s="16"/>
      <c r="J1406" s="16"/>
      <c r="K1406" s="11"/>
      <c r="L1406" s="11"/>
    </row>
    <row r="1407" spans="1:12" ht="49.2" x14ac:dyDescent="0.4">
      <c r="A1407" s="11"/>
      <c r="B1407" s="12" t="s">
        <v>46</v>
      </c>
      <c r="C1407" s="28">
        <v>43936</v>
      </c>
      <c r="D1407" s="12" t="s">
        <v>16</v>
      </c>
      <c r="E1407" s="12" t="s">
        <v>61</v>
      </c>
      <c r="F1407" s="12" t="s">
        <v>23</v>
      </c>
      <c r="G1407" s="14" t="s">
        <v>2970</v>
      </c>
      <c r="H1407" s="29" t="s">
        <v>2971</v>
      </c>
      <c r="I1407" s="16"/>
      <c r="J1407" s="16"/>
      <c r="K1407" s="11"/>
      <c r="L1407" s="11"/>
    </row>
    <row r="1408" spans="1:12" ht="98.4" x14ac:dyDescent="0.4">
      <c r="A1408" s="11"/>
      <c r="B1408" s="12" t="s">
        <v>272</v>
      </c>
      <c r="C1408" s="13">
        <v>43936</v>
      </c>
      <c r="D1408" s="12" t="s">
        <v>16</v>
      </c>
      <c r="E1408" s="12" t="s">
        <v>61</v>
      </c>
      <c r="F1408" s="12" t="s">
        <v>62</v>
      </c>
      <c r="G1408" s="14" t="s">
        <v>2972</v>
      </c>
      <c r="H1408" s="29" t="s">
        <v>2973</v>
      </c>
      <c r="I1408" s="16"/>
      <c r="J1408" s="16"/>
      <c r="K1408" s="11"/>
      <c r="L1408" s="11"/>
    </row>
    <row r="1409" spans="1:12" ht="123" hidden="1" x14ac:dyDescent="0.4">
      <c r="A1409" s="11"/>
      <c r="B1409" s="19" t="s">
        <v>272</v>
      </c>
      <c r="C1409" s="20">
        <v>43936</v>
      </c>
      <c r="D1409" s="19" t="s">
        <v>142</v>
      </c>
      <c r="E1409" s="19" t="s">
        <v>1049</v>
      </c>
      <c r="F1409" s="19" t="s">
        <v>57</v>
      </c>
      <c r="G1409" s="21" t="s">
        <v>2974</v>
      </c>
      <c r="H1409" s="31" t="s">
        <v>2975</v>
      </c>
      <c r="I1409" s="16"/>
      <c r="J1409" s="16"/>
      <c r="K1409" s="11"/>
      <c r="L1409" s="11"/>
    </row>
    <row r="1410" spans="1:12" ht="61.5" x14ac:dyDescent="0.4">
      <c r="A1410" s="11"/>
      <c r="B1410" s="12" t="s">
        <v>607</v>
      </c>
      <c r="C1410" s="13">
        <v>43936</v>
      </c>
      <c r="D1410" s="12" t="s">
        <v>16</v>
      </c>
      <c r="E1410" s="12" t="s">
        <v>608</v>
      </c>
      <c r="F1410" s="12" t="s">
        <v>18</v>
      </c>
      <c r="G1410" s="14" t="s">
        <v>2976</v>
      </c>
      <c r="H1410" s="29" t="s">
        <v>2977</v>
      </c>
      <c r="I1410" s="16"/>
      <c r="J1410" s="16"/>
      <c r="K1410" s="11"/>
      <c r="L1410" s="11"/>
    </row>
    <row r="1411" spans="1:12" ht="98.4" x14ac:dyDescent="0.4">
      <c r="A1411" s="11"/>
      <c r="B1411" s="12" t="s">
        <v>2978</v>
      </c>
      <c r="C1411" s="13">
        <v>43936</v>
      </c>
      <c r="D1411" s="12" t="s">
        <v>16</v>
      </c>
      <c r="E1411" s="12" t="s">
        <v>2979</v>
      </c>
      <c r="F1411" s="12" t="s">
        <v>18</v>
      </c>
      <c r="G1411" s="14" t="s">
        <v>2980</v>
      </c>
      <c r="H1411" s="29" t="s">
        <v>2981</v>
      </c>
      <c r="I1411" s="16"/>
      <c r="J1411" s="16"/>
      <c r="K1411" s="11"/>
      <c r="L1411" s="11"/>
    </row>
    <row r="1412" spans="1:12" ht="61.5" hidden="1" x14ac:dyDescent="0.4">
      <c r="A1412" s="11"/>
      <c r="B1412" s="19" t="s">
        <v>619</v>
      </c>
      <c r="C1412" s="20">
        <v>43936</v>
      </c>
      <c r="D1412" s="19" t="s">
        <v>142</v>
      </c>
      <c r="E1412" s="19" t="s">
        <v>61</v>
      </c>
      <c r="F1412" s="19" t="s">
        <v>62</v>
      </c>
      <c r="G1412" s="21" t="s">
        <v>2982</v>
      </c>
      <c r="H1412" s="31" t="s">
        <v>2983</v>
      </c>
      <c r="I1412" s="16"/>
      <c r="J1412" s="16"/>
      <c r="K1412" s="11"/>
      <c r="L1412" s="11"/>
    </row>
    <row r="1413" spans="1:12" ht="98.4" x14ac:dyDescent="0.4">
      <c r="A1413" s="11"/>
      <c r="B1413" s="12" t="s">
        <v>619</v>
      </c>
      <c r="C1413" s="13">
        <v>43936</v>
      </c>
      <c r="D1413" s="12" t="s">
        <v>16</v>
      </c>
      <c r="E1413" s="12" t="s">
        <v>834</v>
      </c>
      <c r="F1413" s="12" t="s">
        <v>18</v>
      </c>
      <c r="G1413" s="14" t="s">
        <v>2984</v>
      </c>
      <c r="H1413" s="29" t="s">
        <v>2985</v>
      </c>
      <c r="I1413" s="16"/>
      <c r="J1413" s="16"/>
      <c r="K1413" s="11"/>
      <c r="L1413" s="11"/>
    </row>
    <row r="1414" spans="1:12" ht="24.6" x14ac:dyDescent="0.4">
      <c r="A1414" s="11"/>
      <c r="B1414" s="12" t="s">
        <v>431</v>
      </c>
      <c r="C1414" s="13">
        <v>43936</v>
      </c>
      <c r="D1414" s="12" t="s">
        <v>16</v>
      </c>
      <c r="E1414" s="12" t="s">
        <v>432</v>
      </c>
      <c r="F1414" s="12" t="s">
        <v>274</v>
      </c>
      <c r="G1414" s="14" t="s">
        <v>2986</v>
      </c>
      <c r="H1414" s="29" t="s">
        <v>2987</v>
      </c>
      <c r="I1414" s="16"/>
      <c r="J1414" s="16"/>
      <c r="K1414" s="11"/>
      <c r="L1414" s="11"/>
    </row>
    <row r="1415" spans="1:12" ht="147.6" x14ac:dyDescent="0.4">
      <c r="A1415" s="11"/>
      <c r="B1415" s="12" t="s">
        <v>60</v>
      </c>
      <c r="C1415" s="13">
        <v>43936</v>
      </c>
      <c r="D1415" s="12" t="s">
        <v>16</v>
      </c>
      <c r="E1415" s="12" t="s">
        <v>61</v>
      </c>
      <c r="F1415" s="12" t="s">
        <v>23</v>
      </c>
      <c r="G1415" s="14" t="s">
        <v>2988</v>
      </c>
      <c r="H1415" s="29" t="s">
        <v>2989</v>
      </c>
      <c r="I1415" s="16"/>
      <c r="J1415" s="16"/>
      <c r="K1415" s="11"/>
      <c r="L1415" s="11"/>
    </row>
    <row r="1416" spans="1:12" ht="123" x14ac:dyDescent="0.4">
      <c r="A1416" s="11"/>
      <c r="B1416" s="12" t="s">
        <v>70</v>
      </c>
      <c r="C1416" s="13">
        <v>43936</v>
      </c>
      <c r="D1416" s="12" t="s">
        <v>16</v>
      </c>
      <c r="E1416" s="12" t="s">
        <v>71</v>
      </c>
      <c r="F1416" s="12" t="s">
        <v>28</v>
      </c>
      <c r="G1416" s="14" t="s">
        <v>2990</v>
      </c>
      <c r="H1416" s="29" t="s">
        <v>2991</v>
      </c>
      <c r="I1416" s="16"/>
      <c r="J1416" s="16"/>
      <c r="K1416" s="11"/>
      <c r="L1416" s="11"/>
    </row>
    <row r="1417" spans="1:12" ht="147.6" x14ac:dyDescent="0.4">
      <c r="A1417" s="11"/>
      <c r="B1417" s="12" t="s">
        <v>70</v>
      </c>
      <c r="C1417" s="13">
        <v>43936</v>
      </c>
      <c r="D1417" s="12" t="s">
        <v>16</v>
      </c>
      <c r="E1417" s="12" t="s">
        <v>71</v>
      </c>
      <c r="F1417" s="12" t="s">
        <v>28</v>
      </c>
      <c r="G1417" s="14" t="s">
        <v>2992</v>
      </c>
      <c r="H1417" s="29" t="s">
        <v>2993</v>
      </c>
      <c r="I1417" s="16"/>
      <c r="J1417" s="16"/>
      <c r="K1417" s="11"/>
      <c r="L1417" s="11"/>
    </row>
    <row r="1418" spans="1:12" ht="135.30000000000001" x14ac:dyDescent="0.4">
      <c r="A1418" s="11"/>
      <c r="B1418" s="12" t="s">
        <v>987</v>
      </c>
      <c r="C1418" s="13">
        <v>43936</v>
      </c>
      <c r="D1418" s="12" t="s">
        <v>16</v>
      </c>
      <c r="E1418" s="12" t="s">
        <v>535</v>
      </c>
      <c r="F1418" s="12" t="s">
        <v>62</v>
      </c>
      <c r="G1418" s="14" t="s">
        <v>2994</v>
      </c>
      <c r="H1418" s="29" t="s">
        <v>2995</v>
      </c>
      <c r="I1418" s="16"/>
      <c r="J1418" s="16"/>
      <c r="K1418" s="11"/>
      <c r="L1418" s="11"/>
    </row>
    <row r="1419" spans="1:12" ht="36.9" x14ac:dyDescent="0.4">
      <c r="A1419" s="11"/>
      <c r="B1419" s="12" t="s">
        <v>231</v>
      </c>
      <c r="C1419" s="13">
        <v>43936</v>
      </c>
      <c r="D1419" s="12" t="s">
        <v>16</v>
      </c>
      <c r="E1419" s="12" t="s">
        <v>232</v>
      </c>
      <c r="F1419" s="12" t="s">
        <v>18</v>
      </c>
      <c r="G1419" s="14" t="s">
        <v>2996</v>
      </c>
      <c r="H1419" s="29" t="s">
        <v>2997</v>
      </c>
      <c r="I1419" s="16"/>
      <c r="J1419" s="16"/>
      <c r="K1419" s="11"/>
      <c r="L1419" s="11"/>
    </row>
    <row r="1420" spans="1:12" ht="159.9" x14ac:dyDescent="0.4">
      <c r="A1420" s="11"/>
      <c r="B1420" s="12" t="s">
        <v>74</v>
      </c>
      <c r="C1420" s="28">
        <v>43936</v>
      </c>
      <c r="D1420" s="12" t="s">
        <v>16</v>
      </c>
      <c r="E1420" s="12" t="s">
        <v>2998</v>
      </c>
      <c r="F1420" s="12" t="s">
        <v>23</v>
      </c>
      <c r="G1420" s="14" t="s">
        <v>2999</v>
      </c>
      <c r="H1420" s="29" t="s">
        <v>3000</v>
      </c>
      <c r="I1420" s="16"/>
      <c r="J1420" s="16"/>
      <c r="K1420" s="11"/>
      <c r="L1420" s="11"/>
    </row>
    <row r="1421" spans="1:12" ht="86.1" x14ac:dyDescent="0.4">
      <c r="A1421" s="11"/>
      <c r="B1421" s="12" t="s">
        <v>84</v>
      </c>
      <c r="C1421" s="13">
        <v>43936</v>
      </c>
      <c r="D1421" s="12" t="s">
        <v>16</v>
      </c>
      <c r="E1421" s="12" t="s">
        <v>535</v>
      </c>
      <c r="F1421" s="12" t="s">
        <v>28</v>
      </c>
      <c r="G1421" s="14" t="s">
        <v>3001</v>
      </c>
      <c r="H1421" s="29" t="s">
        <v>3002</v>
      </c>
      <c r="I1421" s="16"/>
      <c r="J1421" s="16"/>
      <c r="K1421" s="11"/>
      <c r="L1421" s="11"/>
    </row>
    <row r="1422" spans="1:12" ht="86.1" x14ac:dyDescent="0.4">
      <c r="A1422" s="11"/>
      <c r="B1422" s="12" t="s">
        <v>95</v>
      </c>
      <c r="C1422" s="13">
        <v>43936</v>
      </c>
      <c r="D1422" s="12" t="s">
        <v>16</v>
      </c>
      <c r="E1422" s="12" t="s">
        <v>886</v>
      </c>
      <c r="F1422" s="12" t="s">
        <v>18</v>
      </c>
      <c r="G1422" s="14" t="s">
        <v>3003</v>
      </c>
      <c r="H1422" s="29" t="s">
        <v>3004</v>
      </c>
      <c r="I1422" s="16"/>
      <c r="J1422" s="16"/>
      <c r="K1422" s="11"/>
      <c r="L1422" s="11"/>
    </row>
    <row r="1423" spans="1:12" ht="246" x14ac:dyDescent="0.4">
      <c r="A1423" s="11"/>
      <c r="B1423" s="12" t="s">
        <v>102</v>
      </c>
      <c r="C1423" s="13">
        <v>43936</v>
      </c>
      <c r="D1423" s="12" t="s">
        <v>16</v>
      </c>
      <c r="E1423" s="12" t="s">
        <v>61</v>
      </c>
      <c r="F1423" s="12" t="s">
        <v>28</v>
      </c>
      <c r="G1423" s="14" t="s">
        <v>3005</v>
      </c>
      <c r="H1423" s="29" t="s">
        <v>3006</v>
      </c>
      <c r="I1423" s="16"/>
      <c r="J1423" s="16"/>
      <c r="K1423" s="11"/>
      <c r="L1423" s="11"/>
    </row>
    <row r="1424" spans="1:12" ht="86.1" x14ac:dyDescent="0.4">
      <c r="A1424" s="11"/>
      <c r="B1424" s="12" t="s">
        <v>102</v>
      </c>
      <c r="C1424" s="13">
        <v>43936</v>
      </c>
      <c r="D1424" s="12" t="s">
        <v>16</v>
      </c>
      <c r="E1424" s="12" t="s">
        <v>61</v>
      </c>
      <c r="F1424" s="12" t="s">
        <v>18</v>
      </c>
      <c r="G1424" s="14" t="s">
        <v>3007</v>
      </c>
      <c r="H1424" s="29" t="s">
        <v>3008</v>
      </c>
      <c r="I1424" s="16"/>
      <c r="J1424" s="16"/>
      <c r="K1424" s="11"/>
      <c r="L1424" s="11"/>
    </row>
    <row r="1425" spans="1:12" ht="98.4" x14ac:dyDescent="0.4">
      <c r="A1425" s="11"/>
      <c r="B1425" s="12" t="s">
        <v>184</v>
      </c>
      <c r="C1425" s="13">
        <v>43936</v>
      </c>
      <c r="D1425" s="12" t="s">
        <v>16</v>
      </c>
      <c r="E1425" s="12" t="s">
        <v>185</v>
      </c>
      <c r="F1425" s="12" t="s">
        <v>23</v>
      </c>
      <c r="G1425" s="14" t="s">
        <v>3009</v>
      </c>
      <c r="H1425" s="29" t="s">
        <v>3010</v>
      </c>
      <c r="I1425" s="16"/>
      <c r="J1425" s="16"/>
      <c r="K1425" s="11"/>
      <c r="L1425" s="11"/>
    </row>
    <row r="1426" spans="1:12" ht="73.8" x14ac:dyDescent="0.4">
      <c r="A1426" s="11"/>
      <c r="B1426" s="12" t="s">
        <v>184</v>
      </c>
      <c r="C1426" s="13">
        <v>43936</v>
      </c>
      <c r="D1426" s="12" t="s">
        <v>16</v>
      </c>
      <c r="E1426" s="12" t="s">
        <v>3011</v>
      </c>
      <c r="F1426" s="12" t="s">
        <v>18</v>
      </c>
      <c r="G1426" s="14" t="s">
        <v>3012</v>
      </c>
      <c r="H1426" s="29" t="s">
        <v>3013</v>
      </c>
      <c r="I1426" s="16"/>
      <c r="J1426" s="16"/>
      <c r="K1426" s="11"/>
      <c r="L1426" s="11"/>
    </row>
    <row r="1427" spans="1:12" ht="159.9" x14ac:dyDescent="0.4">
      <c r="A1427" s="11"/>
      <c r="B1427" s="12" t="s">
        <v>191</v>
      </c>
      <c r="C1427" s="13">
        <v>43936</v>
      </c>
      <c r="D1427" s="12" t="s">
        <v>16</v>
      </c>
      <c r="E1427" s="12" t="s">
        <v>3014</v>
      </c>
      <c r="F1427" s="12" t="s">
        <v>28</v>
      </c>
      <c r="G1427" s="14" t="s">
        <v>3015</v>
      </c>
      <c r="H1427" s="29" t="s">
        <v>3016</v>
      </c>
      <c r="I1427" s="16"/>
      <c r="J1427" s="16"/>
      <c r="K1427" s="11"/>
      <c r="L1427" s="11"/>
    </row>
    <row r="1428" spans="1:12" ht="49.2" x14ac:dyDescent="0.4">
      <c r="A1428" s="11"/>
      <c r="B1428" s="12" t="s">
        <v>191</v>
      </c>
      <c r="C1428" s="13">
        <v>43936</v>
      </c>
      <c r="D1428" s="12" t="s">
        <v>16</v>
      </c>
      <c r="E1428" s="12" t="s">
        <v>192</v>
      </c>
      <c r="F1428" s="12" t="s">
        <v>28</v>
      </c>
      <c r="G1428" s="14" t="s">
        <v>3017</v>
      </c>
      <c r="H1428" s="29" t="s">
        <v>3018</v>
      </c>
      <c r="I1428" s="16"/>
      <c r="J1428" s="16"/>
      <c r="K1428" s="11"/>
      <c r="L1428" s="11"/>
    </row>
    <row r="1429" spans="1:12" ht="49.2" x14ac:dyDescent="0.4">
      <c r="A1429" s="11"/>
      <c r="B1429" s="12" t="s">
        <v>191</v>
      </c>
      <c r="C1429" s="13">
        <v>43936</v>
      </c>
      <c r="D1429" s="12" t="s">
        <v>16</v>
      </c>
      <c r="E1429" s="12" t="s">
        <v>192</v>
      </c>
      <c r="F1429" s="12" t="s">
        <v>28</v>
      </c>
      <c r="G1429" s="14" t="s">
        <v>3019</v>
      </c>
      <c r="H1429" s="29" t="s">
        <v>3020</v>
      </c>
      <c r="I1429" s="16"/>
      <c r="J1429" s="16"/>
      <c r="K1429" s="11"/>
      <c r="L1429" s="11"/>
    </row>
    <row r="1430" spans="1:12" ht="61.5" x14ac:dyDescent="0.4">
      <c r="A1430" s="11"/>
      <c r="B1430" s="12" t="s">
        <v>191</v>
      </c>
      <c r="C1430" s="13">
        <v>43936</v>
      </c>
      <c r="D1430" s="12" t="s">
        <v>16</v>
      </c>
      <c r="E1430" s="12" t="s">
        <v>567</v>
      </c>
      <c r="F1430" s="12" t="s">
        <v>28</v>
      </c>
      <c r="G1430" s="14" t="s">
        <v>3021</v>
      </c>
      <c r="H1430" s="29" t="s">
        <v>3022</v>
      </c>
      <c r="I1430" s="16"/>
      <c r="J1430" s="16"/>
      <c r="K1430" s="11"/>
      <c r="L1430" s="11"/>
    </row>
    <row r="1431" spans="1:12" ht="73.8" x14ac:dyDescent="0.4">
      <c r="A1431" s="11"/>
      <c r="B1431" s="12" t="s">
        <v>15</v>
      </c>
      <c r="C1431" s="13">
        <v>43935</v>
      </c>
      <c r="D1431" s="12" t="s">
        <v>16</v>
      </c>
      <c r="E1431" s="12" t="s">
        <v>17</v>
      </c>
      <c r="F1431" s="12" t="s">
        <v>18</v>
      </c>
      <c r="G1431" s="14" t="s">
        <v>3023</v>
      </c>
      <c r="H1431" s="29" t="s">
        <v>3024</v>
      </c>
      <c r="I1431" s="16"/>
      <c r="J1431" s="16"/>
      <c r="K1431" s="11"/>
      <c r="L1431" s="11"/>
    </row>
    <row r="1432" spans="1:12" ht="49.2" x14ac:dyDescent="0.4">
      <c r="A1432" s="11"/>
      <c r="B1432" s="12" t="s">
        <v>31</v>
      </c>
      <c r="C1432" s="13">
        <v>43935</v>
      </c>
      <c r="D1432" s="12" t="s">
        <v>16</v>
      </c>
      <c r="E1432" s="12" t="s">
        <v>32</v>
      </c>
      <c r="F1432" s="12" t="s">
        <v>23</v>
      </c>
      <c r="G1432" s="14" t="s">
        <v>3025</v>
      </c>
      <c r="H1432" s="29" t="s">
        <v>3026</v>
      </c>
      <c r="I1432" s="16"/>
      <c r="J1432" s="16"/>
      <c r="K1432" s="11"/>
      <c r="L1432" s="11"/>
    </row>
    <row r="1433" spans="1:12" ht="61.5" x14ac:dyDescent="0.4">
      <c r="A1433" s="11"/>
      <c r="B1433" s="12" t="s">
        <v>119</v>
      </c>
      <c r="C1433" s="13">
        <v>43935</v>
      </c>
      <c r="D1433" s="12" t="s">
        <v>16</v>
      </c>
      <c r="E1433" s="12" t="s">
        <v>61</v>
      </c>
      <c r="F1433" s="12" t="s">
        <v>62</v>
      </c>
      <c r="G1433" s="14" t="s">
        <v>3027</v>
      </c>
      <c r="H1433" s="29" t="s">
        <v>3028</v>
      </c>
      <c r="I1433" s="16"/>
      <c r="J1433" s="16"/>
      <c r="K1433" s="11"/>
      <c r="L1433" s="11"/>
    </row>
    <row r="1434" spans="1:12" ht="110.7" x14ac:dyDescent="0.4">
      <c r="A1434" s="11"/>
      <c r="B1434" s="12" t="s">
        <v>35</v>
      </c>
      <c r="C1434" s="13">
        <v>43935</v>
      </c>
      <c r="D1434" s="12" t="s">
        <v>16</v>
      </c>
      <c r="E1434" s="12" t="s">
        <v>412</v>
      </c>
      <c r="F1434" s="12" t="s">
        <v>23</v>
      </c>
      <c r="G1434" s="14" t="s">
        <v>3029</v>
      </c>
      <c r="H1434" s="29" t="s">
        <v>3030</v>
      </c>
      <c r="I1434" s="16"/>
      <c r="J1434" s="16"/>
      <c r="K1434" s="11"/>
      <c r="L1434" s="11"/>
    </row>
    <row r="1435" spans="1:12" ht="36.9" x14ac:dyDescent="0.4">
      <c r="A1435" s="11"/>
      <c r="B1435" s="12" t="s">
        <v>42</v>
      </c>
      <c r="C1435" s="13">
        <v>43935</v>
      </c>
      <c r="D1435" s="12" t="s">
        <v>16</v>
      </c>
      <c r="E1435" s="12" t="s">
        <v>724</v>
      </c>
      <c r="F1435" s="12" t="s">
        <v>18</v>
      </c>
      <c r="G1435" s="14" t="s">
        <v>3031</v>
      </c>
      <c r="H1435" s="29" t="s">
        <v>3032</v>
      </c>
      <c r="I1435" s="16"/>
      <c r="J1435" s="16"/>
      <c r="K1435" s="11"/>
      <c r="L1435" s="11"/>
    </row>
    <row r="1436" spans="1:12" ht="98.4" x14ac:dyDescent="0.4">
      <c r="A1436" s="11"/>
      <c r="B1436" s="12" t="s">
        <v>46</v>
      </c>
      <c r="C1436" s="28">
        <v>43935</v>
      </c>
      <c r="D1436" s="12" t="s">
        <v>16</v>
      </c>
      <c r="E1436" s="12" t="s">
        <v>61</v>
      </c>
      <c r="F1436" s="12" t="s">
        <v>28</v>
      </c>
      <c r="G1436" s="14" t="s">
        <v>3033</v>
      </c>
      <c r="H1436" s="29" t="s">
        <v>3034</v>
      </c>
      <c r="I1436" s="16"/>
      <c r="J1436" s="16"/>
      <c r="K1436" s="11"/>
      <c r="L1436" s="11"/>
    </row>
    <row r="1437" spans="1:12" ht="49.2" x14ac:dyDescent="0.4">
      <c r="A1437" s="11"/>
      <c r="B1437" s="12" t="s">
        <v>46</v>
      </c>
      <c r="C1437" s="28">
        <v>43935</v>
      </c>
      <c r="D1437" s="12" t="s">
        <v>16</v>
      </c>
      <c r="E1437" s="12" t="s">
        <v>3035</v>
      </c>
      <c r="F1437" s="12" t="s">
        <v>23</v>
      </c>
      <c r="G1437" s="14" t="s">
        <v>3036</v>
      </c>
      <c r="H1437" s="29" t="s">
        <v>3037</v>
      </c>
      <c r="I1437" s="16"/>
      <c r="J1437" s="16"/>
      <c r="K1437" s="11"/>
      <c r="L1437" s="11"/>
    </row>
    <row r="1438" spans="1:12" ht="61.5" x14ac:dyDescent="0.4">
      <c r="A1438" s="11"/>
      <c r="B1438" s="12" t="s">
        <v>50</v>
      </c>
      <c r="C1438" s="13">
        <v>43935</v>
      </c>
      <c r="D1438" s="12" t="s">
        <v>16</v>
      </c>
      <c r="E1438" s="12" t="s">
        <v>51</v>
      </c>
      <c r="F1438" s="12" t="s">
        <v>18</v>
      </c>
      <c r="G1438" s="14" t="s">
        <v>3038</v>
      </c>
      <c r="H1438" s="29" t="s">
        <v>3039</v>
      </c>
      <c r="I1438" s="16"/>
      <c r="J1438" s="16"/>
      <c r="K1438" s="11"/>
      <c r="L1438" s="11"/>
    </row>
    <row r="1439" spans="1:12" ht="61.5" x14ac:dyDescent="0.4">
      <c r="A1439" s="11"/>
      <c r="B1439" s="12" t="s">
        <v>50</v>
      </c>
      <c r="C1439" s="13">
        <v>43935</v>
      </c>
      <c r="D1439" s="12" t="s">
        <v>16</v>
      </c>
      <c r="E1439" s="12" t="s">
        <v>51</v>
      </c>
      <c r="F1439" s="12" t="s">
        <v>18</v>
      </c>
      <c r="G1439" s="14" t="s">
        <v>3040</v>
      </c>
      <c r="H1439" s="29" t="s">
        <v>3039</v>
      </c>
      <c r="I1439" s="16"/>
      <c r="J1439" s="16"/>
      <c r="K1439" s="11"/>
      <c r="L1439" s="11"/>
    </row>
    <row r="1440" spans="1:12" ht="36.9" x14ac:dyDescent="0.4">
      <c r="A1440" s="11"/>
      <c r="B1440" s="12" t="s">
        <v>50</v>
      </c>
      <c r="C1440" s="13">
        <v>43935</v>
      </c>
      <c r="D1440" s="12" t="s">
        <v>16</v>
      </c>
      <c r="E1440" s="12" t="s">
        <v>51</v>
      </c>
      <c r="F1440" s="12" t="s">
        <v>725</v>
      </c>
      <c r="G1440" s="14" t="s">
        <v>3041</v>
      </c>
      <c r="H1440" s="29" t="s">
        <v>3039</v>
      </c>
      <c r="I1440" s="16"/>
      <c r="J1440" s="16"/>
      <c r="K1440" s="11"/>
      <c r="L1440" s="11"/>
    </row>
    <row r="1441" spans="1:12" ht="61.5" x14ac:dyDescent="0.4">
      <c r="A1441" s="11"/>
      <c r="B1441" s="12" t="s">
        <v>141</v>
      </c>
      <c r="C1441" s="13">
        <v>43935</v>
      </c>
      <c r="D1441" s="12" t="s">
        <v>16</v>
      </c>
      <c r="E1441" s="12" t="s">
        <v>103</v>
      </c>
      <c r="F1441" s="12" t="s">
        <v>62</v>
      </c>
      <c r="G1441" s="14" t="s">
        <v>3042</v>
      </c>
      <c r="H1441" s="29" t="s">
        <v>3043</v>
      </c>
      <c r="I1441" s="16"/>
      <c r="J1441" s="16"/>
      <c r="K1441" s="11"/>
      <c r="L1441" s="11"/>
    </row>
    <row r="1442" spans="1:12" ht="86.1" hidden="1" x14ac:dyDescent="0.4">
      <c r="A1442" s="11"/>
      <c r="B1442" s="19" t="s">
        <v>619</v>
      </c>
      <c r="C1442" s="20">
        <v>43935</v>
      </c>
      <c r="D1442" s="19" t="s">
        <v>142</v>
      </c>
      <c r="E1442" s="19" t="s">
        <v>61</v>
      </c>
      <c r="F1442" s="19" t="s">
        <v>62</v>
      </c>
      <c r="G1442" s="21" t="s">
        <v>3044</v>
      </c>
      <c r="H1442" s="31" t="s">
        <v>3045</v>
      </c>
      <c r="I1442" s="16"/>
      <c r="J1442" s="16"/>
      <c r="K1442" s="11"/>
      <c r="L1442" s="11"/>
    </row>
    <row r="1443" spans="1:12" ht="49.2" x14ac:dyDescent="0.4">
      <c r="A1443" s="11"/>
      <c r="B1443" s="12" t="s">
        <v>55</v>
      </c>
      <c r="C1443" s="13">
        <v>43935</v>
      </c>
      <c r="D1443" s="12" t="s">
        <v>16</v>
      </c>
      <c r="E1443" s="12" t="s">
        <v>3046</v>
      </c>
      <c r="F1443" s="12" t="s">
        <v>23</v>
      </c>
      <c r="G1443" s="14" t="s">
        <v>3047</v>
      </c>
      <c r="H1443" s="29" t="s">
        <v>3048</v>
      </c>
      <c r="I1443" s="16"/>
      <c r="J1443" s="16"/>
      <c r="K1443" s="11"/>
      <c r="L1443" s="11"/>
    </row>
    <row r="1444" spans="1:12" ht="73.8" x14ac:dyDescent="0.4">
      <c r="A1444" s="11"/>
      <c r="B1444" s="12" t="s">
        <v>148</v>
      </c>
      <c r="C1444" s="13">
        <v>43935</v>
      </c>
      <c r="D1444" s="12" t="s">
        <v>16</v>
      </c>
      <c r="E1444" s="12" t="s">
        <v>149</v>
      </c>
      <c r="F1444" s="12" t="s">
        <v>62</v>
      </c>
      <c r="G1444" s="14" t="s">
        <v>3049</v>
      </c>
      <c r="H1444" s="29" t="s">
        <v>3050</v>
      </c>
      <c r="I1444" s="16"/>
      <c r="J1444" s="16"/>
      <c r="K1444" s="11"/>
      <c r="L1444" s="11"/>
    </row>
    <row r="1445" spans="1:12" ht="135.30000000000001" x14ac:dyDescent="0.4">
      <c r="A1445" s="11"/>
      <c r="B1445" s="12" t="s">
        <v>148</v>
      </c>
      <c r="C1445" s="13">
        <v>43935</v>
      </c>
      <c r="D1445" s="12" t="s">
        <v>16</v>
      </c>
      <c r="E1445" s="12" t="s">
        <v>149</v>
      </c>
      <c r="F1445" s="12" t="s">
        <v>28</v>
      </c>
      <c r="G1445" s="14" t="s">
        <v>3051</v>
      </c>
      <c r="H1445" s="29" t="s">
        <v>3050</v>
      </c>
      <c r="I1445" s="16"/>
      <c r="J1445" s="16"/>
      <c r="K1445" s="11"/>
      <c r="L1445" s="11"/>
    </row>
    <row r="1446" spans="1:12" ht="61.5" x14ac:dyDescent="0.4">
      <c r="A1446" s="11"/>
      <c r="B1446" s="12" t="s">
        <v>60</v>
      </c>
      <c r="C1446" s="13">
        <v>43935</v>
      </c>
      <c r="D1446" s="12" t="s">
        <v>16</v>
      </c>
      <c r="E1446" s="12" t="s">
        <v>217</v>
      </c>
      <c r="F1446" s="12" t="s">
        <v>756</v>
      </c>
      <c r="G1446" s="14" t="s">
        <v>3052</v>
      </c>
      <c r="H1446" s="29" t="s">
        <v>3053</v>
      </c>
      <c r="I1446" s="16"/>
      <c r="J1446" s="16"/>
      <c r="K1446" s="11"/>
      <c r="L1446" s="11"/>
    </row>
    <row r="1447" spans="1:12" ht="61.5" x14ac:dyDescent="0.4">
      <c r="A1447" s="11"/>
      <c r="B1447" s="12" t="s">
        <v>60</v>
      </c>
      <c r="C1447" s="13">
        <v>43935</v>
      </c>
      <c r="D1447" s="12" t="s">
        <v>16</v>
      </c>
      <c r="E1447" s="12" t="s">
        <v>217</v>
      </c>
      <c r="F1447" s="12" t="s">
        <v>790</v>
      </c>
      <c r="G1447" s="14" t="s">
        <v>3054</v>
      </c>
      <c r="H1447" s="29" t="s">
        <v>3053</v>
      </c>
      <c r="I1447" s="16"/>
      <c r="J1447" s="16"/>
      <c r="K1447" s="11"/>
      <c r="L1447" s="11"/>
    </row>
    <row r="1448" spans="1:12" ht="61.5" x14ac:dyDescent="0.4">
      <c r="A1448" s="11"/>
      <c r="B1448" s="12" t="s">
        <v>60</v>
      </c>
      <c r="C1448" s="13">
        <v>43935</v>
      </c>
      <c r="D1448" s="12" t="s">
        <v>16</v>
      </c>
      <c r="E1448" s="12" t="s">
        <v>217</v>
      </c>
      <c r="F1448" s="12" t="s">
        <v>18</v>
      </c>
      <c r="G1448" s="14" t="s">
        <v>3055</v>
      </c>
      <c r="H1448" s="29" t="s">
        <v>3053</v>
      </c>
      <c r="I1448" s="16"/>
      <c r="J1448" s="16"/>
      <c r="K1448" s="11"/>
      <c r="L1448" s="11"/>
    </row>
    <row r="1449" spans="1:12" ht="73.8" x14ac:dyDescent="0.4">
      <c r="A1449" s="11"/>
      <c r="B1449" s="12" t="s">
        <v>60</v>
      </c>
      <c r="C1449" s="13">
        <v>43935</v>
      </c>
      <c r="D1449" s="12" t="s">
        <v>16</v>
      </c>
      <c r="E1449" s="12" t="s">
        <v>217</v>
      </c>
      <c r="F1449" s="12" t="s">
        <v>18</v>
      </c>
      <c r="G1449" s="14" t="s">
        <v>3056</v>
      </c>
      <c r="H1449" s="29" t="s">
        <v>3053</v>
      </c>
      <c r="I1449" s="16"/>
      <c r="J1449" s="16"/>
      <c r="K1449" s="11"/>
      <c r="L1449" s="11"/>
    </row>
    <row r="1450" spans="1:12" ht="61.5" x14ac:dyDescent="0.4">
      <c r="A1450" s="11"/>
      <c r="B1450" s="12" t="s">
        <v>60</v>
      </c>
      <c r="C1450" s="13">
        <v>43935</v>
      </c>
      <c r="D1450" s="12" t="s">
        <v>16</v>
      </c>
      <c r="E1450" s="12" t="s">
        <v>217</v>
      </c>
      <c r="F1450" s="12" t="s">
        <v>18</v>
      </c>
      <c r="G1450" s="14" t="s">
        <v>3057</v>
      </c>
      <c r="H1450" s="29" t="s">
        <v>3053</v>
      </c>
      <c r="I1450" s="16"/>
      <c r="J1450" s="16"/>
      <c r="K1450" s="11"/>
      <c r="L1450" s="11"/>
    </row>
    <row r="1451" spans="1:12" ht="246" x14ac:dyDescent="0.4">
      <c r="A1451" s="11"/>
      <c r="B1451" s="12" t="s">
        <v>60</v>
      </c>
      <c r="C1451" s="13">
        <v>43935</v>
      </c>
      <c r="D1451" s="12" t="s">
        <v>16</v>
      </c>
      <c r="E1451" s="12" t="s">
        <v>217</v>
      </c>
      <c r="F1451" s="12" t="s">
        <v>18</v>
      </c>
      <c r="G1451" s="14" t="s">
        <v>3058</v>
      </c>
      <c r="H1451" s="29" t="s">
        <v>3053</v>
      </c>
      <c r="I1451" s="16"/>
      <c r="J1451" s="16"/>
      <c r="K1451" s="11"/>
      <c r="L1451" s="11"/>
    </row>
    <row r="1452" spans="1:12" ht="98.4" x14ac:dyDescent="0.4">
      <c r="A1452" s="11"/>
      <c r="B1452" s="12" t="s">
        <v>70</v>
      </c>
      <c r="C1452" s="13">
        <v>43935</v>
      </c>
      <c r="D1452" s="12" t="s">
        <v>16</v>
      </c>
      <c r="E1452" s="12" t="s">
        <v>71</v>
      </c>
      <c r="F1452" s="12" t="s">
        <v>28</v>
      </c>
      <c r="G1452" s="14" t="s">
        <v>3059</v>
      </c>
      <c r="H1452" s="29" t="s">
        <v>3060</v>
      </c>
      <c r="I1452" s="16"/>
      <c r="J1452" s="16"/>
      <c r="K1452" s="11"/>
      <c r="L1452" s="11"/>
    </row>
    <row r="1453" spans="1:12" ht="135.30000000000001" x14ac:dyDescent="0.4">
      <c r="A1453" s="11"/>
      <c r="B1453" s="12" t="s">
        <v>70</v>
      </c>
      <c r="C1453" s="13">
        <v>43935</v>
      </c>
      <c r="D1453" s="12" t="s">
        <v>16</v>
      </c>
      <c r="E1453" s="12" t="s">
        <v>71</v>
      </c>
      <c r="F1453" s="12" t="s">
        <v>28</v>
      </c>
      <c r="G1453" s="14" t="s">
        <v>3061</v>
      </c>
      <c r="H1453" s="29" t="s">
        <v>3062</v>
      </c>
      <c r="I1453" s="16"/>
      <c r="J1453" s="16"/>
      <c r="K1453" s="11"/>
      <c r="L1453" s="11"/>
    </row>
    <row r="1454" spans="1:12" ht="135.30000000000001" x14ac:dyDescent="0.4">
      <c r="A1454" s="11"/>
      <c r="B1454" s="12" t="s">
        <v>70</v>
      </c>
      <c r="C1454" s="13">
        <v>43935</v>
      </c>
      <c r="D1454" s="12" t="s">
        <v>16</v>
      </c>
      <c r="E1454" s="12" t="s">
        <v>71</v>
      </c>
      <c r="F1454" s="12" t="s">
        <v>28</v>
      </c>
      <c r="G1454" s="14" t="s">
        <v>3063</v>
      </c>
      <c r="H1454" s="29" t="s">
        <v>3064</v>
      </c>
      <c r="I1454" s="16"/>
      <c r="J1454" s="16"/>
      <c r="K1454" s="11"/>
      <c r="L1454" s="11"/>
    </row>
    <row r="1455" spans="1:12" ht="196.8" x14ac:dyDescent="0.4">
      <c r="A1455" s="11"/>
      <c r="B1455" s="12" t="s">
        <v>70</v>
      </c>
      <c r="C1455" s="13">
        <v>43935</v>
      </c>
      <c r="D1455" s="12" t="s">
        <v>16</v>
      </c>
      <c r="E1455" s="12" t="s">
        <v>71</v>
      </c>
      <c r="F1455" s="12" t="s">
        <v>28</v>
      </c>
      <c r="G1455" s="14" t="s">
        <v>3065</v>
      </c>
      <c r="H1455" s="29" t="s">
        <v>3066</v>
      </c>
      <c r="I1455" s="16"/>
      <c r="J1455" s="16"/>
      <c r="K1455" s="11"/>
      <c r="L1455" s="11"/>
    </row>
    <row r="1456" spans="1:12" ht="73.8" x14ac:dyDescent="0.4">
      <c r="A1456" s="11"/>
      <c r="B1456" s="12" t="s">
        <v>84</v>
      </c>
      <c r="C1456" s="13">
        <v>43935</v>
      </c>
      <c r="D1456" s="12" t="s">
        <v>16</v>
      </c>
      <c r="E1456" s="12" t="s">
        <v>535</v>
      </c>
      <c r="F1456" s="12" t="s">
        <v>23</v>
      </c>
      <c r="G1456" s="14" t="s">
        <v>3067</v>
      </c>
      <c r="H1456" s="29" t="s">
        <v>3068</v>
      </c>
      <c r="I1456" s="16"/>
      <c r="J1456" s="16"/>
      <c r="K1456" s="11"/>
      <c r="L1456" s="11"/>
    </row>
    <row r="1457" spans="1:12" ht="61.5" x14ac:dyDescent="0.4">
      <c r="A1457" s="11"/>
      <c r="B1457" s="12" t="s">
        <v>91</v>
      </c>
      <c r="C1457" s="13">
        <v>43935</v>
      </c>
      <c r="D1457" s="12" t="s">
        <v>16</v>
      </c>
      <c r="E1457" s="12" t="s">
        <v>92</v>
      </c>
      <c r="F1457" s="12" t="s">
        <v>52</v>
      </c>
      <c r="G1457" s="14" t="s">
        <v>3069</v>
      </c>
      <c r="H1457" s="29" t="s">
        <v>3070</v>
      </c>
      <c r="I1457" s="16"/>
      <c r="J1457" s="16"/>
      <c r="K1457" s="11"/>
      <c r="L1457" s="11"/>
    </row>
    <row r="1458" spans="1:12" ht="73.8" x14ac:dyDescent="0.4">
      <c r="A1458" s="11"/>
      <c r="B1458" s="12" t="s">
        <v>95</v>
      </c>
      <c r="C1458" s="13">
        <v>43935</v>
      </c>
      <c r="D1458" s="12" t="s">
        <v>16</v>
      </c>
      <c r="E1458" s="12" t="s">
        <v>2620</v>
      </c>
      <c r="F1458" s="12" t="s">
        <v>62</v>
      </c>
      <c r="G1458" s="14" t="s">
        <v>3071</v>
      </c>
      <c r="H1458" s="29" t="s">
        <v>3072</v>
      </c>
      <c r="I1458" s="16"/>
      <c r="J1458" s="16"/>
      <c r="K1458" s="11"/>
      <c r="L1458" s="11"/>
    </row>
    <row r="1459" spans="1:12" ht="73.8" x14ac:dyDescent="0.4">
      <c r="A1459" s="11"/>
      <c r="B1459" s="12" t="s">
        <v>95</v>
      </c>
      <c r="C1459" s="13">
        <v>43935</v>
      </c>
      <c r="D1459" s="12" t="s">
        <v>16</v>
      </c>
      <c r="E1459" s="12" t="s">
        <v>61</v>
      </c>
      <c r="F1459" s="12" t="s">
        <v>62</v>
      </c>
      <c r="G1459" s="14" t="s">
        <v>3073</v>
      </c>
      <c r="H1459" s="29" t="s">
        <v>3074</v>
      </c>
      <c r="I1459" s="16"/>
      <c r="J1459" s="16"/>
      <c r="K1459" s="11"/>
      <c r="L1459" s="11"/>
    </row>
    <row r="1460" spans="1:12" ht="61.5" hidden="1" x14ac:dyDescent="0.4">
      <c r="A1460" s="11"/>
      <c r="B1460" s="19" t="s">
        <v>480</v>
      </c>
      <c r="C1460" s="20">
        <v>43935</v>
      </c>
      <c r="D1460" s="19" t="s">
        <v>142</v>
      </c>
      <c r="E1460" s="19" t="s">
        <v>61</v>
      </c>
      <c r="F1460" s="19" t="s">
        <v>62</v>
      </c>
      <c r="G1460" s="21" t="s">
        <v>3075</v>
      </c>
      <c r="H1460" s="31" t="s">
        <v>3076</v>
      </c>
      <c r="I1460" s="16"/>
      <c r="J1460" s="16"/>
      <c r="K1460" s="11"/>
      <c r="L1460" s="11"/>
    </row>
    <row r="1461" spans="1:12" ht="49.2" x14ac:dyDescent="0.4">
      <c r="A1461" s="11"/>
      <c r="B1461" s="12" t="s">
        <v>480</v>
      </c>
      <c r="C1461" s="13">
        <v>43935</v>
      </c>
      <c r="D1461" s="12" t="s">
        <v>16</v>
      </c>
      <c r="E1461" s="12" t="s">
        <v>1327</v>
      </c>
      <c r="F1461" s="12" t="s">
        <v>274</v>
      </c>
      <c r="G1461" s="14" t="s">
        <v>3077</v>
      </c>
      <c r="H1461" s="29" t="s">
        <v>3078</v>
      </c>
      <c r="I1461" s="16"/>
      <c r="J1461" s="16"/>
      <c r="K1461" s="11"/>
      <c r="L1461" s="11"/>
    </row>
    <row r="1462" spans="1:12" ht="86.1" x14ac:dyDescent="0.4">
      <c r="A1462" s="11"/>
      <c r="B1462" s="12" t="s">
        <v>184</v>
      </c>
      <c r="C1462" s="13">
        <v>43935</v>
      </c>
      <c r="D1462" s="12" t="s">
        <v>16</v>
      </c>
      <c r="E1462" s="12" t="s">
        <v>3079</v>
      </c>
      <c r="F1462" s="12" t="s">
        <v>18</v>
      </c>
      <c r="G1462" s="14" t="s">
        <v>3080</v>
      </c>
      <c r="H1462" s="29" t="s">
        <v>3081</v>
      </c>
      <c r="I1462" s="16"/>
      <c r="J1462" s="16"/>
      <c r="K1462" s="11"/>
      <c r="L1462" s="11"/>
    </row>
    <row r="1463" spans="1:12" ht="61.5" x14ac:dyDescent="0.4">
      <c r="A1463" s="11"/>
      <c r="B1463" s="12" t="s">
        <v>191</v>
      </c>
      <c r="C1463" s="13">
        <v>43935</v>
      </c>
      <c r="D1463" s="12" t="s">
        <v>16</v>
      </c>
      <c r="E1463" s="12" t="s">
        <v>567</v>
      </c>
      <c r="F1463" s="12" t="s">
        <v>28</v>
      </c>
      <c r="G1463" s="14" t="s">
        <v>3082</v>
      </c>
      <c r="H1463" s="29" t="s">
        <v>3083</v>
      </c>
      <c r="I1463" s="16"/>
      <c r="J1463" s="16"/>
      <c r="K1463" s="11"/>
      <c r="L1463" s="11"/>
    </row>
    <row r="1464" spans="1:12" ht="49.2" x14ac:dyDescent="0.4">
      <c r="A1464" s="11"/>
      <c r="B1464" s="12" t="s">
        <v>191</v>
      </c>
      <c r="C1464" s="13">
        <v>43935</v>
      </c>
      <c r="D1464" s="12" t="s">
        <v>16</v>
      </c>
      <c r="E1464" s="12" t="s">
        <v>567</v>
      </c>
      <c r="F1464" s="12" t="s">
        <v>23</v>
      </c>
      <c r="G1464" s="14" t="s">
        <v>3084</v>
      </c>
      <c r="H1464" s="29" t="s">
        <v>3085</v>
      </c>
      <c r="I1464" s="16"/>
      <c r="J1464" s="16"/>
      <c r="K1464" s="11"/>
      <c r="L1464" s="11"/>
    </row>
    <row r="1465" spans="1:12" ht="61.5" x14ac:dyDescent="0.4">
      <c r="A1465" s="11"/>
      <c r="B1465" s="12" t="s">
        <v>116</v>
      </c>
      <c r="C1465" s="13">
        <v>43934</v>
      </c>
      <c r="D1465" s="12" t="s">
        <v>16</v>
      </c>
      <c r="E1465" s="12" t="s">
        <v>116</v>
      </c>
      <c r="F1465" s="12" t="s">
        <v>28</v>
      </c>
      <c r="G1465" s="14" t="s">
        <v>3086</v>
      </c>
      <c r="H1465" s="29" t="s">
        <v>3087</v>
      </c>
      <c r="I1465" s="16"/>
      <c r="J1465" s="16"/>
      <c r="K1465" s="11"/>
      <c r="L1465" s="11"/>
    </row>
    <row r="1466" spans="1:12" ht="36.9" x14ac:dyDescent="0.4">
      <c r="A1466" s="11"/>
      <c r="B1466" s="12" t="s">
        <v>35</v>
      </c>
      <c r="C1466" s="13">
        <v>43934</v>
      </c>
      <c r="D1466" s="12" t="s">
        <v>16</v>
      </c>
      <c r="E1466" s="12" t="s">
        <v>36</v>
      </c>
      <c r="F1466" s="12" t="s">
        <v>18</v>
      </c>
      <c r="G1466" s="14" t="s">
        <v>3088</v>
      </c>
      <c r="H1466" s="29" t="s">
        <v>3089</v>
      </c>
      <c r="I1466" s="16"/>
      <c r="J1466" s="16"/>
      <c r="K1466" s="11"/>
      <c r="L1466" s="11"/>
    </row>
    <row r="1467" spans="1:12" ht="110.7" x14ac:dyDescent="0.4">
      <c r="A1467" s="11"/>
      <c r="B1467" s="12" t="s">
        <v>576</v>
      </c>
      <c r="C1467" s="13">
        <v>43934</v>
      </c>
      <c r="D1467" s="12" t="s">
        <v>16</v>
      </c>
      <c r="E1467" s="12" t="s">
        <v>3090</v>
      </c>
      <c r="F1467" s="12" t="s">
        <v>18</v>
      </c>
      <c r="G1467" s="14" t="s">
        <v>3091</v>
      </c>
      <c r="H1467" s="29" t="s">
        <v>3092</v>
      </c>
      <c r="I1467" s="16"/>
      <c r="J1467" s="16"/>
      <c r="K1467" s="11"/>
      <c r="L1467" s="11"/>
    </row>
    <row r="1468" spans="1:12" ht="110.7" x14ac:dyDescent="0.4">
      <c r="A1468" s="11"/>
      <c r="B1468" s="12" t="s">
        <v>46</v>
      </c>
      <c r="C1468" s="28">
        <v>43934</v>
      </c>
      <c r="D1468" s="12" t="s">
        <v>16</v>
      </c>
      <c r="E1468" s="12" t="s">
        <v>61</v>
      </c>
      <c r="F1468" s="12" t="s">
        <v>57</v>
      </c>
      <c r="G1468" s="14" t="s">
        <v>3093</v>
      </c>
      <c r="H1468" s="29" t="s">
        <v>3094</v>
      </c>
      <c r="I1468" s="16"/>
      <c r="J1468" s="16"/>
      <c r="K1468" s="11"/>
      <c r="L1468" s="11"/>
    </row>
    <row r="1469" spans="1:12" ht="98.4" x14ac:dyDescent="0.4">
      <c r="A1469" s="11"/>
      <c r="B1469" s="12" t="s">
        <v>272</v>
      </c>
      <c r="C1469" s="13">
        <v>43934</v>
      </c>
      <c r="D1469" s="12" t="s">
        <v>16</v>
      </c>
      <c r="E1469" s="12" t="s">
        <v>357</v>
      </c>
      <c r="F1469" s="12" t="s">
        <v>62</v>
      </c>
      <c r="G1469" s="14" t="s">
        <v>3095</v>
      </c>
      <c r="H1469" s="29" t="s">
        <v>3096</v>
      </c>
      <c r="I1469" s="16"/>
      <c r="J1469" s="16"/>
      <c r="K1469" s="11"/>
      <c r="L1469" s="11"/>
    </row>
    <row r="1470" spans="1:12" ht="61.5" x14ac:dyDescent="0.4">
      <c r="A1470" s="11"/>
      <c r="B1470" s="12" t="s">
        <v>67</v>
      </c>
      <c r="C1470" s="13">
        <v>43934</v>
      </c>
      <c r="D1470" s="12" t="s">
        <v>16</v>
      </c>
      <c r="E1470" s="12" t="s">
        <v>67</v>
      </c>
      <c r="F1470" s="12" t="s">
        <v>28</v>
      </c>
      <c r="G1470" s="14" t="s">
        <v>3097</v>
      </c>
      <c r="H1470" s="29" t="s">
        <v>3098</v>
      </c>
      <c r="I1470" s="16"/>
      <c r="J1470" s="16"/>
      <c r="K1470" s="11"/>
      <c r="L1470" s="11"/>
    </row>
    <row r="1471" spans="1:12" ht="159.9" x14ac:dyDescent="0.4">
      <c r="A1471" s="11"/>
      <c r="B1471" s="12" t="s">
        <v>70</v>
      </c>
      <c r="C1471" s="13">
        <v>43934</v>
      </c>
      <c r="D1471" s="12" t="s">
        <v>16</v>
      </c>
      <c r="E1471" s="12" t="s">
        <v>71</v>
      </c>
      <c r="F1471" s="12" t="s">
        <v>23</v>
      </c>
      <c r="G1471" s="14" t="s">
        <v>3099</v>
      </c>
      <c r="H1471" s="29" t="s">
        <v>3100</v>
      </c>
      <c r="I1471" s="16"/>
      <c r="J1471" s="16"/>
      <c r="K1471" s="11"/>
      <c r="L1471" s="11"/>
    </row>
    <row r="1472" spans="1:12" ht="123" x14ac:dyDescent="0.4">
      <c r="A1472" s="11"/>
      <c r="B1472" s="12" t="s">
        <v>70</v>
      </c>
      <c r="C1472" s="13">
        <v>43934</v>
      </c>
      <c r="D1472" s="12" t="s">
        <v>16</v>
      </c>
      <c r="E1472" s="12" t="s">
        <v>71</v>
      </c>
      <c r="F1472" s="12" t="s">
        <v>28</v>
      </c>
      <c r="G1472" s="14" t="s">
        <v>3101</v>
      </c>
      <c r="H1472" s="29" t="s">
        <v>3102</v>
      </c>
      <c r="I1472" s="16"/>
      <c r="J1472" s="16"/>
      <c r="K1472" s="11"/>
      <c r="L1472" s="11"/>
    </row>
    <row r="1473" spans="1:12" ht="98.4" x14ac:dyDescent="0.4">
      <c r="A1473" s="11"/>
      <c r="B1473" s="12" t="s">
        <v>70</v>
      </c>
      <c r="C1473" s="13">
        <v>43934</v>
      </c>
      <c r="D1473" s="12" t="s">
        <v>16</v>
      </c>
      <c r="E1473" s="12" t="s">
        <v>71</v>
      </c>
      <c r="F1473" s="12" t="s">
        <v>28</v>
      </c>
      <c r="G1473" s="14" t="s">
        <v>3103</v>
      </c>
      <c r="H1473" s="29" t="s">
        <v>3104</v>
      </c>
      <c r="I1473" s="16"/>
      <c r="J1473" s="16"/>
      <c r="K1473" s="11"/>
      <c r="L1473" s="11"/>
    </row>
    <row r="1474" spans="1:12" ht="86.1" x14ac:dyDescent="0.4">
      <c r="A1474" s="11"/>
      <c r="B1474" s="12" t="s">
        <v>225</v>
      </c>
      <c r="C1474" s="13">
        <v>43934</v>
      </c>
      <c r="D1474" s="12" t="s">
        <v>16</v>
      </c>
      <c r="E1474" s="12" t="s">
        <v>378</v>
      </c>
      <c r="F1474" s="12" t="s">
        <v>18</v>
      </c>
      <c r="G1474" s="14" t="s">
        <v>3105</v>
      </c>
      <c r="H1474" s="29" t="s">
        <v>3106</v>
      </c>
      <c r="I1474" s="16"/>
      <c r="J1474" s="16"/>
      <c r="K1474" s="11"/>
      <c r="L1474" s="11"/>
    </row>
    <row r="1475" spans="1:12" ht="36.9" x14ac:dyDescent="0.4">
      <c r="A1475" s="11"/>
      <c r="B1475" s="12" t="s">
        <v>1091</v>
      </c>
      <c r="C1475" s="28">
        <v>43934</v>
      </c>
      <c r="D1475" s="12" t="s">
        <v>16</v>
      </c>
      <c r="E1475" s="12" t="s">
        <v>3107</v>
      </c>
      <c r="F1475" s="12" t="s">
        <v>23</v>
      </c>
      <c r="G1475" s="14" t="s">
        <v>3108</v>
      </c>
      <c r="H1475" s="29" t="s">
        <v>3109</v>
      </c>
      <c r="I1475" s="16"/>
      <c r="J1475" s="16"/>
      <c r="K1475" s="11"/>
      <c r="L1475" s="11"/>
    </row>
    <row r="1476" spans="1:12" ht="61.5" x14ac:dyDescent="0.4">
      <c r="A1476" s="11"/>
      <c r="B1476" s="12" t="s">
        <v>177</v>
      </c>
      <c r="C1476" s="13">
        <v>43934</v>
      </c>
      <c r="D1476" s="12" t="s">
        <v>16</v>
      </c>
      <c r="E1476" s="12" t="s">
        <v>866</v>
      </c>
      <c r="F1476" s="12" t="s">
        <v>18</v>
      </c>
      <c r="G1476" s="14" t="s">
        <v>3110</v>
      </c>
      <c r="H1476" s="29" t="s">
        <v>3111</v>
      </c>
      <c r="I1476" s="16"/>
      <c r="J1476" s="16"/>
      <c r="K1476" s="11"/>
      <c r="L1476" s="11"/>
    </row>
    <row r="1477" spans="1:12" ht="61.5" x14ac:dyDescent="0.4">
      <c r="A1477" s="11"/>
      <c r="B1477" s="12" t="s">
        <v>177</v>
      </c>
      <c r="C1477" s="13">
        <v>43934</v>
      </c>
      <c r="D1477" s="12" t="s">
        <v>16</v>
      </c>
      <c r="E1477" s="12" t="s">
        <v>371</v>
      </c>
      <c r="F1477" s="12" t="s">
        <v>28</v>
      </c>
      <c r="G1477" s="14" t="s">
        <v>3112</v>
      </c>
      <c r="H1477" s="29" t="s">
        <v>3113</v>
      </c>
      <c r="I1477" s="16"/>
      <c r="J1477" s="16"/>
      <c r="K1477" s="11"/>
      <c r="L1477" s="11"/>
    </row>
    <row r="1478" spans="1:12" ht="61.5" x14ac:dyDescent="0.4">
      <c r="A1478" s="11"/>
      <c r="B1478" s="12" t="s">
        <v>1208</v>
      </c>
      <c r="C1478" s="13">
        <v>43934</v>
      </c>
      <c r="D1478" s="12" t="s">
        <v>16</v>
      </c>
      <c r="E1478" s="12" t="s">
        <v>1209</v>
      </c>
      <c r="F1478" s="12" t="s">
        <v>18</v>
      </c>
      <c r="G1478" s="14" t="s">
        <v>3114</v>
      </c>
      <c r="H1478" s="29" t="s">
        <v>3115</v>
      </c>
      <c r="I1478" s="16"/>
      <c r="J1478" s="16"/>
      <c r="K1478" s="11"/>
      <c r="L1478" s="11"/>
    </row>
    <row r="1479" spans="1:12" ht="61.5" x14ac:dyDescent="0.4">
      <c r="A1479" s="11"/>
      <c r="B1479" s="12" t="s">
        <v>1208</v>
      </c>
      <c r="C1479" s="13">
        <v>43934</v>
      </c>
      <c r="D1479" s="12" t="s">
        <v>16</v>
      </c>
      <c r="E1479" s="12" t="s">
        <v>1209</v>
      </c>
      <c r="F1479" s="12" t="s">
        <v>18</v>
      </c>
      <c r="G1479" s="14" t="s">
        <v>3116</v>
      </c>
      <c r="H1479" s="29" t="s">
        <v>3117</v>
      </c>
      <c r="I1479" s="16"/>
      <c r="J1479" s="16"/>
      <c r="K1479" s="11"/>
      <c r="L1479" s="11"/>
    </row>
    <row r="1480" spans="1:12" ht="61.5" x14ac:dyDescent="0.4">
      <c r="A1480" s="11"/>
      <c r="B1480" s="12" t="s">
        <v>308</v>
      </c>
      <c r="C1480" s="13">
        <v>43934</v>
      </c>
      <c r="D1480" s="12" t="s">
        <v>16</v>
      </c>
      <c r="E1480" s="12" t="s">
        <v>3118</v>
      </c>
      <c r="F1480" s="12" t="s">
        <v>18</v>
      </c>
      <c r="G1480" s="14" t="s">
        <v>3119</v>
      </c>
      <c r="H1480" s="29" t="s">
        <v>3120</v>
      </c>
      <c r="I1480" s="16"/>
      <c r="J1480" s="16"/>
      <c r="K1480" s="11"/>
      <c r="L1480" s="11"/>
    </row>
    <row r="1481" spans="1:12" ht="147.6" x14ac:dyDescent="0.4">
      <c r="A1481" s="11"/>
      <c r="B1481" s="12" t="s">
        <v>400</v>
      </c>
      <c r="C1481" s="13">
        <v>43934</v>
      </c>
      <c r="D1481" s="12" t="s">
        <v>16</v>
      </c>
      <c r="E1481" s="12" t="s">
        <v>401</v>
      </c>
      <c r="F1481" s="12" t="s">
        <v>62</v>
      </c>
      <c r="G1481" s="14" t="s">
        <v>3121</v>
      </c>
      <c r="H1481" s="29" t="s">
        <v>3122</v>
      </c>
      <c r="I1481" s="16"/>
      <c r="J1481" s="16"/>
      <c r="K1481" s="11"/>
      <c r="L1481" s="11"/>
    </row>
    <row r="1482" spans="1:12" ht="61.5" x14ac:dyDescent="0.4">
      <c r="A1482" s="11"/>
      <c r="B1482" s="12" t="s">
        <v>184</v>
      </c>
      <c r="C1482" s="13">
        <v>43934</v>
      </c>
      <c r="D1482" s="12" t="s">
        <v>16</v>
      </c>
      <c r="E1482" s="12" t="s">
        <v>185</v>
      </c>
      <c r="F1482" s="12" t="s">
        <v>23</v>
      </c>
      <c r="G1482" s="14" t="s">
        <v>3123</v>
      </c>
      <c r="H1482" s="29" t="s">
        <v>3124</v>
      </c>
      <c r="I1482" s="16"/>
      <c r="J1482" s="16"/>
      <c r="K1482" s="11"/>
      <c r="L1482" s="11"/>
    </row>
    <row r="1483" spans="1:12" ht="24.6" x14ac:dyDescent="0.4">
      <c r="A1483" s="11"/>
      <c r="B1483" s="12" t="s">
        <v>31</v>
      </c>
      <c r="C1483" s="13">
        <v>43933</v>
      </c>
      <c r="D1483" s="12" t="s">
        <v>16</v>
      </c>
      <c r="E1483" s="12" t="s">
        <v>3125</v>
      </c>
      <c r="F1483" s="12" t="s">
        <v>23</v>
      </c>
      <c r="G1483" s="14" t="s">
        <v>3126</v>
      </c>
      <c r="H1483" s="29" t="s">
        <v>3127</v>
      </c>
      <c r="I1483" s="16"/>
      <c r="J1483" s="16"/>
      <c r="K1483" s="11"/>
      <c r="L1483" s="11"/>
    </row>
    <row r="1484" spans="1:12" ht="73.8" x14ac:dyDescent="0.4">
      <c r="A1484" s="11"/>
      <c r="B1484" s="12" t="s">
        <v>31</v>
      </c>
      <c r="C1484" s="13">
        <v>43933</v>
      </c>
      <c r="D1484" s="12" t="s">
        <v>16</v>
      </c>
      <c r="E1484" s="12" t="s">
        <v>3125</v>
      </c>
      <c r="F1484" s="12" t="s">
        <v>57</v>
      </c>
      <c r="G1484" s="14" t="s">
        <v>3128</v>
      </c>
      <c r="H1484" s="29" t="s">
        <v>3129</v>
      </c>
      <c r="I1484" s="16"/>
      <c r="J1484" s="16"/>
      <c r="K1484" s="11"/>
      <c r="L1484" s="11"/>
    </row>
    <row r="1485" spans="1:12" ht="258.3" x14ac:dyDescent="0.4">
      <c r="A1485" s="11"/>
      <c r="B1485" s="12" t="s">
        <v>31</v>
      </c>
      <c r="C1485" s="13">
        <v>43933</v>
      </c>
      <c r="D1485" s="12" t="s">
        <v>16</v>
      </c>
      <c r="E1485" s="12" t="s">
        <v>3125</v>
      </c>
      <c r="F1485" s="12" t="s">
        <v>23</v>
      </c>
      <c r="G1485" s="14" t="s">
        <v>3130</v>
      </c>
      <c r="H1485" s="29" t="s">
        <v>3129</v>
      </c>
      <c r="I1485" s="16"/>
      <c r="J1485" s="16"/>
      <c r="K1485" s="11"/>
      <c r="L1485" s="11"/>
    </row>
    <row r="1486" spans="1:12" ht="61.5" x14ac:dyDescent="0.4">
      <c r="A1486" s="11"/>
      <c r="B1486" s="12" t="s">
        <v>50</v>
      </c>
      <c r="C1486" s="13">
        <v>43933</v>
      </c>
      <c r="D1486" s="12" t="s">
        <v>16</v>
      </c>
      <c r="E1486" s="12" t="s">
        <v>1633</v>
      </c>
      <c r="F1486" s="12" t="s">
        <v>23</v>
      </c>
      <c r="G1486" s="14" t="s">
        <v>3131</v>
      </c>
      <c r="H1486" s="29" t="s">
        <v>3132</v>
      </c>
      <c r="I1486" s="16"/>
      <c r="J1486" s="16"/>
      <c r="K1486" s="11"/>
      <c r="L1486" s="11"/>
    </row>
    <row r="1487" spans="1:12" ht="86.1" x14ac:dyDescent="0.4">
      <c r="A1487" s="11"/>
      <c r="B1487" s="12" t="s">
        <v>50</v>
      </c>
      <c r="C1487" s="13">
        <v>43933</v>
      </c>
      <c r="D1487" s="12" t="s">
        <v>16</v>
      </c>
      <c r="E1487" s="12" t="s">
        <v>1633</v>
      </c>
      <c r="F1487" s="12" t="s">
        <v>23</v>
      </c>
      <c r="G1487" s="14" t="s">
        <v>3133</v>
      </c>
      <c r="H1487" s="29" t="s">
        <v>3132</v>
      </c>
      <c r="I1487" s="16"/>
      <c r="J1487" s="16"/>
      <c r="K1487" s="11"/>
      <c r="L1487" s="11"/>
    </row>
    <row r="1488" spans="1:12" ht="49.2" x14ac:dyDescent="0.4">
      <c r="A1488" s="11"/>
      <c r="B1488" s="12" t="s">
        <v>181</v>
      </c>
      <c r="C1488" s="13">
        <v>43933</v>
      </c>
      <c r="D1488" s="12" t="s">
        <v>16</v>
      </c>
      <c r="E1488" s="12" t="s">
        <v>1215</v>
      </c>
      <c r="F1488" s="12" t="s">
        <v>426</v>
      </c>
      <c r="G1488" s="14" t="s">
        <v>3134</v>
      </c>
      <c r="H1488" s="29" t="s">
        <v>3135</v>
      </c>
      <c r="I1488" s="16"/>
      <c r="J1488" s="16"/>
      <c r="K1488" s="11"/>
      <c r="L1488" s="11"/>
    </row>
    <row r="1489" spans="1:12" ht="135.30000000000001" x14ac:dyDescent="0.4">
      <c r="A1489" s="11"/>
      <c r="B1489" s="12" t="s">
        <v>60</v>
      </c>
      <c r="C1489" s="28">
        <v>43932</v>
      </c>
      <c r="D1489" s="12" t="s">
        <v>16</v>
      </c>
      <c r="E1489" s="12" t="s">
        <v>2673</v>
      </c>
      <c r="F1489" s="12" t="s">
        <v>23</v>
      </c>
      <c r="G1489" s="14" t="s">
        <v>3136</v>
      </c>
      <c r="H1489" s="29" t="s">
        <v>3137</v>
      </c>
      <c r="I1489" s="16"/>
      <c r="J1489" s="16"/>
      <c r="K1489" s="11"/>
      <c r="L1489" s="11"/>
    </row>
    <row r="1490" spans="1:12" ht="135.30000000000001" x14ac:dyDescent="0.4">
      <c r="A1490" s="11"/>
      <c r="B1490" s="12" t="s">
        <v>60</v>
      </c>
      <c r="C1490" s="28">
        <v>43932</v>
      </c>
      <c r="D1490" s="12" t="s">
        <v>16</v>
      </c>
      <c r="E1490" s="12" t="s">
        <v>2673</v>
      </c>
      <c r="F1490" s="12" t="s">
        <v>23</v>
      </c>
      <c r="G1490" s="14" t="s">
        <v>3138</v>
      </c>
      <c r="H1490" s="29" t="s">
        <v>3137</v>
      </c>
      <c r="I1490" s="16"/>
      <c r="J1490" s="16"/>
      <c r="K1490" s="11"/>
      <c r="L1490" s="11"/>
    </row>
    <row r="1491" spans="1:12" ht="36.9" x14ac:dyDescent="0.4">
      <c r="A1491" s="11"/>
      <c r="B1491" s="12" t="s">
        <v>244</v>
      </c>
      <c r="C1491" s="13">
        <v>43932</v>
      </c>
      <c r="D1491" s="12" t="s">
        <v>16</v>
      </c>
      <c r="E1491" s="12" t="s">
        <v>3139</v>
      </c>
      <c r="F1491" s="12" t="s">
        <v>18</v>
      </c>
      <c r="G1491" s="14" t="s">
        <v>3140</v>
      </c>
      <c r="H1491" s="29" t="s">
        <v>3141</v>
      </c>
      <c r="I1491" s="16"/>
      <c r="J1491" s="16"/>
      <c r="K1491" s="11"/>
      <c r="L1491" s="11"/>
    </row>
    <row r="1492" spans="1:12" ht="73.8" x14ac:dyDescent="0.4">
      <c r="A1492" s="11"/>
      <c r="B1492" s="12" t="s">
        <v>15</v>
      </c>
      <c r="C1492" s="13">
        <v>43931</v>
      </c>
      <c r="D1492" s="12" t="s">
        <v>16</v>
      </c>
      <c r="E1492" s="12" t="s">
        <v>17</v>
      </c>
      <c r="F1492" s="12" t="s">
        <v>18</v>
      </c>
      <c r="G1492" s="14" t="s">
        <v>3142</v>
      </c>
      <c r="H1492" s="29" t="s">
        <v>3143</v>
      </c>
      <c r="I1492" s="16"/>
      <c r="J1492" s="16"/>
      <c r="K1492" s="11"/>
      <c r="L1492" s="11"/>
    </row>
    <row r="1493" spans="1:12" ht="135.30000000000001" x14ac:dyDescent="0.4">
      <c r="A1493" s="11"/>
      <c r="B1493" s="12" t="s">
        <v>42</v>
      </c>
      <c r="C1493" s="13">
        <v>43931</v>
      </c>
      <c r="D1493" s="12" t="s">
        <v>16</v>
      </c>
      <c r="E1493" s="12" t="s">
        <v>535</v>
      </c>
      <c r="F1493" s="12" t="s">
        <v>28</v>
      </c>
      <c r="G1493" s="14" t="s">
        <v>3144</v>
      </c>
      <c r="H1493" s="29" t="s">
        <v>3145</v>
      </c>
      <c r="I1493" s="16"/>
      <c r="J1493" s="16"/>
      <c r="K1493" s="11"/>
      <c r="L1493" s="11"/>
    </row>
    <row r="1494" spans="1:12" ht="135.30000000000001" hidden="1" x14ac:dyDescent="0.4">
      <c r="A1494" s="11"/>
      <c r="B1494" s="19" t="s">
        <v>272</v>
      </c>
      <c r="C1494" s="20">
        <v>43931</v>
      </c>
      <c r="D1494" s="19" t="s">
        <v>142</v>
      </c>
      <c r="E1494" s="19" t="s">
        <v>61</v>
      </c>
      <c r="F1494" s="19" t="s">
        <v>62</v>
      </c>
      <c r="G1494" s="21" t="s">
        <v>3146</v>
      </c>
      <c r="H1494" s="31" t="s">
        <v>3147</v>
      </c>
      <c r="I1494" s="16"/>
      <c r="J1494" s="16"/>
      <c r="K1494" s="11"/>
      <c r="L1494" s="11"/>
    </row>
    <row r="1495" spans="1:12" ht="61.5" x14ac:dyDescent="0.4">
      <c r="A1495" s="11"/>
      <c r="B1495" s="12" t="s">
        <v>607</v>
      </c>
      <c r="C1495" s="13">
        <v>43931</v>
      </c>
      <c r="D1495" s="12" t="s">
        <v>16</v>
      </c>
      <c r="E1495" s="12" t="s">
        <v>171</v>
      </c>
      <c r="F1495" s="12" t="s">
        <v>298</v>
      </c>
      <c r="G1495" s="14" t="s">
        <v>3148</v>
      </c>
      <c r="H1495" s="29" t="s">
        <v>3149</v>
      </c>
      <c r="I1495" s="16"/>
      <c r="J1495" s="16"/>
      <c r="K1495" s="11"/>
      <c r="L1495" s="11"/>
    </row>
    <row r="1496" spans="1:12" ht="147.6" x14ac:dyDescent="0.4">
      <c r="A1496" s="11"/>
      <c r="B1496" s="12" t="s">
        <v>619</v>
      </c>
      <c r="C1496" s="13">
        <v>43931</v>
      </c>
      <c r="D1496" s="12" t="s">
        <v>16</v>
      </c>
      <c r="E1496" s="12" t="s">
        <v>61</v>
      </c>
      <c r="F1496" s="12" t="s">
        <v>18</v>
      </c>
      <c r="G1496" s="14" t="s">
        <v>3150</v>
      </c>
      <c r="H1496" s="29" t="s">
        <v>3151</v>
      </c>
      <c r="I1496" s="16"/>
      <c r="J1496" s="16"/>
      <c r="K1496" s="11"/>
      <c r="L1496" s="11"/>
    </row>
    <row r="1497" spans="1:12" ht="98.4" x14ac:dyDescent="0.4">
      <c r="A1497" s="11"/>
      <c r="B1497" s="12" t="s">
        <v>70</v>
      </c>
      <c r="C1497" s="13">
        <v>43931</v>
      </c>
      <c r="D1497" s="12" t="s">
        <v>16</v>
      </c>
      <c r="E1497" s="12" t="s">
        <v>71</v>
      </c>
      <c r="F1497" s="12" t="s">
        <v>28</v>
      </c>
      <c r="G1497" s="14" t="s">
        <v>3152</v>
      </c>
      <c r="H1497" s="29" t="s">
        <v>3153</v>
      </c>
      <c r="I1497" s="16"/>
      <c r="J1497" s="16"/>
      <c r="K1497" s="11"/>
      <c r="L1497" s="11"/>
    </row>
    <row r="1498" spans="1:12" ht="86.1" x14ac:dyDescent="0.4">
      <c r="A1498" s="11"/>
      <c r="B1498" s="12" t="s">
        <v>70</v>
      </c>
      <c r="C1498" s="13">
        <v>43931</v>
      </c>
      <c r="D1498" s="12" t="s">
        <v>16</v>
      </c>
      <c r="E1498" s="12" t="s">
        <v>71</v>
      </c>
      <c r="F1498" s="12" t="s">
        <v>28</v>
      </c>
      <c r="G1498" s="14" t="s">
        <v>3154</v>
      </c>
      <c r="H1498" s="29" t="s">
        <v>3155</v>
      </c>
      <c r="I1498" s="16"/>
      <c r="J1498" s="16"/>
      <c r="K1498" s="11"/>
      <c r="L1498" s="11"/>
    </row>
    <row r="1499" spans="1:12" ht="98.4" x14ac:dyDescent="0.4">
      <c r="A1499" s="11"/>
      <c r="B1499" s="12" t="s">
        <v>70</v>
      </c>
      <c r="C1499" s="13">
        <v>43931</v>
      </c>
      <c r="D1499" s="12" t="s">
        <v>16</v>
      </c>
      <c r="E1499" s="12" t="s">
        <v>71</v>
      </c>
      <c r="F1499" s="12" t="s">
        <v>28</v>
      </c>
      <c r="G1499" s="14" t="s">
        <v>3156</v>
      </c>
      <c r="H1499" s="29" t="s">
        <v>3157</v>
      </c>
      <c r="I1499" s="16"/>
      <c r="J1499" s="16"/>
      <c r="K1499" s="11"/>
      <c r="L1499" s="11"/>
    </row>
    <row r="1500" spans="1:12" ht="135.30000000000001" x14ac:dyDescent="0.4">
      <c r="A1500" s="11"/>
      <c r="B1500" s="12" t="s">
        <v>70</v>
      </c>
      <c r="C1500" s="13">
        <v>43931</v>
      </c>
      <c r="D1500" s="12" t="s">
        <v>16</v>
      </c>
      <c r="E1500" s="12" t="s">
        <v>71</v>
      </c>
      <c r="F1500" s="12" t="s">
        <v>28</v>
      </c>
      <c r="G1500" s="14" t="s">
        <v>3158</v>
      </c>
      <c r="H1500" s="29" t="s">
        <v>3159</v>
      </c>
      <c r="I1500" s="16"/>
      <c r="J1500" s="16"/>
      <c r="K1500" s="11"/>
      <c r="L1500" s="11"/>
    </row>
    <row r="1501" spans="1:12" ht="36.9" x14ac:dyDescent="0.4">
      <c r="A1501" s="11"/>
      <c r="B1501" s="12" t="s">
        <v>987</v>
      </c>
      <c r="C1501" s="13">
        <v>43931</v>
      </c>
      <c r="D1501" s="12" t="s">
        <v>16</v>
      </c>
      <c r="E1501" s="12" t="s">
        <v>535</v>
      </c>
      <c r="F1501" s="12" t="s">
        <v>18</v>
      </c>
      <c r="G1501" s="14" t="s">
        <v>3160</v>
      </c>
      <c r="H1501" s="29" t="s">
        <v>3161</v>
      </c>
      <c r="I1501" s="16"/>
      <c r="J1501" s="16"/>
      <c r="K1501" s="11"/>
      <c r="L1501" s="11"/>
    </row>
    <row r="1502" spans="1:12" ht="73.8" x14ac:dyDescent="0.4">
      <c r="A1502" s="11"/>
      <c r="B1502" s="12" t="s">
        <v>84</v>
      </c>
      <c r="C1502" s="13">
        <v>43931</v>
      </c>
      <c r="D1502" s="12" t="s">
        <v>16</v>
      </c>
      <c r="E1502" s="12" t="s">
        <v>85</v>
      </c>
      <c r="F1502" s="12" t="s">
        <v>725</v>
      </c>
      <c r="G1502" s="14" t="s">
        <v>3162</v>
      </c>
      <c r="H1502" s="29" t="s">
        <v>3163</v>
      </c>
      <c r="I1502" s="16"/>
      <c r="J1502" s="16"/>
      <c r="K1502" s="11"/>
      <c r="L1502" s="11"/>
    </row>
    <row r="1503" spans="1:12" ht="110.7" x14ac:dyDescent="0.4">
      <c r="A1503" s="11"/>
      <c r="B1503" s="12" t="s">
        <v>84</v>
      </c>
      <c r="C1503" s="13">
        <v>43931</v>
      </c>
      <c r="D1503" s="12" t="s">
        <v>16</v>
      </c>
      <c r="E1503" s="12" t="s">
        <v>85</v>
      </c>
      <c r="F1503" s="12" t="s">
        <v>274</v>
      </c>
      <c r="G1503" s="14" t="s">
        <v>3164</v>
      </c>
      <c r="H1503" s="29" t="s">
        <v>3163</v>
      </c>
      <c r="I1503" s="16"/>
      <c r="J1503" s="16"/>
      <c r="K1503" s="11"/>
      <c r="L1503" s="11"/>
    </row>
    <row r="1504" spans="1:12" ht="123" x14ac:dyDescent="0.4">
      <c r="A1504" s="11"/>
      <c r="B1504" s="12" t="s">
        <v>84</v>
      </c>
      <c r="C1504" s="13">
        <v>43931</v>
      </c>
      <c r="D1504" s="12" t="s">
        <v>16</v>
      </c>
      <c r="E1504" s="12" t="s">
        <v>85</v>
      </c>
      <c r="F1504" s="12" t="s">
        <v>274</v>
      </c>
      <c r="G1504" s="14" t="s">
        <v>3165</v>
      </c>
      <c r="H1504" s="29" t="s">
        <v>3163</v>
      </c>
      <c r="I1504" s="16"/>
      <c r="J1504" s="16"/>
      <c r="K1504" s="11"/>
      <c r="L1504" s="11"/>
    </row>
    <row r="1505" spans="1:12" ht="61.5" x14ac:dyDescent="0.4">
      <c r="A1505" s="11"/>
      <c r="B1505" s="12" t="s">
        <v>177</v>
      </c>
      <c r="C1505" s="37">
        <v>43931</v>
      </c>
      <c r="D1505" s="12" t="s">
        <v>16</v>
      </c>
      <c r="E1505" s="12" t="s">
        <v>178</v>
      </c>
      <c r="F1505" s="12" t="s">
        <v>18</v>
      </c>
      <c r="G1505" s="14" t="s">
        <v>3166</v>
      </c>
      <c r="H1505" s="29" t="s">
        <v>3167</v>
      </c>
      <c r="I1505" s="16"/>
      <c r="J1505" s="16"/>
      <c r="K1505" s="11"/>
      <c r="L1505" s="11"/>
    </row>
    <row r="1506" spans="1:12" ht="49.2" x14ac:dyDescent="0.4">
      <c r="A1506" s="11"/>
      <c r="B1506" s="12" t="s">
        <v>177</v>
      </c>
      <c r="C1506" s="37">
        <v>43931</v>
      </c>
      <c r="D1506" s="12" t="s">
        <v>16</v>
      </c>
      <c r="E1506" s="12" t="s">
        <v>178</v>
      </c>
      <c r="F1506" s="12" t="s">
        <v>18</v>
      </c>
      <c r="G1506" s="14" t="s">
        <v>3168</v>
      </c>
      <c r="H1506" s="29" t="s">
        <v>3167</v>
      </c>
      <c r="I1506" s="16"/>
      <c r="J1506" s="16"/>
      <c r="K1506" s="11"/>
      <c r="L1506" s="11"/>
    </row>
    <row r="1507" spans="1:12" ht="110.7" x14ac:dyDescent="0.4">
      <c r="A1507" s="11"/>
      <c r="B1507" s="12" t="s">
        <v>177</v>
      </c>
      <c r="C1507" s="37">
        <v>43931</v>
      </c>
      <c r="D1507" s="24" t="s">
        <v>16</v>
      </c>
      <c r="E1507" s="12" t="s">
        <v>178</v>
      </c>
      <c r="F1507" s="12" t="s">
        <v>274</v>
      </c>
      <c r="G1507" s="14" t="s">
        <v>3169</v>
      </c>
      <c r="H1507" s="29" t="s">
        <v>3170</v>
      </c>
      <c r="I1507" s="16"/>
      <c r="J1507" s="16"/>
      <c r="K1507" s="11"/>
      <c r="L1507" s="11"/>
    </row>
    <row r="1508" spans="1:12" ht="36.9" x14ac:dyDescent="0.4">
      <c r="A1508" s="11"/>
      <c r="B1508" s="12" t="s">
        <v>177</v>
      </c>
      <c r="C1508" s="37">
        <v>43931</v>
      </c>
      <c r="D1508" s="24" t="s">
        <v>16</v>
      </c>
      <c r="E1508" s="12" t="s">
        <v>178</v>
      </c>
      <c r="F1508" s="12" t="s">
        <v>274</v>
      </c>
      <c r="G1508" s="14" t="s">
        <v>3171</v>
      </c>
      <c r="H1508" s="29" t="s">
        <v>3170</v>
      </c>
      <c r="I1508" s="16"/>
      <c r="J1508" s="16"/>
      <c r="K1508" s="11"/>
      <c r="L1508" s="11"/>
    </row>
    <row r="1509" spans="1:12" ht="36.9" x14ac:dyDescent="0.4">
      <c r="A1509" s="11"/>
      <c r="B1509" s="12" t="s">
        <v>95</v>
      </c>
      <c r="C1509" s="13">
        <v>43931</v>
      </c>
      <c r="D1509" s="24" t="s">
        <v>16</v>
      </c>
      <c r="E1509" s="12" t="s">
        <v>2620</v>
      </c>
      <c r="F1509" s="12" t="s">
        <v>62</v>
      </c>
      <c r="G1509" s="14" t="s">
        <v>3172</v>
      </c>
      <c r="H1509" s="29" t="s">
        <v>3173</v>
      </c>
      <c r="I1509" s="16"/>
      <c r="J1509" s="16"/>
      <c r="K1509" s="11"/>
      <c r="L1509" s="11"/>
    </row>
    <row r="1510" spans="1:12" ht="135.30000000000001" x14ac:dyDescent="0.4">
      <c r="A1510" s="11"/>
      <c r="B1510" s="12" t="s">
        <v>95</v>
      </c>
      <c r="C1510" s="13">
        <v>43931</v>
      </c>
      <c r="D1510" s="12" t="s">
        <v>16</v>
      </c>
      <c r="E1510" s="12" t="s">
        <v>774</v>
      </c>
      <c r="F1510" s="12" t="s">
        <v>298</v>
      </c>
      <c r="G1510" s="14" t="s">
        <v>3174</v>
      </c>
      <c r="H1510" s="29" t="s">
        <v>3175</v>
      </c>
      <c r="I1510" s="16"/>
      <c r="J1510" s="16"/>
      <c r="K1510" s="11"/>
      <c r="L1510" s="11"/>
    </row>
    <row r="1511" spans="1:12" ht="61.5" x14ac:dyDescent="0.4">
      <c r="A1511" s="11"/>
      <c r="B1511" s="12" t="s">
        <v>102</v>
      </c>
      <c r="C1511" s="13">
        <v>43931</v>
      </c>
      <c r="D1511" s="12" t="s">
        <v>16</v>
      </c>
      <c r="E1511" s="12" t="s">
        <v>191</v>
      </c>
      <c r="F1511" s="12" t="s">
        <v>62</v>
      </c>
      <c r="G1511" s="14" t="s">
        <v>3176</v>
      </c>
      <c r="H1511" s="29" t="s">
        <v>3177</v>
      </c>
      <c r="I1511" s="16"/>
      <c r="J1511" s="16"/>
      <c r="K1511" s="11"/>
      <c r="L1511" s="11"/>
    </row>
    <row r="1512" spans="1:12" ht="49.2" x14ac:dyDescent="0.4">
      <c r="A1512" s="11"/>
      <c r="B1512" s="12" t="s">
        <v>400</v>
      </c>
      <c r="C1512" s="13">
        <v>43931</v>
      </c>
      <c r="D1512" s="12" t="s">
        <v>16</v>
      </c>
      <c r="E1512" s="12" t="s">
        <v>692</v>
      </c>
      <c r="F1512" s="12" t="s">
        <v>28</v>
      </c>
      <c r="G1512" s="14" t="s">
        <v>3178</v>
      </c>
      <c r="H1512" s="29" t="s">
        <v>3179</v>
      </c>
      <c r="I1512" s="16"/>
      <c r="J1512" s="16"/>
      <c r="K1512" s="11"/>
      <c r="L1512" s="11"/>
    </row>
    <row r="1513" spans="1:12" ht="36.9" x14ac:dyDescent="0.4">
      <c r="A1513" s="11"/>
      <c r="B1513" s="12" t="s">
        <v>191</v>
      </c>
      <c r="C1513" s="13">
        <v>43931</v>
      </c>
      <c r="D1513" s="12" t="s">
        <v>16</v>
      </c>
      <c r="E1513" s="12" t="s">
        <v>567</v>
      </c>
      <c r="F1513" s="12" t="s">
        <v>23</v>
      </c>
      <c r="G1513" s="14" t="s">
        <v>3180</v>
      </c>
      <c r="H1513" s="29" t="s">
        <v>3181</v>
      </c>
      <c r="I1513" s="16"/>
      <c r="J1513" s="16"/>
      <c r="K1513" s="11"/>
      <c r="L1513" s="11"/>
    </row>
    <row r="1514" spans="1:12" ht="36.9" x14ac:dyDescent="0.4">
      <c r="A1514" s="11"/>
      <c r="B1514" s="12" t="s">
        <v>191</v>
      </c>
      <c r="C1514" s="13">
        <v>43931</v>
      </c>
      <c r="D1514" s="12" t="s">
        <v>16</v>
      </c>
      <c r="E1514" s="12" t="s">
        <v>567</v>
      </c>
      <c r="F1514" s="12" t="s">
        <v>28</v>
      </c>
      <c r="G1514" s="14" t="s">
        <v>3182</v>
      </c>
      <c r="H1514" s="29" t="s">
        <v>3181</v>
      </c>
      <c r="I1514" s="16"/>
      <c r="J1514" s="16"/>
      <c r="K1514" s="11"/>
      <c r="L1514" s="11"/>
    </row>
    <row r="1515" spans="1:12" ht="61.5" x14ac:dyDescent="0.4">
      <c r="A1515" s="11"/>
      <c r="B1515" s="12" t="s">
        <v>191</v>
      </c>
      <c r="C1515" s="13">
        <v>43931</v>
      </c>
      <c r="D1515" s="12" t="s">
        <v>16</v>
      </c>
      <c r="E1515" s="12" t="s">
        <v>567</v>
      </c>
      <c r="F1515" s="12" t="s">
        <v>28</v>
      </c>
      <c r="G1515" s="14" t="s">
        <v>3183</v>
      </c>
      <c r="H1515" s="29" t="s">
        <v>3184</v>
      </c>
      <c r="I1515" s="16"/>
      <c r="J1515" s="16"/>
      <c r="K1515" s="11"/>
      <c r="L1515" s="11"/>
    </row>
    <row r="1516" spans="1:12" ht="86.1" x14ac:dyDescent="0.4">
      <c r="A1516" s="11"/>
      <c r="B1516" s="12" t="s">
        <v>191</v>
      </c>
      <c r="C1516" s="37">
        <v>43931</v>
      </c>
      <c r="D1516" s="12" t="s">
        <v>16</v>
      </c>
      <c r="E1516" s="12" t="s">
        <v>3185</v>
      </c>
      <c r="F1516" s="12" t="s">
        <v>23</v>
      </c>
      <c r="G1516" s="14" t="s">
        <v>3186</v>
      </c>
      <c r="H1516" s="29" t="s">
        <v>3187</v>
      </c>
      <c r="I1516" s="16"/>
      <c r="J1516" s="16"/>
      <c r="K1516" s="11"/>
      <c r="L1516" s="11"/>
    </row>
    <row r="1517" spans="1:12" ht="86.1" x14ac:dyDescent="0.4">
      <c r="A1517" s="11"/>
      <c r="B1517" s="12" t="s">
        <v>116</v>
      </c>
      <c r="C1517" s="37">
        <v>43930</v>
      </c>
      <c r="D1517" s="12" t="s">
        <v>16</v>
      </c>
      <c r="E1517" s="12" t="s">
        <v>116</v>
      </c>
      <c r="F1517" s="12" t="s">
        <v>28</v>
      </c>
      <c r="G1517" s="14" t="s">
        <v>3188</v>
      </c>
      <c r="H1517" s="29" t="s">
        <v>3189</v>
      </c>
      <c r="I1517" s="16"/>
      <c r="J1517" s="16"/>
      <c r="K1517" s="11"/>
      <c r="L1517" s="11"/>
    </row>
    <row r="1518" spans="1:12" ht="24.6" x14ac:dyDescent="0.4">
      <c r="A1518" s="11"/>
      <c r="B1518" s="12" t="s">
        <v>35</v>
      </c>
      <c r="C1518" s="37">
        <v>43930</v>
      </c>
      <c r="D1518" s="12" t="s">
        <v>16</v>
      </c>
      <c r="E1518" s="12" t="s">
        <v>36</v>
      </c>
      <c r="F1518" s="12" t="s">
        <v>18</v>
      </c>
      <c r="G1518" s="14" t="s">
        <v>3190</v>
      </c>
      <c r="H1518" s="29" t="s">
        <v>3191</v>
      </c>
      <c r="I1518" s="16"/>
      <c r="J1518" s="16"/>
      <c r="K1518" s="11"/>
      <c r="L1518" s="11"/>
    </row>
    <row r="1519" spans="1:12" ht="61.5" x14ac:dyDescent="0.4">
      <c r="A1519" s="11"/>
      <c r="B1519" s="12" t="s">
        <v>35</v>
      </c>
      <c r="C1519" s="37">
        <v>43930</v>
      </c>
      <c r="D1519" s="12" t="s">
        <v>16</v>
      </c>
      <c r="E1519" s="12" t="s">
        <v>36</v>
      </c>
      <c r="F1519" s="12" t="s">
        <v>18</v>
      </c>
      <c r="G1519" s="14" t="s">
        <v>3192</v>
      </c>
      <c r="H1519" s="29" t="s">
        <v>3193</v>
      </c>
      <c r="I1519" s="16"/>
      <c r="J1519" s="16"/>
      <c r="K1519" s="11"/>
      <c r="L1519" s="11"/>
    </row>
    <row r="1520" spans="1:12" ht="73.8" x14ac:dyDescent="0.4">
      <c r="A1520" s="11"/>
      <c r="B1520" s="12" t="s">
        <v>35</v>
      </c>
      <c r="C1520" s="37">
        <v>43930</v>
      </c>
      <c r="D1520" s="12" t="s">
        <v>16</v>
      </c>
      <c r="E1520" s="12" t="s">
        <v>36</v>
      </c>
      <c r="F1520" s="12" t="s">
        <v>18</v>
      </c>
      <c r="G1520" s="14" t="s">
        <v>3194</v>
      </c>
      <c r="H1520" s="29" t="s">
        <v>3195</v>
      </c>
      <c r="I1520" s="16"/>
      <c r="J1520" s="16"/>
      <c r="K1520" s="11"/>
      <c r="L1520" s="11"/>
    </row>
    <row r="1521" spans="1:12" ht="61.5" x14ac:dyDescent="0.4">
      <c r="A1521" s="11"/>
      <c r="B1521" s="12" t="s">
        <v>35</v>
      </c>
      <c r="C1521" s="37">
        <v>43930</v>
      </c>
      <c r="D1521" s="12" t="s">
        <v>16</v>
      </c>
      <c r="E1521" s="12" t="s">
        <v>206</v>
      </c>
      <c r="F1521" s="12" t="s">
        <v>18</v>
      </c>
      <c r="G1521" s="14" t="s">
        <v>3196</v>
      </c>
      <c r="H1521" s="29" t="s">
        <v>3197</v>
      </c>
      <c r="I1521" s="16"/>
      <c r="J1521" s="16"/>
      <c r="K1521" s="11"/>
      <c r="L1521" s="11"/>
    </row>
    <row r="1522" spans="1:12" ht="159.9" x14ac:dyDescent="0.4">
      <c r="A1522" s="11"/>
      <c r="B1522" s="12" t="s">
        <v>42</v>
      </c>
      <c r="C1522" s="13">
        <v>43930</v>
      </c>
      <c r="D1522" s="12" t="s">
        <v>16</v>
      </c>
      <c r="E1522" s="12" t="s">
        <v>724</v>
      </c>
      <c r="F1522" s="12" t="s">
        <v>18</v>
      </c>
      <c r="G1522" s="14" t="s">
        <v>3198</v>
      </c>
      <c r="H1522" s="29" t="s">
        <v>3199</v>
      </c>
      <c r="I1522" s="16"/>
      <c r="J1522" s="16"/>
      <c r="K1522" s="11"/>
      <c r="L1522" s="11"/>
    </row>
    <row r="1523" spans="1:12" ht="98.4" x14ac:dyDescent="0.4">
      <c r="A1523" s="11"/>
      <c r="B1523" s="12" t="s">
        <v>42</v>
      </c>
      <c r="C1523" s="13">
        <v>43930</v>
      </c>
      <c r="D1523" s="12" t="s">
        <v>16</v>
      </c>
      <c r="E1523" s="12" t="s">
        <v>724</v>
      </c>
      <c r="F1523" s="12" t="s">
        <v>274</v>
      </c>
      <c r="G1523" s="14" t="s">
        <v>3200</v>
      </c>
      <c r="H1523" s="29" t="s">
        <v>3201</v>
      </c>
      <c r="I1523" s="16"/>
      <c r="J1523" s="16"/>
      <c r="K1523" s="11"/>
      <c r="L1523" s="11"/>
    </row>
    <row r="1524" spans="1:12" ht="86.1" x14ac:dyDescent="0.4">
      <c r="A1524" s="11"/>
      <c r="B1524" s="12" t="s">
        <v>576</v>
      </c>
      <c r="C1524" s="37">
        <v>43930</v>
      </c>
      <c r="D1524" s="12" t="s">
        <v>16</v>
      </c>
      <c r="E1524" s="12" t="s">
        <v>3202</v>
      </c>
      <c r="F1524" s="12" t="s">
        <v>28</v>
      </c>
      <c r="G1524" s="14" t="s">
        <v>3203</v>
      </c>
      <c r="H1524" s="29" t="s">
        <v>3204</v>
      </c>
      <c r="I1524" s="16"/>
      <c r="J1524" s="16"/>
      <c r="K1524" s="11"/>
      <c r="L1524" s="11"/>
    </row>
    <row r="1525" spans="1:12" ht="61.5" x14ac:dyDescent="0.4">
      <c r="A1525" s="11"/>
      <c r="B1525" s="12" t="s">
        <v>576</v>
      </c>
      <c r="C1525" s="37">
        <v>43930</v>
      </c>
      <c r="D1525" s="12" t="s">
        <v>16</v>
      </c>
      <c r="E1525" s="12" t="s">
        <v>3202</v>
      </c>
      <c r="F1525" s="12" t="s">
        <v>28</v>
      </c>
      <c r="G1525" s="14" t="s">
        <v>3205</v>
      </c>
      <c r="H1525" s="29" t="s">
        <v>3204</v>
      </c>
      <c r="I1525" s="16"/>
      <c r="J1525" s="16"/>
      <c r="K1525" s="11"/>
      <c r="L1525" s="11"/>
    </row>
    <row r="1526" spans="1:12" ht="61.5" x14ac:dyDescent="0.4">
      <c r="A1526" s="11"/>
      <c r="B1526" s="12" t="s">
        <v>576</v>
      </c>
      <c r="C1526" s="37">
        <v>43930</v>
      </c>
      <c r="D1526" s="12" t="s">
        <v>16</v>
      </c>
      <c r="E1526" s="12" t="s">
        <v>3202</v>
      </c>
      <c r="F1526" s="12" t="s">
        <v>18</v>
      </c>
      <c r="G1526" s="14" t="s">
        <v>3206</v>
      </c>
      <c r="H1526" s="29" t="s">
        <v>3204</v>
      </c>
      <c r="I1526" s="16"/>
      <c r="J1526" s="16"/>
      <c r="K1526" s="11"/>
      <c r="L1526" s="11"/>
    </row>
    <row r="1527" spans="1:12" ht="36.9" x14ac:dyDescent="0.4">
      <c r="A1527" s="11"/>
      <c r="B1527" s="12" t="s">
        <v>46</v>
      </c>
      <c r="C1527" s="28">
        <v>43930</v>
      </c>
      <c r="D1527" s="12" t="s">
        <v>16</v>
      </c>
      <c r="E1527" s="12" t="s">
        <v>61</v>
      </c>
      <c r="F1527" s="12" t="s">
        <v>23</v>
      </c>
      <c r="G1527" s="14" t="s">
        <v>3207</v>
      </c>
      <c r="H1527" s="29" t="s">
        <v>3208</v>
      </c>
      <c r="I1527" s="16"/>
      <c r="J1527" s="16"/>
      <c r="K1527" s="11"/>
      <c r="L1527" s="11"/>
    </row>
    <row r="1528" spans="1:12" ht="49.2" x14ac:dyDescent="0.4">
      <c r="A1528" s="11"/>
      <c r="B1528" s="12" t="s">
        <v>46</v>
      </c>
      <c r="C1528" s="28">
        <v>43930</v>
      </c>
      <c r="D1528" s="12" t="s">
        <v>16</v>
      </c>
      <c r="E1528" s="12" t="s">
        <v>61</v>
      </c>
      <c r="F1528" s="12" t="s">
        <v>23</v>
      </c>
      <c r="G1528" s="14" t="s">
        <v>3209</v>
      </c>
      <c r="H1528" s="29" t="s">
        <v>3210</v>
      </c>
      <c r="I1528" s="16"/>
      <c r="J1528" s="16"/>
      <c r="K1528" s="11"/>
      <c r="L1528" s="11"/>
    </row>
    <row r="1529" spans="1:12" ht="86.1" x14ac:dyDescent="0.4">
      <c r="A1529" s="11"/>
      <c r="B1529" s="12" t="s">
        <v>272</v>
      </c>
      <c r="C1529" s="13">
        <v>43930</v>
      </c>
      <c r="D1529" s="12" t="s">
        <v>16</v>
      </c>
      <c r="E1529" s="12" t="s">
        <v>3211</v>
      </c>
      <c r="F1529" s="12" t="s">
        <v>57</v>
      </c>
      <c r="G1529" s="14" t="s">
        <v>3212</v>
      </c>
      <c r="H1529" s="29" t="s">
        <v>3213</v>
      </c>
      <c r="I1529" s="16"/>
      <c r="J1529" s="16"/>
      <c r="K1529" s="11"/>
      <c r="L1529" s="11"/>
    </row>
    <row r="1530" spans="1:12" ht="98.4" x14ac:dyDescent="0.4">
      <c r="A1530" s="11"/>
      <c r="B1530" s="12" t="s">
        <v>141</v>
      </c>
      <c r="C1530" s="13">
        <v>43930</v>
      </c>
      <c r="D1530" s="12" t="s">
        <v>16</v>
      </c>
      <c r="E1530" s="12" t="s">
        <v>596</v>
      </c>
      <c r="F1530" s="12" t="s">
        <v>18</v>
      </c>
      <c r="G1530" s="14" t="s">
        <v>3214</v>
      </c>
      <c r="H1530" s="29" t="s">
        <v>3215</v>
      </c>
      <c r="I1530" s="16"/>
      <c r="J1530" s="16"/>
      <c r="K1530" s="11"/>
      <c r="L1530" s="11"/>
    </row>
    <row r="1531" spans="1:12" ht="147.6" x14ac:dyDescent="0.4">
      <c r="A1531" s="11"/>
      <c r="B1531" s="12" t="s">
        <v>141</v>
      </c>
      <c r="C1531" s="13">
        <v>43930</v>
      </c>
      <c r="D1531" s="12" t="s">
        <v>16</v>
      </c>
      <c r="E1531" s="12" t="s">
        <v>596</v>
      </c>
      <c r="F1531" s="12" t="s">
        <v>18</v>
      </c>
      <c r="G1531" s="14" t="s">
        <v>3216</v>
      </c>
      <c r="H1531" s="29" t="s">
        <v>3217</v>
      </c>
      <c r="I1531" s="16"/>
      <c r="J1531" s="16"/>
      <c r="K1531" s="11"/>
      <c r="L1531" s="11"/>
    </row>
    <row r="1532" spans="1:12" ht="61.5" hidden="1" x14ac:dyDescent="0.4">
      <c r="A1532" s="11"/>
      <c r="B1532" s="19" t="s">
        <v>141</v>
      </c>
      <c r="C1532" s="20">
        <v>43930</v>
      </c>
      <c r="D1532" s="19" t="s">
        <v>142</v>
      </c>
      <c r="E1532" s="19" t="s">
        <v>103</v>
      </c>
      <c r="F1532" s="19" t="s">
        <v>18</v>
      </c>
      <c r="G1532" s="21" t="s">
        <v>3218</v>
      </c>
      <c r="H1532" s="31" t="s">
        <v>3219</v>
      </c>
      <c r="I1532" s="16"/>
      <c r="J1532" s="16"/>
      <c r="K1532" s="11"/>
      <c r="L1532" s="11"/>
    </row>
    <row r="1533" spans="1:12" ht="135.30000000000001" x14ac:dyDescent="0.4">
      <c r="A1533" s="11"/>
      <c r="B1533" s="12" t="s">
        <v>607</v>
      </c>
      <c r="C1533" s="13">
        <v>43930</v>
      </c>
      <c r="D1533" s="12" t="s">
        <v>16</v>
      </c>
      <c r="E1533" s="12" t="s">
        <v>3220</v>
      </c>
      <c r="F1533" s="12" t="s">
        <v>62</v>
      </c>
      <c r="G1533" s="14" t="s">
        <v>3221</v>
      </c>
      <c r="H1533" s="29" t="s">
        <v>3222</v>
      </c>
      <c r="I1533" s="16"/>
      <c r="J1533" s="16"/>
      <c r="K1533" s="11"/>
      <c r="L1533" s="11"/>
    </row>
    <row r="1534" spans="1:12" ht="135.30000000000001" x14ac:dyDescent="0.4">
      <c r="A1534" s="11"/>
      <c r="B1534" s="12" t="s">
        <v>607</v>
      </c>
      <c r="C1534" s="37">
        <v>43930</v>
      </c>
      <c r="D1534" s="12" t="s">
        <v>16</v>
      </c>
      <c r="E1534" s="12" t="s">
        <v>171</v>
      </c>
      <c r="F1534" s="12" t="s">
        <v>23</v>
      </c>
      <c r="G1534" s="14" t="s">
        <v>3223</v>
      </c>
      <c r="H1534" s="29" t="s">
        <v>3224</v>
      </c>
      <c r="I1534" s="16"/>
      <c r="J1534" s="16"/>
      <c r="K1534" s="11"/>
      <c r="L1534" s="11"/>
    </row>
    <row r="1535" spans="1:12" ht="196.8" x14ac:dyDescent="0.4">
      <c r="A1535" s="11"/>
      <c r="B1535" s="12" t="s">
        <v>55</v>
      </c>
      <c r="C1535" s="28">
        <v>43930</v>
      </c>
      <c r="D1535" s="12" t="s">
        <v>16</v>
      </c>
      <c r="E1535" s="12" t="s">
        <v>214</v>
      </c>
      <c r="F1535" s="12" t="s">
        <v>28</v>
      </c>
      <c r="G1535" s="14" t="s">
        <v>3225</v>
      </c>
      <c r="H1535" s="29" t="s">
        <v>3226</v>
      </c>
      <c r="I1535" s="16"/>
      <c r="J1535" s="16"/>
      <c r="K1535" s="11"/>
      <c r="L1535" s="11"/>
    </row>
    <row r="1536" spans="1:12" ht="98.4" x14ac:dyDescent="0.4">
      <c r="A1536" s="11"/>
      <c r="B1536" s="12" t="s">
        <v>148</v>
      </c>
      <c r="C1536" s="13">
        <v>43930</v>
      </c>
      <c r="D1536" s="12" t="s">
        <v>16</v>
      </c>
      <c r="E1536" s="12" t="s">
        <v>61</v>
      </c>
      <c r="F1536" s="12" t="s">
        <v>62</v>
      </c>
      <c r="G1536" s="14" t="s">
        <v>3227</v>
      </c>
      <c r="H1536" s="29" t="s">
        <v>3228</v>
      </c>
      <c r="I1536" s="16"/>
      <c r="J1536" s="16"/>
      <c r="K1536" s="11"/>
      <c r="L1536" s="11"/>
    </row>
    <row r="1537" spans="1:12" ht="110.7" x14ac:dyDescent="0.4">
      <c r="A1537" s="11"/>
      <c r="B1537" s="12" t="s">
        <v>70</v>
      </c>
      <c r="C1537" s="13">
        <v>43930</v>
      </c>
      <c r="D1537" s="12" t="s">
        <v>16</v>
      </c>
      <c r="E1537" s="12" t="s">
        <v>71</v>
      </c>
      <c r="F1537" s="12" t="s">
        <v>28</v>
      </c>
      <c r="G1537" s="14" t="s">
        <v>3229</v>
      </c>
      <c r="H1537" s="29" t="s">
        <v>3230</v>
      </c>
      <c r="I1537" s="16"/>
      <c r="J1537" s="16"/>
      <c r="K1537" s="11"/>
      <c r="L1537" s="11"/>
    </row>
    <row r="1538" spans="1:12" ht="86.1" x14ac:dyDescent="0.4">
      <c r="A1538" s="11"/>
      <c r="B1538" s="12" t="s">
        <v>70</v>
      </c>
      <c r="C1538" s="13">
        <v>43930</v>
      </c>
      <c r="D1538" s="12" t="s">
        <v>16</v>
      </c>
      <c r="E1538" s="12" t="s">
        <v>71</v>
      </c>
      <c r="F1538" s="12" t="s">
        <v>28</v>
      </c>
      <c r="G1538" s="14" t="s">
        <v>3231</v>
      </c>
      <c r="H1538" s="29" t="s">
        <v>3232</v>
      </c>
      <c r="I1538" s="16"/>
      <c r="J1538" s="16"/>
      <c r="K1538" s="11"/>
      <c r="L1538" s="11"/>
    </row>
    <row r="1539" spans="1:12" ht="49.2" x14ac:dyDescent="0.4">
      <c r="A1539" s="11"/>
      <c r="B1539" s="12" t="s">
        <v>987</v>
      </c>
      <c r="C1539" s="13">
        <v>43930</v>
      </c>
      <c r="D1539" s="12" t="s">
        <v>16</v>
      </c>
      <c r="E1539" s="12" t="s">
        <v>535</v>
      </c>
      <c r="F1539" s="12" t="s">
        <v>62</v>
      </c>
      <c r="G1539" s="14" t="s">
        <v>3233</v>
      </c>
      <c r="H1539" s="29" t="s">
        <v>3234</v>
      </c>
      <c r="I1539" s="16"/>
      <c r="J1539" s="16"/>
      <c r="K1539" s="11"/>
      <c r="L1539" s="11"/>
    </row>
    <row r="1540" spans="1:12" ht="73.8" x14ac:dyDescent="0.4">
      <c r="A1540" s="11"/>
      <c r="B1540" s="12" t="s">
        <v>634</v>
      </c>
      <c r="C1540" s="28">
        <v>43930</v>
      </c>
      <c r="D1540" s="12" t="s">
        <v>16</v>
      </c>
      <c r="E1540" s="12" t="s">
        <v>171</v>
      </c>
      <c r="F1540" s="12" t="s">
        <v>23</v>
      </c>
      <c r="G1540" s="14" t="s">
        <v>3235</v>
      </c>
      <c r="H1540" s="29" t="s">
        <v>3236</v>
      </c>
      <c r="I1540" s="16"/>
      <c r="J1540" s="16"/>
      <c r="K1540" s="11"/>
      <c r="L1540" s="11"/>
    </row>
    <row r="1541" spans="1:12" ht="86.1" x14ac:dyDescent="0.4">
      <c r="A1541" s="11"/>
      <c r="B1541" s="12" t="s">
        <v>1091</v>
      </c>
      <c r="C1541" s="28">
        <v>43930</v>
      </c>
      <c r="D1541" s="12" t="s">
        <v>16</v>
      </c>
      <c r="E1541" s="12" t="s">
        <v>1095</v>
      </c>
      <c r="F1541" s="12" t="s">
        <v>18</v>
      </c>
      <c r="G1541" s="14" t="s">
        <v>3237</v>
      </c>
      <c r="H1541" s="29" t="s">
        <v>3238</v>
      </c>
      <c r="I1541" s="16"/>
      <c r="J1541" s="16"/>
      <c r="K1541" s="11"/>
      <c r="L1541" s="11"/>
    </row>
    <row r="1542" spans="1:12" ht="98.4" x14ac:dyDescent="0.4">
      <c r="A1542" s="11"/>
      <c r="B1542" s="12" t="s">
        <v>1091</v>
      </c>
      <c r="C1542" s="28">
        <v>43930</v>
      </c>
      <c r="D1542" s="12" t="s">
        <v>16</v>
      </c>
      <c r="E1542" s="12" t="s">
        <v>1095</v>
      </c>
      <c r="F1542" s="12" t="s">
        <v>18</v>
      </c>
      <c r="G1542" s="14" t="s">
        <v>3239</v>
      </c>
      <c r="H1542" s="29" t="s">
        <v>3238</v>
      </c>
      <c r="I1542" s="16"/>
      <c r="J1542" s="16"/>
      <c r="K1542" s="11"/>
      <c r="L1542" s="11"/>
    </row>
    <row r="1543" spans="1:12" ht="98.4" x14ac:dyDescent="0.4">
      <c r="A1543" s="11"/>
      <c r="B1543" s="12" t="s">
        <v>1091</v>
      </c>
      <c r="C1543" s="28">
        <v>43930</v>
      </c>
      <c r="D1543" s="12" t="s">
        <v>16</v>
      </c>
      <c r="E1543" s="12" t="s">
        <v>1095</v>
      </c>
      <c r="F1543" s="12" t="s">
        <v>18</v>
      </c>
      <c r="G1543" s="14" t="s">
        <v>3240</v>
      </c>
      <c r="H1543" s="29" t="s">
        <v>3238</v>
      </c>
      <c r="I1543" s="16"/>
      <c r="J1543" s="16"/>
      <c r="K1543" s="11"/>
      <c r="L1543" s="11"/>
    </row>
    <row r="1544" spans="1:12" ht="49.2" x14ac:dyDescent="0.4">
      <c r="A1544" s="11"/>
      <c r="B1544" s="12" t="s">
        <v>74</v>
      </c>
      <c r="C1544" s="28">
        <v>43930</v>
      </c>
      <c r="D1544" s="12" t="s">
        <v>16</v>
      </c>
      <c r="E1544" s="12" t="s">
        <v>527</v>
      </c>
      <c r="F1544" s="12" t="s">
        <v>18</v>
      </c>
      <c r="G1544" s="14" t="s">
        <v>3241</v>
      </c>
      <c r="H1544" s="29" t="s">
        <v>3242</v>
      </c>
      <c r="I1544" s="16"/>
      <c r="J1544" s="16"/>
      <c r="K1544" s="11"/>
      <c r="L1544" s="11"/>
    </row>
    <row r="1545" spans="1:12" ht="61.5" x14ac:dyDescent="0.4">
      <c r="A1545" s="11"/>
      <c r="B1545" s="12" t="s">
        <v>3243</v>
      </c>
      <c r="C1545" s="28">
        <v>43930</v>
      </c>
      <c r="D1545" s="12" t="s">
        <v>16</v>
      </c>
      <c r="E1545" s="12" t="s">
        <v>3243</v>
      </c>
      <c r="F1545" s="12" t="s">
        <v>28</v>
      </c>
      <c r="G1545" s="14" t="s">
        <v>3244</v>
      </c>
      <c r="H1545" s="29" t="s">
        <v>3245</v>
      </c>
      <c r="I1545" s="16"/>
      <c r="J1545" s="16"/>
      <c r="K1545" s="11"/>
      <c r="L1545" s="11"/>
    </row>
    <row r="1546" spans="1:12" ht="49.2" x14ac:dyDescent="0.4">
      <c r="A1546" s="11"/>
      <c r="B1546" s="12" t="s">
        <v>80</v>
      </c>
      <c r="C1546" s="28">
        <v>43930</v>
      </c>
      <c r="D1546" s="12" t="s">
        <v>16</v>
      </c>
      <c r="E1546" s="12" t="s">
        <v>387</v>
      </c>
      <c r="F1546" s="12" t="s">
        <v>23</v>
      </c>
      <c r="G1546" s="14" t="s">
        <v>3246</v>
      </c>
      <c r="H1546" s="29" t="s">
        <v>3247</v>
      </c>
      <c r="I1546" s="16"/>
      <c r="J1546" s="16"/>
      <c r="K1546" s="11"/>
      <c r="L1546" s="11"/>
    </row>
    <row r="1547" spans="1:12" ht="61.5" x14ac:dyDescent="0.4">
      <c r="A1547" s="11"/>
      <c r="B1547" s="38" t="s">
        <v>80</v>
      </c>
      <c r="C1547" s="39">
        <v>43930</v>
      </c>
      <c r="D1547" s="38" t="s">
        <v>16</v>
      </c>
      <c r="E1547" s="38" t="s">
        <v>81</v>
      </c>
      <c r="F1547" s="38" t="s">
        <v>52</v>
      </c>
      <c r="G1547" s="40" t="s">
        <v>3248</v>
      </c>
      <c r="H1547" s="41" t="s">
        <v>3249</v>
      </c>
      <c r="I1547" s="42"/>
      <c r="J1547" s="42"/>
      <c r="K1547" s="11"/>
      <c r="L1547" s="11"/>
    </row>
    <row r="1548" spans="1:12" ht="36.9" x14ac:dyDescent="0.4">
      <c r="A1548" s="11"/>
      <c r="B1548" s="12" t="s">
        <v>80</v>
      </c>
      <c r="C1548" s="28">
        <v>43930</v>
      </c>
      <c r="D1548" s="12" t="s">
        <v>16</v>
      </c>
      <c r="E1548" s="12" t="s">
        <v>81</v>
      </c>
      <c r="F1548" s="12" t="s">
        <v>52</v>
      </c>
      <c r="G1548" s="14" t="s">
        <v>3250</v>
      </c>
      <c r="H1548" s="29" t="s">
        <v>3249</v>
      </c>
      <c r="I1548" s="16"/>
      <c r="J1548" s="16"/>
      <c r="K1548" s="11"/>
      <c r="L1548" s="11"/>
    </row>
    <row r="1549" spans="1:12" ht="73.8" x14ac:dyDescent="0.4">
      <c r="A1549" s="11"/>
      <c r="B1549" s="12" t="s">
        <v>84</v>
      </c>
      <c r="C1549" s="13">
        <v>43930</v>
      </c>
      <c r="D1549" s="12" t="s">
        <v>16</v>
      </c>
      <c r="E1549" s="12" t="s">
        <v>88</v>
      </c>
      <c r="F1549" s="12" t="s">
        <v>23</v>
      </c>
      <c r="G1549" s="14" t="s">
        <v>3251</v>
      </c>
      <c r="H1549" s="15" t="s">
        <v>3252</v>
      </c>
      <c r="I1549" s="16"/>
      <c r="J1549" s="16"/>
      <c r="K1549" s="11"/>
      <c r="L1549" s="11"/>
    </row>
    <row r="1550" spans="1:12" ht="86.1" x14ac:dyDescent="0.4">
      <c r="A1550" s="11"/>
      <c r="B1550" s="12" t="s">
        <v>177</v>
      </c>
      <c r="C1550" s="28">
        <v>43930</v>
      </c>
      <c r="D1550" s="12" t="s">
        <v>16</v>
      </c>
      <c r="E1550" s="12" t="s">
        <v>171</v>
      </c>
      <c r="F1550" s="12" t="s">
        <v>23</v>
      </c>
      <c r="G1550" s="14" t="s">
        <v>3253</v>
      </c>
      <c r="H1550" s="29" t="s">
        <v>3254</v>
      </c>
      <c r="I1550" s="16"/>
      <c r="J1550" s="16"/>
      <c r="K1550" s="11"/>
      <c r="L1550" s="11"/>
    </row>
    <row r="1551" spans="1:12" ht="36.9" x14ac:dyDescent="0.4">
      <c r="A1551" s="11"/>
      <c r="B1551" s="12" t="s">
        <v>177</v>
      </c>
      <c r="C1551" s="28">
        <v>43930</v>
      </c>
      <c r="D1551" s="12" t="s">
        <v>16</v>
      </c>
      <c r="E1551" s="12" t="s">
        <v>171</v>
      </c>
      <c r="F1551" s="12" t="s">
        <v>23</v>
      </c>
      <c r="G1551" s="14" t="s">
        <v>3255</v>
      </c>
      <c r="H1551" s="29" t="s">
        <v>3254</v>
      </c>
      <c r="I1551" s="16"/>
      <c r="J1551" s="16"/>
      <c r="K1551" s="11"/>
      <c r="L1551" s="11"/>
    </row>
    <row r="1552" spans="1:12" ht="49.2" x14ac:dyDescent="0.4">
      <c r="A1552" s="11"/>
      <c r="B1552" s="12" t="s">
        <v>177</v>
      </c>
      <c r="C1552" s="28">
        <v>43930</v>
      </c>
      <c r="D1552" s="12" t="s">
        <v>16</v>
      </c>
      <c r="E1552" s="12" t="s">
        <v>171</v>
      </c>
      <c r="F1552" s="12" t="s">
        <v>23</v>
      </c>
      <c r="G1552" s="14" t="s">
        <v>3256</v>
      </c>
      <c r="H1552" s="29" t="s">
        <v>3254</v>
      </c>
      <c r="I1552" s="16"/>
      <c r="J1552" s="16"/>
      <c r="K1552" s="11"/>
      <c r="L1552" s="11"/>
    </row>
    <row r="1553" spans="1:12" ht="49.2" x14ac:dyDescent="0.4">
      <c r="A1553" s="11"/>
      <c r="B1553" s="12" t="s">
        <v>177</v>
      </c>
      <c r="C1553" s="28">
        <v>43930</v>
      </c>
      <c r="D1553" s="12" t="s">
        <v>16</v>
      </c>
      <c r="E1553" s="12" t="s">
        <v>171</v>
      </c>
      <c r="F1553" s="12" t="s">
        <v>28</v>
      </c>
      <c r="G1553" s="14" t="s">
        <v>3257</v>
      </c>
      <c r="H1553" s="29" t="s">
        <v>3254</v>
      </c>
      <c r="I1553" s="16"/>
      <c r="J1553" s="16"/>
      <c r="K1553" s="11"/>
      <c r="L1553" s="11"/>
    </row>
    <row r="1554" spans="1:12" ht="36.9" x14ac:dyDescent="0.4">
      <c r="A1554" s="11"/>
      <c r="B1554" s="12" t="s">
        <v>177</v>
      </c>
      <c r="C1554" s="28">
        <v>43930</v>
      </c>
      <c r="D1554" s="12" t="s">
        <v>16</v>
      </c>
      <c r="E1554" s="12" t="s">
        <v>171</v>
      </c>
      <c r="F1554" s="12" t="s">
        <v>23</v>
      </c>
      <c r="G1554" s="14" t="s">
        <v>3258</v>
      </c>
      <c r="H1554" s="29" t="s">
        <v>3254</v>
      </c>
      <c r="I1554" s="16"/>
      <c r="J1554" s="16"/>
      <c r="K1554" s="11"/>
      <c r="L1554" s="11"/>
    </row>
    <row r="1555" spans="1:12" ht="49.2" x14ac:dyDescent="0.4">
      <c r="A1555" s="11"/>
      <c r="B1555" s="12" t="s">
        <v>177</v>
      </c>
      <c r="C1555" s="28">
        <v>43930</v>
      </c>
      <c r="D1555" s="12" t="s">
        <v>16</v>
      </c>
      <c r="E1555" s="12" t="s">
        <v>866</v>
      </c>
      <c r="F1555" s="12" t="s">
        <v>28</v>
      </c>
      <c r="G1555" s="14" t="s">
        <v>3259</v>
      </c>
      <c r="H1555" s="29" t="s">
        <v>3260</v>
      </c>
      <c r="I1555" s="16"/>
      <c r="J1555" s="16"/>
      <c r="K1555" s="11"/>
      <c r="L1555" s="11"/>
    </row>
    <row r="1556" spans="1:12" ht="49.2" x14ac:dyDescent="0.4">
      <c r="A1556" s="11"/>
      <c r="B1556" s="12" t="s">
        <v>473</v>
      </c>
      <c r="C1556" s="13">
        <v>43930</v>
      </c>
      <c r="D1556" s="12" t="s">
        <v>16</v>
      </c>
      <c r="E1556" s="12" t="s">
        <v>3261</v>
      </c>
      <c r="F1556" s="12" t="s">
        <v>756</v>
      </c>
      <c r="G1556" s="14" t="s">
        <v>3262</v>
      </c>
      <c r="H1556" s="29" t="s">
        <v>3263</v>
      </c>
      <c r="I1556" s="16"/>
      <c r="J1556" s="16"/>
      <c r="K1556" s="11"/>
      <c r="L1556" s="11"/>
    </row>
    <row r="1557" spans="1:12" ht="49.2" x14ac:dyDescent="0.4">
      <c r="A1557" s="11"/>
      <c r="B1557" s="12" t="s">
        <v>308</v>
      </c>
      <c r="C1557" s="28">
        <v>43930</v>
      </c>
      <c r="D1557" s="12" t="s">
        <v>16</v>
      </c>
      <c r="E1557" s="12" t="s">
        <v>3118</v>
      </c>
      <c r="F1557" s="12" t="s">
        <v>18</v>
      </c>
      <c r="G1557" s="14" t="s">
        <v>3264</v>
      </c>
      <c r="H1557" s="29" t="s">
        <v>3265</v>
      </c>
      <c r="I1557" s="16"/>
      <c r="J1557" s="16"/>
      <c r="K1557" s="11"/>
      <c r="L1557" s="11"/>
    </row>
    <row r="1558" spans="1:12" ht="61.5" x14ac:dyDescent="0.4">
      <c r="A1558" s="11"/>
      <c r="B1558" s="12" t="s">
        <v>91</v>
      </c>
      <c r="C1558" s="28">
        <v>43930</v>
      </c>
      <c r="D1558" s="12" t="s">
        <v>16</v>
      </c>
      <c r="E1558" s="12" t="s">
        <v>92</v>
      </c>
      <c r="F1558" s="12" t="s">
        <v>18</v>
      </c>
      <c r="G1558" s="14" t="s">
        <v>3266</v>
      </c>
      <c r="H1558" s="29" t="s">
        <v>3267</v>
      </c>
      <c r="I1558" s="16"/>
      <c r="J1558" s="16"/>
      <c r="K1558" s="11"/>
      <c r="L1558" s="11"/>
    </row>
    <row r="1559" spans="1:12" ht="49.2" x14ac:dyDescent="0.4">
      <c r="A1559" s="11"/>
      <c r="B1559" s="12" t="s">
        <v>181</v>
      </c>
      <c r="C1559" s="28">
        <v>43930</v>
      </c>
      <c r="D1559" s="12" t="s">
        <v>16</v>
      </c>
      <c r="E1559" s="12" t="s">
        <v>1215</v>
      </c>
      <c r="F1559" s="12" t="s">
        <v>18</v>
      </c>
      <c r="G1559" s="14" t="s">
        <v>3268</v>
      </c>
      <c r="H1559" s="29" t="s">
        <v>3269</v>
      </c>
      <c r="I1559" s="16"/>
      <c r="J1559" s="16"/>
      <c r="K1559" s="11"/>
      <c r="L1559" s="11"/>
    </row>
    <row r="1560" spans="1:12" ht="110.7" x14ac:dyDescent="0.4">
      <c r="A1560" s="11"/>
      <c r="B1560" s="19" t="s">
        <v>480</v>
      </c>
      <c r="C1560" s="20">
        <v>43930</v>
      </c>
      <c r="D1560" s="19" t="s">
        <v>16</v>
      </c>
      <c r="E1560" s="19" t="s">
        <v>61</v>
      </c>
      <c r="F1560" s="19" t="s">
        <v>3270</v>
      </c>
      <c r="G1560" s="21" t="s">
        <v>3271</v>
      </c>
      <c r="H1560" s="31" t="s">
        <v>3272</v>
      </c>
      <c r="I1560" s="16"/>
      <c r="J1560" s="16"/>
      <c r="K1560" s="11"/>
      <c r="L1560" s="11"/>
    </row>
    <row r="1561" spans="1:12" ht="98.4" x14ac:dyDescent="0.4">
      <c r="A1561" s="11"/>
      <c r="B1561" s="12" t="s">
        <v>480</v>
      </c>
      <c r="C1561" s="13">
        <v>43930</v>
      </c>
      <c r="D1561" s="12" t="s">
        <v>16</v>
      </c>
      <c r="E1561" s="12" t="s">
        <v>96</v>
      </c>
      <c r="F1561" s="12" t="s">
        <v>62</v>
      </c>
      <c r="G1561" s="14" t="s">
        <v>3273</v>
      </c>
      <c r="H1561" s="29" t="s">
        <v>3274</v>
      </c>
      <c r="I1561" s="16"/>
      <c r="J1561" s="16"/>
      <c r="K1561" s="11"/>
      <c r="L1561" s="11"/>
    </row>
    <row r="1562" spans="1:12" ht="135.30000000000001" x14ac:dyDescent="0.4">
      <c r="A1562" s="11"/>
      <c r="B1562" s="12" t="s">
        <v>400</v>
      </c>
      <c r="C1562" s="13">
        <v>43930</v>
      </c>
      <c r="D1562" s="12" t="s">
        <v>16</v>
      </c>
      <c r="E1562" s="12" t="s">
        <v>1013</v>
      </c>
      <c r="F1562" s="12" t="s">
        <v>62</v>
      </c>
      <c r="G1562" s="14" t="s">
        <v>3275</v>
      </c>
      <c r="H1562" s="29" t="s">
        <v>3276</v>
      </c>
      <c r="I1562" s="16"/>
      <c r="J1562" s="16"/>
      <c r="K1562" s="11"/>
      <c r="L1562" s="11"/>
    </row>
    <row r="1563" spans="1:12" ht="73.8" x14ac:dyDescent="0.4">
      <c r="A1563" s="11"/>
      <c r="B1563" s="12" t="s">
        <v>400</v>
      </c>
      <c r="C1563" s="28">
        <v>43930</v>
      </c>
      <c r="D1563" s="12" t="s">
        <v>16</v>
      </c>
      <c r="E1563" s="12" t="s">
        <v>491</v>
      </c>
      <c r="F1563" s="12" t="s">
        <v>274</v>
      </c>
      <c r="G1563" s="14" t="s">
        <v>3277</v>
      </c>
      <c r="H1563" s="29" t="s">
        <v>3278</v>
      </c>
      <c r="I1563" s="16"/>
      <c r="J1563" s="16"/>
      <c r="K1563" s="11"/>
      <c r="L1563" s="11"/>
    </row>
    <row r="1564" spans="1:12" ht="73.8" x14ac:dyDescent="0.4">
      <c r="A1564" s="11"/>
      <c r="B1564" s="12" t="s">
        <v>184</v>
      </c>
      <c r="C1564" s="18">
        <v>43930</v>
      </c>
      <c r="D1564" s="17" t="s">
        <v>16</v>
      </c>
      <c r="E1564" s="12" t="s">
        <v>185</v>
      </c>
      <c r="F1564" s="12" t="s">
        <v>62</v>
      </c>
      <c r="G1564" s="14" t="s">
        <v>3279</v>
      </c>
      <c r="H1564" s="29" t="s">
        <v>3280</v>
      </c>
      <c r="I1564" s="16"/>
      <c r="J1564" s="16"/>
      <c r="K1564" s="11"/>
      <c r="L1564" s="11"/>
    </row>
    <row r="1565" spans="1:12" ht="61.5" x14ac:dyDescent="0.4">
      <c r="A1565" s="11"/>
      <c r="B1565" s="12" t="s">
        <v>184</v>
      </c>
      <c r="C1565" s="28">
        <v>43930</v>
      </c>
      <c r="D1565" s="12" t="s">
        <v>16</v>
      </c>
      <c r="E1565" s="12" t="s">
        <v>332</v>
      </c>
      <c r="F1565" s="12" t="s">
        <v>790</v>
      </c>
      <c r="G1565" s="14" t="s">
        <v>3281</v>
      </c>
      <c r="H1565" s="29" t="s">
        <v>3282</v>
      </c>
      <c r="I1565" s="16"/>
      <c r="J1565" s="16"/>
      <c r="K1565" s="11"/>
      <c r="L1565" s="11"/>
    </row>
    <row r="1566" spans="1:12" ht="49.2" x14ac:dyDescent="0.4">
      <c r="A1566" s="11"/>
      <c r="B1566" s="12" t="s">
        <v>184</v>
      </c>
      <c r="C1566" s="28">
        <v>43930</v>
      </c>
      <c r="D1566" s="12" t="s">
        <v>16</v>
      </c>
      <c r="E1566" s="12" t="s">
        <v>332</v>
      </c>
      <c r="F1566" s="12" t="s">
        <v>725</v>
      </c>
      <c r="G1566" s="14" t="s">
        <v>3283</v>
      </c>
      <c r="H1566" s="29" t="s">
        <v>3282</v>
      </c>
      <c r="I1566" s="16"/>
      <c r="J1566" s="16"/>
      <c r="K1566" s="11"/>
      <c r="L1566" s="11"/>
    </row>
    <row r="1567" spans="1:12" ht="61.5" x14ac:dyDescent="0.4">
      <c r="A1567" s="11"/>
      <c r="B1567" s="12" t="s">
        <v>184</v>
      </c>
      <c r="C1567" s="28">
        <v>43930</v>
      </c>
      <c r="D1567" s="12" t="s">
        <v>16</v>
      </c>
      <c r="E1567" s="12" t="s">
        <v>332</v>
      </c>
      <c r="F1567" s="12" t="s">
        <v>790</v>
      </c>
      <c r="G1567" s="14" t="s">
        <v>3284</v>
      </c>
      <c r="H1567" s="29" t="s">
        <v>3282</v>
      </c>
      <c r="I1567" s="16"/>
      <c r="J1567" s="16"/>
      <c r="K1567" s="11"/>
      <c r="L1567" s="11"/>
    </row>
    <row r="1568" spans="1:12" ht="36.9" x14ac:dyDescent="0.4">
      <c r="A1568" s="11"/>
      <c r="B1568" s="12" t="s">
        <v>184</v>
      </c>
      <c r="C1568" s="28">
        <v>43930</v>
      </c>
      <c r="D1568" s="12" t="s">
        <v>16</v>
      </c>
      <c r="E1568" s="12" t="s">
        <v>332</v>
      </c>
      <c r="F1568" s="12" t="s">
        <v>28</v>
      </c>
      <c r="G1568" s="14" t="s">
        <v>3285</v>
      </c>
      <c r="H1568" s="29" t="s">
        <v>3282</v>
      </c>
      <c r="I1568" s="16"/>
      <c r="J1568" s="16"/>
      <c r="K1568" s="11"/>
      <c r="L1568" s="11"/>
    </row>
    <row r="1569" spans="1:12" ht="73.8" x14ac:dyDescent="0.4">
      <c r="A1569" s="11"/>
      <c r="B1569" s="12" t="s">
        <v>184</v>
      </c>
      <c r="C1569" s="28">
        <v>43930</v>
      </c>
      <c r="D1569" s="12" t="s">
        <v>16</v>
      </c>
      <c r="E1569" s="12" t="s">
        <v>332</v>
      </c>
      <c r="F1569" s="12" t="s">
        <v>18</v>
      </c>
      <c r="G1569" s="14" t="s">
        <v>3286</v>
      </c>
      <c r="H1569" s="29" t="s">
        <v>3287</v>
      </c>
      <c r="I1569" s="16"/>
      <c r="J1569" s="16"/>
      <c r="K1569" s="11"/>
      <c r="L1569" s="11"/>
    </row>
    <row r="1570" spans="1:12" ht="86.1" x14ac:dyDescent="0.4">
      <c r="A1570" s="11"/>
      <c r="B1570" s="12" t="s">
        <v>191</v>
      </c>
      <c r="C1570" s="37">
        <v>43930</v>
      </c>
      <c r="D1570" s="12" t="s">
        <v>16</v>
      </c>
      <c r="E1570" s="12" t="s">
        <v>192</v>
      </c>
      <c r="F1570" s="12" t="s">
        <v>28</v>
      </c>
      <c r="G1570" s="14" t="s">
        <v>3288</v>
      </c>
      <c r="H1570" s="29" t="s">
        <v>3289</v>
      </c>
      <c r="I1570" s="16"/>
      <c r="J1570" s="16"/>
      <c r="K1570" s="11"/>
      <c r="L1570" s="11"/>
    </row>
    <row r="1571" spans="1:12" ht="147.6" x14ac:dyDescent="0.4">
      <c r="A1571" s="11"/>
      <c r="B1571" s="12" t="s">
        <v>15</v>
      </c>
      <c r="C1571" s="13">
        <v>43929</v>
      </c>
      <c r="D1571" s="12" t="s">
        <v>16</v>
      </c>
      <c r="E1571" s="12" t="s">
        <v>3290</v>
      </c>
      <c r="F1571" s="12" t="s">
        <v>23</v>
      </c>
      <c r="G1571" s="14" t="s">
        <v>3291</v>
      </c>
      <c r="H1571" s="15" t="s">
        <v>3292</v>
      </c>
      <c r="I1571" s="16"/>
      <c r="J1571" s="16"/>
      <c r="K1571" s="11"/>
      <c r="L1571" s="11"/>
    </row>
    <row r="1572" spans="1:12" ht="110.7" x14ac:dyDescent="0.4">
      <c r="A1572" s="11"/>
      <c r="B1572" s="12" t="s">
        <v>15</v>
      </c>
      <c r="C1572" s="28">
        <v>43929</v>
      </c>
      <c r="D1572" s="12" t="s">
        <v>16</v>
      </c>
      <c r="E1572" s="12" t="s">
        <v>1256</v>
      </c>
      <c r="F1572" s="12" t="s">
        <v>23</v>
      </c>
      <c r="G1572" s="14" t="s">
        <v>3293</v>
      </c>
      <c r="H1572" s="29" t="s">
        <v>1453</v>
      </c>
      <c r="I1572" s="16"/>
      <c r="J1572" s="16"/>
      <c r="K1572" s="11"/>
      <c r="L1572" s="11"/>
    </row>
    <row r="1573" spans="1:12" ht="61.5" x14ac:dyDescent="0.4">
      <c r="A1573" s="11"/>
      <c r="B1573" s="12" t="s">
        <v>116</v>
      </c>
      <c r="C1573" s="28">
        <v>43929</v>
      </c>
      <c r="D1573" s="12" t="s">
        <v>16</v>
      </c>
      <c r="E1573" s="12" t="s">
        <v>116</v>
      </c>
      <c r="F1573" s="12" t="s">
        <v>23</v>
      </c>
      <c r="G1573" s="14" t="s">
        <v>3294</v>
      </c>
      <c r="H1573" s="29" t="s">
        <v>3295</v>
      </c>
      <c r="I1573" s="16"/>
      <c r="J1573" s="16"/>
      <c r="K1573" s="11"/>
      <c r="L1573" s="11"/>
    </row>
    <row r="1574" spans="1:12" ht="61.5" x14ac:dyDescent="0.4">
      <c r="A1574" s="11"/>
      <c r="B1574" s="12" t="s">
        <v>31</v>
      </c>
      <c r="C1574" s="28">
        <v>43929</v>
      </c>
      <c r="D1574" s="12" t="s">
        <v>16</v>
      </c>
      <c r="E1574" s="12" t="s">
        <v>2558</v>
      </c>
      <c r="F1574" s="12" t="s">
        <v>18</v>
      </c>
      <c r="G1574" s="14" t="s">
        <v>3296</v>
      </c>
      <c r="H1574" s="29" t="s">
        <v>3297</v>
      </c>
      <c r="I1574" s="16"/>
      <c r="J1574" s="16"/>
      <c r="K1574" s="11"/>
      <c r="L1574" s="11"/>
    </row>
    <row r="1575" spans="1:12" ht="49.2" x14ac:dyDescent="0.4">
      <c r="A1575" s="11"/>
      <c r="B1575" s="12" t="s">
        <v>720</v>
      </c>
      <c r="C1575" s="28">
        <v>43929</v>
      </c>
      <c r="D1575" s="12" t="s">
        <v>16</v>
      </c>
      <c r="E1575" s="12" t="s">
        <v>3298</v>
      </c>
      <c r="F1575" s="12" t="s">
        <v>23</v>
      </c>
      <c r="G1575" s="14" t="s">
        <v>3299</v>
      </c>
      <c r="H1575" s="29" t="s">
        <v>3300</v>
      </c>
      <c r="I1575" s="16"/>
      <c r="J1575" s="16"/>
      <c r="K1575" s="11"/>
      <c r="L1575" s="11"/>
    </row>
    <row r="1576" spans="1:12" ht="49.2" x14ac:dyDescent="0.4">
      <c r="A1576" s="11"/>
      <c r="B1576" s="12" t="s">
        <v>35</v>
      </c>
      <c r="C1576" s="28">
        <v>43929</v>
      </c>
      <c r="D1576" s="12" t="s">
        <v>16</v>
      </c>
      <c r="E1576" s="12" t="s">
        <v>206</v>
      </c>
      <c r="F1576" s="12" t="s">
        <v>23</v>
      </c>
      <c r="G1576" s="14" t="s">
        <v>3301</v>
      </c>
      <c r="H1576" s="29" t="s">
        <v>3302</v>
      </c>
      <c r="I1576" s="16"/>
      <c r="J1576" s="16"/>
      <c r="K1576" s="11"/>
      <c r="L1576" s="11"/>
    </row>
    <row r="1577" spans="1:12" ht="49.2" x14ac:dyDescent="0.4">
      <c r="A1577" s="43"/>
      <c r="B1577" s="12" t="s">
        <v>42</v>
      </c>
      <c r="C1577" s="28">
        <v>43929</v>
      </c>
      <c r="D1577" s="12" t="s">
        <v>16</v>
      </c>
      <c r="E1577" s="12" t="s">
        <v>535</v>
      </c>
      <c r="F1577" s="12" t="s">
        <v>23</v>
      </c>
      <c r="G1577" s="14" t="s">
        <v>3303</v>
      </c>
      <c r="H1577" s="29" t="s">
        <v>3304</v>
      </c>
      <c r="I1577" s="16"/>
      <c r="J1577" s="16"/>
      <c r="K1577" s="43"/>
      <c r="L1577" s="43"/>
    </row>
    <row r="1578" spans="1:12" ht="36.9" x14ac:dyDescent="0.4">
      <c r="A1578" s="11"/>
      <c r="B1578" s="12" t="s">
        <v>137</v>
      </c>
      <c r="C1578" s="28">
        <v>43929</v>
      </c>
      <c r="D1578" s="12" t="s">
        <v>16</v>
      </c>
      <c r="E1578" s="12" t="s">
        <v>3305</v>
      </c>
      <c r="F1578" s="12" t="s">
        <v>23</v>
      </c>
      <c r="G1578" s="14" t="s">
        <v>3306</v>
      </c>
      <c r="H1578" s="29" t="s">
        <v>3307</v>
      </c>
      <c r="I1578" s="16"/>
      <c r="J1578" s="16"/>
      <c r="K1578" s="11"/>
      <c r="L1578" s="11"/>
    </row>
    <row r="1579" spans="1:12" ht="73.8" x14ac:dyDescent="0.4">
      <c r="A1579" s="11"/>
      <c r="B1579" s="12" t="s">
        <v>141</v>
      </c>
      <c r="C1579" s="28">
        <v>43929</v>
      </c>
      <c r="D1579" s="12" t="s">
        <v>16</v>
      </c>
      <c r="E1579" s="12" t="s">
        <v>103</v>
      </c>
      <c r="F1579" s="12" t="s">
        <v>23</v>
      </c>
      <c r="G1579" s="14" t="s">
        <v>3308</v>
      </c>
      <c r="H1579" s="29" t="s">
        <v>3309</v>
      </c>
      <c r="I1579" s="16"/>
      <c r="J1579" s="16"/>
      <c r="K1579" s="11"/>
      <c r="L1579" s="11"/>
    </row>
    <row r="1580" spans="1:12" ht="49.2" x14ac:dyDescent="0.4">
      <c r="A1580" s="11"/>
      <c r="B1580" s="12" t="s">
        <v>141</v>
      </c>
      <c r="C1580" s="28">
        <v>43929</v>
      </c>
      <c r="D1580" s="12" t="s">
        <v>16</v>
      </c>
      <c r="E1580" s="12" t="s">
        <v>103</v>
      </c>
      <c r="F1580" s="12" t="s">
        <v>23</v>
      </c>
      <c r="G1580" s="14" t="s">
        <v>3310</v>
      </c>
      <c r="H1580" s="29" t="s">
        <v>3311</v>
      </c>
      <c r="I1580" s="16"/>
      <c r="J1580" s="16"/>
      <c r="K1580" s="11"/>
      <c r="L1580" s="11"/>
    </row>
    <row r="1581" spans="1:12" ht="147.6" x14ac:dyDescent="0.4">
      <c r="A1581" s="11"/>
      <c r="B1581" s="12" t="s">
        <v>141</v>
      </c>
      <c r="C1581" s="28">
        <v>43929</v>
      </c>
      <c r="D1581" s="12" t="s">
        <v>16</v>
      </c>
      <c r="E1581" s="12" t="s">
        <v>145</v>
      </c>
      <c r="F1581" s="12" t="s">
        <v>23</v>
      </c>
      <c r="G1581" s="14" t="s">
        <v>3312</v>
      </c>
      <c r="H1581" s="29" t="s">
        <v>3313</v>
      </c>
      <c r="I1581" s="16"/>
      <c r="J1581" s="16"/>
      <c r="K1581" s="11"/>
      <c r="L1581" s="11"/>
    </row>
    <row r="1582" spans="1:12" ht="135.30000000000001" x14ac:dyDescent="0.4">
      <c r="A1582" s="11"/>
      <c r="B1582" s="12" t="s">
        <v>599</v>
      </c>
      <c r="C1582" s="13">
        <v>43929</v>
      </c>
      <c r="D1582" s="12" t="s">
        <v>16</v>
      </c>
      <c r="E1582" s="12" t="s">
        <v>61</v>
      </c>
      <c r="F1582" s="12" t="s">
        <v>23</v>
      </c>
      <c r="G1582" s="14" t="s">
        <v>3314</v>
      </c>
      <c r="H1582" s="29" t="s">
        <v>3315</v>
      </c>
      <c r="I1582" s="16"/>
      <c r="J1582" s="16"/>
      <c r="K1582" s="11"/>
      <c r="L1582" s="11"/>
    </row>
    <row r="1583" spans="1:12" ht="49.2" x14ac:dyDescent="0.4">
      <c r="A1583" s="11"/>
      <c r="B1583" s="12" t="s">
        <v>607</v>
      </c>
      <c r="C1583" s="13">
        <v>43929</v>
      </c>
      <c r="D1583" s="12" t="s">
        <v>16</v>
      </c>
      <c r="E1583" s="12" t="s">
        <v>829</v>
      </c>
      <c r="F1583" s="12" t="s">
        <v>18</v>
      </c>
      <c r="G1583" s="14" t="s">
        <v>3316</v>
      </c>
      <c r="H1583" s="29" t="s">
        <v>3317</v>
      </c>
      <c r="I1583" s="16"/>
      <c r="J1583" s="16"/>
      <c r="K1583" s="11"/>
      <c r="L1583" s="11"/>
    </row>
    <row r="1584" spans="1:12" ht="98.4" x14ac:dyDescent="0.4">
      <c r="A1584" s="11"/>
      <c r="B1584" s="12" t="s">
        <v>55</v>
      </c>
      <c r="C1584" s="28">
        <v>43929</v>
      </c>
      <c r="D1584" s="12" t="s">
        <v>16</v>
      </c>
      <c r="E1584" s="12" t="s">
        <v>214</v>
      </c>
      <c r="F1584" s="12" t="s">
        <v>23</v>
      </c>
      <c r="G1584" s="14" t="s">
        <v>3318</v>
      </c>
      <c r="H1584" s="29" t="s">
        <v>3319</v>
      </c>
      <c r="I1584" s="16"/>
      <c r="J1584" s="16"/>
      <c r="K1584" s="11"/>
      <c r="L1584" s="11"/>
    </row>
    <row r="1585" spans="1:12" ht="221.4" x14ac:dyDescent="0.4">
      <c r="A1585" s="11"/>
      <c r="B1585" s="12" t="s">
        <v>55</v>
      </c>
      <c r="C1585" s="28">
        <v>43929</v>
      </c>
      <c r="D1585" s="12" t="s">
        <v>16</v>
      </c>
      <c r="E1585" s="12" t="s">
        <v>214</v>
      </c>
      <c r="F1585" s="12" t="s">
        <v>23</v>
      </c>
      <c r="G1585" s="14" t="s">
        <v>3320</v>
      </c>
      <c r="H1585" s="29" t="s">
        <v>3319</v>
      </c>
      <c r="I1585" s="16"/>
      <c r="J1585" s="16"/>
      <c r="K1585" s="11"/>
      <c r="L1585" s="11"/>
    </row>
    <row r="1586" spans="1:12" ht="86.1" x14ac:dyDescent="0.4">
      <c r="A1586" s="11"/>
      <c r="B1586" s="12" t="s">
        <v>55</v>
      </c>
      <c r="C1586" s="28">
        <v>43929</v>
      </c>
      <c r="D1586" s="12" t="s">
        <v>16</v>
      </c>
      <c r="E1586" s="12" t="s">
        <v>214</v>
      </c>
      <c r="F1586" s="12" t="s">
        <v>23</v>
      </c>
      <c r="G1586" s="14" t="s">
        <v>3321</v>
      </c>
      <c r="H1586" s="29" t="s">
        <v>3319</v>
      </c>
      <c r="I1586" s="16"/>
      <c r="J1586" s="16"/>
      <c r="K1586" s="11"/>
      <c r="L1586" s="11"/>
    </row>
    <row r="1587" spans="1:12" ht="49.2" x14ac:dyDescent="0.4">
      <c r="A1587" s="11"/>
      <c r="B1587" s="12" t="s">
        <v>55</v>
      </c>
      <c r="C1587" s="28">
        <v>43929</v>
      </c>
      <c r="D1587" s="12" t="s">
        <v>16</v>
      </c>
      <c r="E1587" s="12" t="s">
        <v>214</v>
      </c>
      <c r="F1587" s="12" t="s">
        <v>23</v>
      </c>
      <c r="G1587" s="14" t="s">
        <v>3322</v>
      </c>
      <c r="H1587" s="29" t="s">
        <v>3319</v>
      </c>
      <c r="I1587" s="16"/>
      <c r="J1587" s="16"/>
      <c r="K1587" s="11"/>
      <c r="L1587" s="11"/>
    </row>
    <row r="1588" spans="1:12" ht="196.8" x14ac:dyDescent="0.4">
      <c r="A1588" s="11"/>
      <c r="B1588" s="12" t="s">
        <v>55</v>
      </c>
      <c r="C1588" s="28">
        <v>43929</v>
      </c>
      <c r="D1588" s="12" t="s">
        <v>16</v>
      </c>
      <c r="E1588" s="12" t="s">
        <v>214</v>
      </c>
      <c r="F1588" s="12" t="s">
        <v>23</v>
      </c>
      <c r="G1588" s="14" t="s">
        <v>3323</v>
      </c>
      <c r="H1588" s="29" t="s">
        <v>3319</v>
      </c>
      <c r="I1588" s="16"/>
      <c r="J1588" s="16"/>
      <c r="K1588" s="11"/>
      <c r="L1588" s="11"/>
    </row>
    <row r="1589" spans="1:12" ht="123" x14ac:dyDescent="0.4">
      <c r="A1589" s="11"/>
      <c r="B1589" s="12" t="s">
        <v>55</v>
      </c>
      <c r="C1589" s="28">
        <v>43929</v>
      </c>
      <c r="D1589" s="12" t="s">
        <v>16</v>
      </c>
      <c r="E1589" s="12" t="s">
        <v>214</v>
      </c>
      <c r="F1589" s="12" t="s">
        <v>23</v>
      </c>
      <c r="G1589" s="14" t="s">
        <v>3324</v>
      </c>
      <c r="H1589" s="29" t="s">
        <v>3319</v>
      </c>
      <c r="I1589" s="16"/>
      <c r="J1589" s="16"/>
      <c r="K1589" s="11"/>
      <c r="L1589" s="11"/>
    </row>
    <row r="1590" spans="1:12" ht="221.4" x14ac:dyDescent="0.4">
      <c r="A1590" s="11"/>
      <c r="B1590" s="12" t="s">
        <v>55</v>
      </c>
      <c r="C1590" s="28">
        <v>43929</v>
      </c>
      <c r="D1590" s="12" t="s">
        <v>16</v>
      </c>
      <c r="E1590" s="12" t="s">
        <v>214</v>
      </c>
      <c r="F1590" s="12" t="s">
        <v>23</v>
      </c>
      <c r="G1590" s="14" t="s">
        <v>3325</v>
      </c>
      <c r="H1590" s="29" t="s">
        <v>3319</v>
      </c>
      <c r="I1590" s="16"/>
      <c r="J1590" s="16"/>
      <c r="K1590" s="11"/>
      <c r="L1590" s="11"/>
    </row>
    <row r="1591" spans="1:12" ht="221.4" x14ac:dyDescent="0.4">
      <c r="A1591" s="11"/>
      <c r="B1591" s="12" t="s">
        <v>55</v>
      </c>
      <c r="C1591" s="28">
        <v>43929</v>
      </c>
      <c r="D1591" s="12" t="s">
        <v>16</v>
      </c>
      <c r="E1591" s="12" t="s">
        <v>214</v>
      </c>
      <c r="F1591" s="12" t="s">
        <v>23</v>
      </c>
      <c r="G1591" s="14" t="s">
        <v>3326</v>
      </c>
      <c r="H1591" s="29" t="s">
        <v>3319</v>
      </c>
      <c r="I1591" s="16"/>
      <c r="J1591" s="16"/>
      <c r="K1591" s="11"/>
      <c r="L1591" s="11"/>
    </row>
    <row r="1592" spans="1:12" ht="73.8" x14ac:dyDescent="0.4">
      <c r="A1592" s="11"/>
      <c r="B1592" s="12" t="s">
        <v>55</v>
      </c>
      <c r="C1592" s="28">
        <v>43929</v>
      </c>
      <c r="D1592" s="12" t="s">
        <v>16</v>
      </c>
      <c r="E1592" s="12" t="s">
        <v>214</v>
      </c>
      <c r="F1592" s="12" t="s">
        <v>23</v>
      </c>
      <c r="G1592" s="14" t="s">
        <v>3327</v>
      </c>
      <c r="H1592" s="29" t="s">
        <v>3319</v>
      </c>
      <c r="I1592" s="16"/>
      <c r="J1592" s="16"/>
      <c r="K1592" s="11"/>
      <c r="L1592" s="11"/>
    </row>
    <row r="1593" spans="1:12" ht="110.7" x14ac:dyDescent="0.4">
      <c r="A1593" s="11"/>
      <c r="B1593" s="12" t="s">
        <v>55</v>
      </c>
      <c r="C1593" s="28">
        <v>43929</v>
      </c>
      <c r="D1593" s="12" t="s">
        <v>16</v>
      </c>
      <c r="E1593" s="12" t="s">
        <v>214</v>
      </c>
      <c r="F1593" s="12" t="s">
        <v>23</v>
      </c>
      <c r="G1593" s="14" t="s">
        <v>3328</v>
      </c>
      <c r="H1593" s="29" t="s">
        <v>3319</v>
      </c>
      <c r="I1593" s="16"/>
      <c r="J1593" s="16"/>
      <c r="K1593" s="11"/>
      <c r="L1593" s="11"/>
    </row>
    <row r="1594" spans="1:12" ht="147.6" x14ac:dyDescent="0.4">
      <c r="A1594" s="11"/>
      <c r="B1594" s="12" t="s">
        <v>55</v>
      </c>
      <c r="C1594" s="28">
        <v>43929</v>
      </c>
      <c r="D1594" s="12" t="s">
        <v>16</v>
      </c>
      <c r="E1594" s="12" t="s">
        <v>214</v>
      </c>
      <c r="F1594" s="12" t="s">
        <v>23</v>
      </c>
      <c r="G1594" s="14" t="s">
        <v>3329</v>
      </c>
      <c r="H1594" s="29" t="s">
        <v>3319</v>
      </c>
      <c r="I1594" s="16"/>
      <c r="J1594" s="16"/>
      <c r="K1594" s="11"/>
      <c r="L1594" s="11"/>
    </row>
    <row r="1595" spans="1:12" ht="270.60000000000002" x14ac:dyDescent="0.4">
      <c r="A1595" s="11"/>
      <c r="B1595" s="12" t="s">
        <v>55</v>
      </c>
      <c r="C1595" s="28">
        <v>43929</v>
      </c>
      <c r="D1595" s="12" t="s">
        <v>16</v>
      </c>
      <c r="E1595" s="12" t="s">
        <v>214</v>
      </c>
      <c r="F1595" s="12" t="s">
        <v>23</v>
      </c>
      <c r="G1595" s="14" t="s">
        <v>3330</v>
      </c>
      <c r="H1595" s="29" t="s">
        <v>3319</v>
      </c>
      <c r="I1595" s="16"/>
      <c r="J1595" s="16"/>
      <c r="K1595" s="11"/>
      <c r="L1595" s="11"/>
    </row>
    <row r="1596" spans="1:12" ht="49.2" x14ac:dyDescent="0.4">
      <c r="A1596" s="11"/>
      <c r="B1596" s="12" t="s">
        <v>55</v>
      </c>
      <c r="C1596" s="28">
        <v>43929</v>
      </c>
      <c r="D1596" s="12" t="s">
        <v>16</v>
      </c>
      <c r="E1596" s="12" t="s">
        <v>214</v>
      </c>
      <c r="F1596" s="12" t="s">
        <v>57</v>
      </c>
      <c r="G1596" s="14" t="s">
        <v>3331</v>
      </c>
      <c r="H1596" s="29" t="s">
        <v>3319</v>
      </c>
      <c r="I1596" s="16"/>
      <c r="J1596" s="16"/>
      <c r="K1596" s="11"/>
      <c r="L1596" s="11"/>
    </row>
    <row r="1597" spans="1:12" ht="36.9" x14ac:dyDescent="0.4">
      <c r="A1597" s="11"/>
      <c r="B1597" s="12" t="s">
        <v>55</v>
      </c>
      <c r="C1597" s="28">
        <v>43929</v>
      </c>
      <c r="D1597" s="12" t="s">
        <v>16</v>
      </c>
      <c r="E1597" s="12" t="s">
        <v>214</v>
      </c>
      <c r="F1597" s="12" t="s">
        <v>23</v>
      </c>
      <c r="G1597" s="14" t="s">
        <v>3332</v>
      </c>
      <c r="H1597" s="29" t="s">
        <v>3319</v>
      </c>
      <c r="I1597" s="16"/>
      <c r="J1597" s="16"/>
      <c r="K1597" s="11"/>
      <c r="L1597" s="11"/>
    </row>
    <row r="1598" spans="1:12" ht="61.5" x14ac:dyDescent="0.4">
      <c r="A1598" s="11"/>
      <c r="B1598" s="12" t="s">
        <v>55</v>
      </c>
      <c r="C1598" s="28">
        <v>43929</v>
      </c>
      <c r="D1598" s="12" t="s">
        <v>16</v>
      </c>
      <c r="E1598" s="12" t="s">
        <v>214</v>
      </c>
      <c r="F1598" s="12" t="s">
        <v>23</v>
      </c>
      <c r="G1598" s="14" t="s">
        <v>3333</v>
      </c>
      <c r="H1598" s="29" t="s">
        <v>3319</v>
      </c>
      <c r="I1598" s="16"/>
      <c r="J1598" s="16"/>
      <c r="K1598" s="11"/>
      <c r="L1598" s="11"/>
    </row>
    <row r="1599" spans="1:12" ht="98.4" x14ac:dyDescent="0.4">
      <c r="A1599" s="11"/>
      <c r="B1599" s="12" t="s">
        <v>55</v>
      </c>
      <c r="C1599" s="28">
        <v>43929</v>
      </c>
      <c r="D1599" s="12" t="s">
        <v>16</v>
      </c>
      <c r="E1599" s="12" t="s">
        <v>214</v>
      </c>
      <c r="F1599" s="12" t="s">
        <v>23</v>
      </c>
      <c r="G1599" s="14" t="s">
        <v>3334</v>
      </c>
      <c r="H1599" s="29" t="s">
        <v>3319</v>
      </c>
      <c r="I1599" s="16"/>
      <c r="J1599" s="16"/>
      <c r="K1599" s="11"/>
      <c r="L1599" s="11"/>
    </row>
    <row r="1600" spans="1:12" ht="36.9" x14ac:dyDescent="0.4">
      <c r="A1600" s="11"/>
      <c r="B1600" s="12" t="s">
        <v>55</v>
      </c>
      <c r="C1600" s="28">
        <v>43929</v>
      </c>
      <c r="D1600" s="12" t="s">
        <v>16</v>
      </c>
      <c r="E1600" s="12" t="s">
        <v>214</v>
      </c>
      <c r="F1600" s="12" t="s">
        <v>62</v>
      </c>
      <c r="G1600" s="14" t="s">
        <v>3335</v>
      </c>
      <c r="H1600" s="29" t="s">
        <v>3319</v>
      </c>
      <c r="I1600" s="16"/>
      <c r="J1600" s="16"/>
      <c r="K1600" s="11"/>
      <c r="L1600" s="11"/>
    </row>
    <row r="1601" spans="1:12" ht="36.9" x14ac:dyDescent="0.4">
      <c r="A1601" s="11"/>
      <c r="B1601" s="12" t="s">
        <v>55</v>
      </c>
      <c r="C1601" s="28">
        <v>43929</v>
      </c>
      <c r="D1601" s="12" t="s">
        <v>16</v>
      </c>
      <c r="E1601" s="12" t="s">
        <v>3336</v>
      </c>
      <c r="F1601" s="12" t="s">
        <v>23</v>
      </c>
      <c r="G1601" s="14" t="s">
        <v>3337</v>
      </c>
      <c r="H1601" s="29" t="s">
        <v>3319</v>
      </c>
      <c r="I1601" s="16"/>
      <c r="J1601" s="16"/>
      <c r="K1601" s="11"/>
      <c r="L1601" s="11"/>
    </row>
    <row r="1602" spans="1:12" ht="49.2" x14ac:dyDescent="0.4">
      <c r="A1602" s="11"/>
      <c r="B1602" s="12" t="s">
        <v>55</v>
      </c>
      <c r="C1602" s="28">
        <v>43929</v>
      </c>
      <c r="D1602" s="12" t="s">
        <v>16</v>
      </c>
      <c r="E1602" s="12" t="s">
        <v>214</v>
      </c>
      <c r="F1602" s="12" t="s">
        <v>18</v>
      </c>
      <c r="G1602" s="14" t="s">
        <v>3338</v>
      </c>
      <c r="H1602" s="29" t="s">
        <v>3319</v>
      </c>
      <c r="I1602" s="16"/>
      <c r="J1602" s="16"/>
      <c r="K1602" s="11"/>
      <c r="L1602" s="11"/>
    </row>
    <row r="1603" spans="1:12" ht="73.8" x14ac:dyDescent="0.4">
      <c r="A1603" s="11"/>
      <c r="B1603" s="12" t="s">
        <v>624</v>
      </c>
      <c r="C1603" s="28">
        <v>43929</v>
      </c>
      <c r="D1603" s="12" t="s">
        <v>16</v>
      </c>
      <c r="E1603" s="12" t="s">
        <v>3339</v>
      </c>
      <c r="F1603" s="12" t="s">
        <v>28</v>
      </c>
      <c r="G1603" s="14" t="s">
        <v>3340</v>
      </c>
      <c r="H1603" s="29" t="s">
        <v>3341</v>
      </c>
      <c r="I1603" s="16"/>
      <c r="J1603" s="16"/>
      <c r="K1603" s="11"/>
      <c r="L1603" s="11"/>
    </row>
    <row r="1604" spans="1:12" ht="73.8" x14ac:dyDescent="0.4">
      <c r="A1604" s="11"/>
      <c r="B1604" s="12" t="s">
        <v>624</v>
      </c>
      <c r="C1604" s="28">
        <v>43929</v>
      </c>
      <c r="D1604" s="12" t="s">
        <v>16</v>
      </c>
      <c r="E1604" s="12" t="s">
        <v>3339</v>
      </c>
      <c r="F1604" s="12" t="s">
        <v>18</v>
      </c>
      <c r="G1604" s="14" t="s">
        <v>3342</v>
      </c>
      <c r="H1604" s="29" t="s">
        <v>3341</v>
      </c>
      <c r="I1604" s="16"/>
      <c r="J1604" s="16"/>
      <c r="K1604" s="11"/>
      <c r="L1604" s="11"/>
    </row>
    <row r="1605" spans="1:12" ht="86.1" x14ac:dyDescent="0.4">
      <c r="A1605" s="11"/>
      <c r="B1605" s="12" t="s">
        <v>431</v>
      </c>
      <c r="C1605" s="28">
        <v>43929</v>
      </c>
      <c r="D1605" s="12" t="s">
        <v>16</v>
      </c>
      <c r="E1605" s="12" t="s">
        <v>61</v>
      </c>
      <c r="F1605" s="12" t="s">
        <v>23</v>
      </c>
      <c r="G1605" s="14" t="s">
        <v>3343</v>
      </c>
      <c r="H1605" s="29" t="s">
        <v>3344</v>
      </c>
      <c r="I1605" s="16"/>
      <c r="J1605" s="16"/>
      <c r="K1605" s="11"/>
      <c r="L1605" s="11"/>
    </row>
    <row r="1606" spans="1:12" ht="86.1" x14ac:dyDescent="0.4">
      <c r="A1606" s="11"/>
      <c r="B1606" s="12" t="s">
        <v>60</v>
      </c>
      <c r="C1606" s="13">
        <v>43929</v>
      </c>
      <c r="D1606" s="12" t="s">
        <v>16</v>
      </c>
      <c r="E1606" s="12" t="s">
        <v>61</v>
      </c>
      <c r="F1606" s="12" t="s">
        <v>23</v>
      </c>
      <c r="G1606" s="14" t="s">
        <v>3345</v>
      </c>
      <c r="H1606" s="29" t="s">
        <v>3346</v>
      </c>
      <c r="I1606" s="16"/>
      <c r="J1606" s="16"/>
      <c r="K1606" s="11"/>
      <c r="L1606" s="11"/>
    </row>
    <row r="1607" spans="1:12" ht="49.2" x14ac:dyDescent="0.4">
      <c r="A1607" s="11"/>
      <c r="B1607" s="12" t="s">
        <v>60</v>
      </c>
      <c r="C1607" s="28">
        <v>43929</v>
      </c>
      <c r="D1607" s="12" t="s">
        <v>16</v>
      </c>
      <c r="E1607" s="12" t="s">
        <v>61</v>
      </c>
      <c r="F1607" s="12" t="s">
        <v>23</v>
      </c>
      <c r="G1607" s="14" t="s">
        <v>3347</v>
      </c>
      <c r="H1607" s="29" t="s">
        <v>3348</v>
      </c>
      <c r="I1607" s="16"/>
      <c r="J1607" s="16"/>
      <c r="K1607" s="11"/>
      <c r="L1607" s="11"/>
    </row>
    <row r="1608" spans="1:12" ht="98.4" x14ac:dyDescent="0.4">
      <c r="A1608" s="11"/>
      <c r="B1608" s="12" t="s">
        <v>60</v>
      </c>
      <c r="C1608" s="28">
        <v>43929</v>
      </c>
      <c r="D1608" s="12" t="s">
        <v>16</v>
      </c>
      <c r="E1608" s="12" t="s">
        <v>61</v>
      </c>
      <c r="F1608" s="12" t="s">
        <v>23</v>
      </c>
      <c r="G1608" s="14" t="s">
        <v>3349</v>
      </c>
      <c r="H1608" s="29" t="s">
        <v>3350</v>
      </c>
      <c r="I1608" s="16"/>
      <c r="J1608" s="16"/>
      <c r="K1608" s="11"/>
      <c r="L1608" s="11"/>
    </row>
    <row r="1609" spans="1:12" ht="86.1" x14ac:dyDescent="0.4">
      <c r="A1609" s="11"/>
      <c r="B1609" s="12" t="s">
        <v>60</v>
      </c>
      <c r="C1609" s="28">
        <v>43929</v>
      </c>
      <c r="D1609" s="12" t="s">
        <v>16</v>
      </c>
      <c r="E1609" s="12" t="s">
        <v>61</v>
      </c>
      <c r="F1609" s="12" t="s">
        <v>23</v>
      </c>
      <c r="G1609" s="14" t="s">
        <v>3351</v>
      </c>
      <c r="H1609" s="29" t="s">
        <v>3352</v>
      </c>
      <c r="I1609" s="16"/>
      <c r="J1609" s="16"/>
      <c r="K1609" s="11"/>
      <c r="L1609" s="11"/>
    </row>
    <row r="1610" spans="1:12" ht="159.9" x14ac:dyDescent="0.4">
      <c r="A1610" s="11"/>
      <c r="B1610" s="12" t="s">
        <v>60</v>
      </c>
      <c r="C1610" s="28">
        <v>43929</v>
      </c>
      <c r="D1610" s="12" t="s">
        <v>16</v>
      </c>
      <c r="E1610" s="12" t="s">
        <v>61</v>
      </c>
      <c r="F1610" s="12" t="s">
        <v>23</v>
      </c>
      <c r="G1610" s="14" t="s">
        <v>3353</v>
      </c>
      <c r="H1610" s="29" t="s">
        <v>3352</v>
      </c>
      <c r="I1610" s="16"/>
      <c r="J1610" s="16"/>
      <c r="K1610" s="11"/>
      <c r="L1610" s="11"/>
    </row>
    <row r="1611" spans="1:12" ht="86.1" x14ac:dyDescent="0.4">
      <c r="A1611" s="11"/>
      <c r="B1611" s="12" t="s">
        <v>60</v>
      </c>
      <c r="C1611" s="28">
        <v>43929</v>
      </c>
      <c r="D1611" s="12" t="s">
        <v>16</v>
      </c>
      <c r="E1611" s="12" t="s">
        <v>61</v>
      </c>
      <c r="F1611" s="12" t="s">
        <v>23</v>
      </c>
      <c r="G1611" s="14" t="s">
        <v>3354</v>
      </c>
      <c r="H1611" s="29" t="s">
        <v>3352</v>
      </c>
      <c r="I1611" s="16"/>
      <c r="J1611" s="16"/>
      <c r="K1611" s="11"/>
      <c r="L1611" s="11"/>
    </row>
    <row r="1612" spans="1:12" ht="73.8" x14ac:dyDescent="0.4">
      <c r="A1612" s="11"/>
      <c r="B1612" s="12" t="s">
        <v>70</v>
      </c>
      <c r="C1612" s="28">
        <v>43929</v>
      </c>
      <c r="D1612" s="12" t="s">
        <v>16</v>
      </c>
      <c r="E1612" s="12" t="s">
        <v>70</v>
      </c>
      <c r="F1612" s="12" t="s">
        <v>28</v>
      </c>
      <c r="G1612" s="14" t="s">
        <v>3355</v>
      </c>
      <c r="H1612" s="29" t="s">
        <v>3356</v>
      </c>
      <c r="I1612" s="16"/>
      <c r="J1612" s="16"/>
      <c r="K1612" s="11"/>
      <c r="L1612" s="11"/>
    </row>
    <row r="1613" spans="1:12" ht="98.4" x14ac:dyDescent="0.4">
      <c r="A1613" s="11"/>
      <c r="B1613" s="12" t="s">
        <v>987</v>
      </c>
      <c r="C1613" s="13">
        <v>43929</v>
      </c>
      <c r="D1613" s="12" t="s">
        <v>16</v>
      </c>
      <c r="E1613" s="12" t="s">
        <v>1582</v>
      </c>
      <c r="F1613" s="12" t="s">
        <v>28</v>
      </c>
      <c r="G1613" s="14" t="s">
        <v>3357</v>
      </c>
      <c r="H1613" s="29" t="s">
        <v>3358</v>
      </c>
      <c r="I1613" s="16"/>
      <c r="J1613" s="16"/>
      <c r="K1613" s="11"/>
      <c r="L1613" s="11"/>
    </row>
    <row r="1614" spans="1:12" ht="24.6" x14ac:dyDescent="0.4">
      <c r="A1614" s="11"/>
      <c r="B1614" s="12" t="s">
        <v>225</v>
      </c>
      <c r="C1614" s="28">
        <v>43929</v>
      </c>
      <c r="D1614" s="12" t="s">
        <v>16</v>
      </c>
      <c r="E1614" s="12" t="s">
        <v>378</v>
      </c>
      <c r="F1614" s="12" t="s">
        <v>23</v>
      </c>
      <c r="G1614" s="14" t="s">
        <v>3359</v>
      </c>
      <c r="H1614" s="29" t="s">
        <v>3360</v>
      </c>
      <c r="I1614" s="16"/>
      <c r="J1614" s="16"/>
      <c r="K1614" s="11"/>
      <c r="L1614" s="11"/>
    </row>
    <row r="1615" spans="1:12" ht="24.6" x14ac:dyDescent="0.4">
      <c r="A1615" s="11"/>
      <c r="B1615" s="44" t="s">
        <v>231</v>
      </c>
      <c r="C1615" s="45">
        <v>43929</v>
      </c>
      <c r="D1615" s="44" t="s">
        <v>16</v>
      </c>
      <c r="E1615" s="46" t="s">
        <v>3361</v>
      </c>
      <c r="F1615" s="44" t="s">
        <v>18</v>
      </c>
      <c r="G1615" s="47" t="s">
        <v>3362</v>
      </c>
      <c r="H1615" s="48" t="s">
        <v>3363</v>
      </c>
      <c r="I1615" s="16"/>
      <c r="J1615" s="16"/>
      <c r="K1615" s="11"/>
      <c r="L1615" s="11"/>
    </row>
    <row r="1616" spans="1:12" ht="135.30000000000001" x14ac:dyDescent="0.4">
      <c r="A1616" s="11"/>
      <c r="B1616" s="12" t="s">
        <v>294</v>
      </c>
      <c r="C1616" s="13">
        <v>43929</v>
      </c>
      <c r="D1616" s="12" t="s">
        <v>16</v>
      </c>
      <c r="E1616" s="12" t="s">
        <v>1481</v>
      </c>
      <c r="F1616" s="12" t="s">
        <v>23</v>
      </c>
      <c r="G1616" s="14" t="s">
        <v>3364</v>
      </c>
      <c r="H1616" s="29" t="s">
        <v>3365</v>
      </c>
      <c r="I1616" s="16"/>
      <c r="J1616" s="16"/>
      <c r="K1616" s="11"/>
      <c r="L1616" s="11"/>
    </row>
    <row r="1617" spans="1:12" ht="49.2" x14ac:dyDescent="0.4">
      <c r="A1617" s="11"/>
      <c r="B1617" s="12" t="s">
        <v>80</v>
      </c>
      <c r="C1617" s="28">
        <v>43929</v>
      </c>
      <c r="D1617" s="38" t="s">
        <v>16</v>
      </c>
      <c r="E1617" s="38" t="s">
        <v>1304</v>
      </c>
      <c r="F1617" s="38" t="s">
        <v>18</v>
      </c>
      <c r="G1617" s="14" t="s">
        <v>3366</v>
      </c>
      <c r="H1617" s="29" t="s">
        <v>3367</v>
      </c>
      <c r="I1617" s="16"/>
      <c r="J1617" s="16"/>
      <c r="K1617" s="11"/>
      <c r="L1617" s="11"/>
    </row>
    <row r="1618" spans="1:12" ht="147.6" x14ac:dyDescent="0.4">
      <c r="A1618" s="11"/>
      <c r="B1618" s="12" t="s">
        <v>84</v>
      </c>
      <c r="C1618" s="28">
        <v>43929</v>
      </c>
      <c r="D1618" s="12" t="s">
        <v>16</v>
      </c>
      <c r="E1618" s="12" t="s">
        <v>239</v>
      </c>
      <c r="F1618" s="12" t="s">
        <v>18</v>
      </c>
      <c r="G1618" s="14" t="s">
        <v>3368</v>
      </c>
      <c r="H1618" s="29" t="s">
        <v>3369</v>
      </c>
      <c r="I1618" s="16"/>
      <c r="J1618" s="16"/>
      <c r="K1618" s="11"/>
      <c r="L1618" s="11"/>
    </row>
    <row r="1619" spans="1:12" ht="36.9" x14ac:dyDescent="0.4">
      <c r="A1619" s="11"/>
      <c r="B1619" s="12" t="s">
        <v>177</v>
      </c>
      <c r="C1619" s="28">
        <v>43929</v>
      </c>
      <c r="D1619" s="12" t="s">
        <v>16</v>
      </c>
      <c r="E1619" s="12" t="s">
        <v>171</v>
      </c>
      <c r="F1619" s="12" t="s">
        <v>23</v>
      </c>
      <c r="G1619" s="14" t="s">
        <v>3370</v>
      </c>
      <c r="H1619" s="29" t="s">
        <v>3371</v>
      </c>
      <c r="I1619" s="16"/>
      <c r="J1619" s="16"/>
      <c r="K1619" s="11"/>
      <c r="L1619" s="11"/>
    </row>
    <row r="1620" spans="1:12" ht="24.6" x14ac:dyDescent="0.4">
      <c r="A1620" s="11"/>
      <c r="B1620" s="12" t="s">
        <v>177</v>
      </c>
      <c r="C1620" s="28">
        <v>43929</v>
      </c>
      <c r="D1620" s="12" t="s">
        <v>16</v>
      </c>
      <c r="E1620" s="12" t="s">
        <v>171</v>
      </c>
      <c r="F1620" s="12" t="s">
        <v>23</v>
      </c>
      <c r="G1620" s="14" t="s">
        <v>3372</v>
      </c>
      <c r="H1620" s="29" t="s">
        <v>3371</v>
      </c>
      <c r="I1620" s="16"/>
      <c r="J1620" s="16"/>
      <c r="K1620" s="11"/>
      <c r="L1620" s="11"/>
    </row>
    <row r="1621" spans="1:12" ht="36.9" x14ac:dyDescent="0.4">
      <c r="A1621" s="11"/>
      <c r="B1621" s="12" t="s">
        <v>177</v>
      </c>
      <c r="C1621" s="28">
        <v>43929</v>
      </c>
      <c r="D1621" s="12" t="s">
        <v>16</v>
      </c>
      <c r="E1621" s="12" t="s">
        <v>171</v>
      </c>
      <c r="F1621" s="12" t="s">
        <v>23</v>
      </c>
      <c r="G1621" s="14" t="s">
        <v>3373</v>
      </c>
      <c r="H1621" s="29" t="s">
        <v>3371</v>
      </c>
      <c r="I1621" s="16"/>
      <c r="J1621" s="16"/>
      <c r="K1621" s="11"/>
      <c r="L1621" s="11"/>
    </row>
    <row r="1622" spans="1:12" ht="61.5" x14ac:dyDescent="0.4">
      <c r="A1622" s="11"/>
      <c r="B1622" s="12" t="s">
        <v>177</v>
      </c>
      <c r="C1622" s="28">
        <v>43929</v>
      </c>
      <c r="D1622" s="12" t="s">
        <v>16</v>
      </c>
      <c r="E1622" s="12" t="s">
        <v>171</v>
      </c>
      <c r="F1622" s="12" t="s">
        <v>23</v>
      </c>
      <c r="G1622" s="14" t="s">
        <v>3374</v>
      </c>
      <c r="H1622" s="29" t="s">
        <v>3371</v>
      </c>
      <c r="I1622" s="16"/>
      <c r="J1622" s="16"/>
      <c r="K1622" s="11"/>
      <c r="L1622" s="11"/>
    </row>
    <row r="1623" spans="1:12" ht="49.2" x14ac:dyDescent="0.4">
      <c r="A1623" s="11"/>
      <c r="B1623" s="12" t="s">
        <v>177</v>
      </c>
      <c r="C1623" s="28">
        <v>43929</v>
      </c>
      <c r="D1623" s="12" t="s">
        <v>16</v>
      </c>
      <c r="E1623" s="12" t="s">
        <v>171</v>
      </c>
      <c r="F1623" s="12" t="s">
        <v>23</v>
      </c>
      <c r="G1623" s="14" t="s">
        <v>3375</v>
      </c>
      <c r="H1623" s="29" t="s">
        <v>3371</v>
      </c>
      <c r="I1623" s="16"/>
      <c r="J1623" s="16"/>
      <c r="K1623" s="11"/>
      <c r="L1623" s="11"/>
    </row>
    <row r="1624" spans="1:12" ht="24.6" x14ac:dyDescent="0.4">
      <c r="A1624" s="11"/>
      <c r="B1624" s="12" t="s">
        <v>177</v>
      </c>
      <c r="C1624" s="28">
        <v>43929</v>
      </c>
      <c r="D1624" s="12" t="s">
        <v>16</v>
      </c>
      <c r="E1624" s="12" t="s">
        <v>171</v>
      </c>
      <c r="F1624" s="12" t="s">
        <v>23</v>
      </c>
      <c r="G1624" s="14" t="s">
        <v>3376</v>
      </c>
      <c r="H1624" s="29" t="s">
        <v>3371</v>
      </c>
      <c r="I1624" s="16"/>
      <c r="J1624" s="16"/>
      <c r="K1624" s="11"/>
      <c r="L1624" s="11"/>
    </row>
    <row r="1625" spans="1:12" ht="24.6" x14ac:dyDescent="0.4">
      <c r="A1625" s="11"/>
      <c r="B1625" s="12" t="s">
        <v>177</v>
      </c>
      <c r="C1625" s="28">
        <v>43929</v>
      </c>
      <c r="D1625" s="12" t="s">
        <v>16</v>
      </c>
      <c r="E1625" s="12" t="s">
        <v>171</v>
      </c>
      <c r="F1625" s="12" t="s">
        <v>18</v>
      </c>
      <c r="G1625" s="14" t="s">
        <v>3377</v>
      </c>
      <c r="H1625" s="29" t="s">
        <v>3371</v>
      </c>
      <c r="I1625" s="16"/>
      <c r="J1625" s="16"/>
      <c r="K1625" s="11"/>
      <c r="L1625" s="11"/>
    </row>
    <row r="1626" spans="1:12" ht="73.8" x14ac:dyDescent="0.4">
      <c r="A1626" s="11"/>
      <c r="B1626" s="12" t="s">
        <v>177</v>
      </c>
      <c r="C1626" s="28">
        <v>43929</v>
      </c>
      <c r="D1626" s="12" t="s">
        <v>16</v>
      </c>
      <c r="E1626" s="12" t="s">
        <v>866</v>
      </c>
      <c r="F1626" s="12" t="s">
        <v>18</v>
      </c>
      <c r="G1626" s="14" t="s">
        <v>3378</v>
      </c>
      <c r="H1626" s="29" t="s">
        <v>3379</v>
      </c>
      <c r="I1626" s="16"/>
      <c r="J1626" s="16"/>
      <c r="K1626" s="11"/>
      <c r="L1626" s="11"/>
    </row>
    <row r="1627" spans="1:12" ht="209.1" x14ac:dyDescent="0.4">
      <c r="A1627" s="11"/>
      <c r="B1627" s="12" t="s">
        <v>177</v>
      </c>
      <c r="C1627" s="28">
        <v>43929</v>
      </c>
      <c r="D1627" s="12" t="s">
        <v>16</v>
      </c>
      <c r="E1627" s="12" t="s">
        <v>866</v>
      </c>
      <c r="F1627" s="12" t="s">
        <v>18</v>
      </c>
      <c r="G1627" s="14" t="s">
        <v>3380</v>
      </c>
      <c r="H1627" s="29" t="s">
        <v>3379</v>
      </c>
      <c r="I1627" s="16"/>
      <c r="J1627" s="16"/>
      <c r="K1627" s="11"/>
      <c r="L1627" s="11"/>
    </row>
    <row r="1628" spans="1:12" ht="98.4" x14ac:dyDescent="0.4">
      <c r="A1628" s="11"/>
      <c r="B1628" s="12" t="s">
        <v>177</v>
      </c>
      <c r="C1628" s="28">
        <v>43929</v>
      </c>
      <c r="D1628" s="12" t="s">
        <v>16</v>
      </c>
      <c r="E1628" s="12" t="s">
        <v>866</v>
      </c>
      <c r="F1628" s="12" t="s">
        <v>725</v>
      </c>
      <c r="G1628" s="14" t="s">
        <v>3381</v>
      </c>
      <c r="H1628" s="29" t="s">
        <v>3379</v>
      </c>
      <c r="I1628" s="16"/>
      <c r="J1628" s="16"/>
      <c r="K1628" s="11"/>
      <c r="L1628" s="11"/>
    </row>
    <row r="1629" spans="1:12" ht="147.6" x14ac:dyDescent="0.4">
      <c r="A1629" s="11"/>
      <c r="B1629" s="12" t="s">
        <v>177</v>
      </c>
      <c r="C1629" s="28">
        <v>43929</v>
      </c>
      <c r="D1629" s="12" t="s">
        <v>16</v>
      </c>
      <c r="E1629" s="12" t="s">
        <v>866</v>
      </c>
      <c r="F1629" s="12" t="s">
        <v>18</v>
      </c>
      <c r="G1629" s="14" t="s">
        <v>3382</v>
      </c>
      <c r="H1629" s="29" t="s">
        <v>3383</v>
      </c>
      <c r="I1629" s="16"/>
      <c r="J1629" s="16"/>
      <c r="K1629" s="11"/>
      <c r="L1629" s="11"/>
    </row>
    <row r="1630" spans="1:12" ht="49.2" x14ac:dyDescent="0.4">
      <c r="A1630" s="11"/>
      <c r="B1630" s="12" t="s">
        <v>308</v>
      </c>
      <c r="C1630" s="13">
        <v>43929</v>
      </c>
      <c r="D1630" s="12" t="s">
        <v>16</v>
      </c>
      <c r="E1630" s="12" t="s">
        <v>3384</v>
      </c>
      <c r="F1630" s="12" t="s">
        <v>18</v>
      </c>
      <c r="G1630" s="14" t="s">
        <v>3385</v>
      </c>
      <c r="H1630" s="29" t="s">
        <v>3386</v>
      </c>
      <c r="I1630" s="16"/>
      <c r="J1630" s="16"/>
      <c r="K1630" s="11"/>
      <c r="L1630" s="11"/>
    </row>
    <row r="1631" spans="1:12" ht="86.1" x14ac:dyDescent="0.4">
      <c r="A1631" s="11"/>
      <c r="B1631" s="12" t="s">
        <v>308</v>
      </c>
      <c r="C1631" s="13">
        <v>43929</v>
      </c>
      <c r="D1631" s="12" t="s">
        <v>16</v>
      </c>
      <c r="E1631" s="12" t="s">
        <v>3384</v>
      </c>
      <c r="F1631" s="12" t="s">
        <v>18</v>
      </c>
      <c r="G1631" s="14" t="s">
        <v>3387</v>
      </c>
      <c r="H1631" s="29" t="s">
        <v>3386</v>
      </c>
      <c r="I1631" s="16"/>
      <c r="J1631" s="16"/>
      <c r="K1631" s="11"/>
      <c r="L1631" s="11"/>
    </row>
    <row r="1632" spans="1:12" ht="123" x14ac:dyDescent="0.4">
      <c r="A1632" s="11"/>
      <c r="B1632" s="12" t="s">
        <v>308</v>
      </c>
      <c r="C1632" s="28">
        <v>43929</v>
      </c>
      <c r="D1632" s="12" t="s">
        <v>16</v>
      </c>
      <c r="E1632" s="12" t="s">
        <v>3118</v>
      </c>
      <c r="F1632" s="12" t="s">
        <v>23</v>
      </c>
      <c r="G1632" s="14" t="s">
        <v>3388</v>
      </c>
      <c r="H1632" s="29" t="s">
        <v>3389</v>
      </c>
      <c r="I1632" s="16"/>
      <c r="J1632" s="16"/>
      <c r="K1632" s="11"/>
      <c r="L1632" s="11"/>
    </row>
    <row r="1633" spans="1:12" ht="49.2" x14ac:dyDescent="0.4">
      <c r="A1633" s="11"/>
      <c r="B1633" s="12" t="s">
        <v>102</v>
      </c>
      <c r="C1633" s="13">
        <v>43929</v>
      </c>
      <c r="D1633" s="12" t="s">
        <v>16</v>
      </c>
      <c r="E1633" s="12" t="s">
        <v>61</v>
      </c>
      <c r="F1633" s="12" t="s">
        <v>62</v>
      </c>
      <c r="G1633" s="14" t="s">
        <v>3390</v>
      </c>
      <c r="H1633" s="29" t="s">
        <v>3391</v>
      </c>
      <c r="I1633" s="16"/>
      <c r="J1633" s="16"/>
      <c r="K1633" s="11"/>
      <c r="L1633" s="11"/>
    </row>
    <row r="1634" spans="1:12" ht="61.5" x14ac:dyDescent="0.4">
      <c r="A1634" s="11"/>
      <c r="B1634" s="12" t="s">
        <v>400</v>
      </c>
      <c r="C1634" s="13">
        <v>43929</v>
      </c>
      <c r="D1634" s="12" t="s">
        <v>16</v>
      </c>
      <c r="E1634" s="12" t="s">
        <v>3392</v>
      </c>
      <c r="F1634" s="12" t="s">
        <v>18</v>
      </c>
      <c r="G1634" s="14" t="s">
        <v>3393</v>
      </c>
      <c r="H1634" s="15" t="s">
        <v>3394</v>
      </c>
      <c r="I1634" s="16"/>
      <c r="J1634" s="16"/>
      <c r="K1634" s="11"/>
      <c r="L1634" s="11"/>
    </row>
    <row r="1635" spans="1:12" ht="135.30000000000001" x14ac:dyDescent="0.4">
      <c r="A1635" s="11"/>
      <c r="B1635" s="12" t="s">
        <v>400</v>
      </c>
      <c r="C1635" s="13">
        <v>43929</v>
      </c>
      <c r="D1635" s="12" t="s">
        <v>16</v>
      </c>
      <c r="E1635" s="12" t="s">
        <v>1013</v>
      </c>
      <c r="F1635" s="12" t="s">
        <v>18</v>
      </c>
      <c r="G1635" s="14" t="s">
        <v>3395</v>
      </c>
      <c r="H1635" s="29" t="s">
        <v>3396</v>
      </c>
      <c r="I1635" s="16"/>
      <c r="J1635" s="16"/>
      <c r="K1635" s="11"/>
      <c r="L1635" s="11"/>
    </row>
    <row r="1636" spans="1:12" ht="61.5" x14ac:dyDescent="0.4">
      <c r="A1636" s="11"/>
      <c r="B1636" s="12" t="s">
        <v>184</v>
      </c>
      <c r="C1636" s="28">
        <v>43929</v>
      </c>
      <c r="D1636" s="12" t="s">
        <v>16</v>
      </c>
      <c r="E1636" s="12" t="s">
        <v>1036</v>
      </c>
      <c r="F1636" s="12" t="s">
        <v>18</v>
      </c>
      <c r="G1636" s="14" t="s">
        <v>3397</v>
      </c>
      <c r="H1636" s="29" t="s">
        <v>3398</v>
      </c>
      <c r="I1636" s="16"/>
      <c r="J1636" s="16"/>
      <c r="K1636" s="11"/>
      <c r="L1636" s="11"/>
    </row>
    <row r="1637" spans="1:12" ht="110.7" x14ac:dyDescent="0.4">
      <c r="A1637" s="11"/>
      <c r="B1637" s="12" t="s">
        <v>184</v>
      </c>
      <c r="C1637" s="28">
        <v>43929</v>
      </c>
      <c r="D1637" s="12" t="s">
        <v>16</v>
      </c>
      <c r="E1637" s="12" t="s">
        <v>332</v>
      </c>
      <c r="F1637" s="12" t="s">
        <v>18</v>
      </c>
      <c r="G1637" s="14" t="s">
        <v>3399</v>
      </c>
      <c r="H1637" s="29" t="s">
        <v>3400</v>
      </c>
      <c r="I1637" s="16"/>
      <c r="J1637" s="16"/>
      <c r="K1637" s="11"/>
      <c r="L1637" s="11"/>
    </row>
    <row r="1638" spans="1:12" ht="61.5" x14ac:dyDescent="0.4">
      <c r="A1638" s="11"/>
      <c r="B1638" s="12" t="s">
        <v>116</v>
      </c>
      <c r="C1638" s="28">
        <v>43928</v>
      </c>
      <c r="D1638" s="12" t="s">
        <v>16</v>
      </c>
      <c r="E1638" s="12" t="s">
        <v>116</v>
      </c>
      <c r="F1638" s="12" t="s">
        <v>23</v>
      </c>
      <c r="G1638" s="14" t="s">
        <v>3401</v>
      </c>
      <c r="H1638" s="29" t="s">
        <v>3402</v>
      </c>
      <c r="I1638" s="16"/>
      <c r="J1638" s="16"/>
      <c r="K1638" s="11"/>
      <c r="L1638" s="11"/>
    </row>
    <row r="1639" spans="1:12" ht="86.1" x14ac:dyDescent="0.4">
      <c r="A1639" s="11"/>
      <c r="B1639" s="12" t="s">
        <v>31</v>
      </c>
      <c r="C1639" s="28">
        <v>43928</v>
      </c>
      <c r="D1639" s="12" t="s">
        <v>16</v>
      </c>
      <c r="E1639" s="12" t="s">
        <v>2558</v>
      </c>
      <c r="F1639" s="12" t="s">
        <v>18</v>
      </c>
      <c r="G1639" s="14" t="s">
        <v>3403</v>
      </c>
      <c r="H1639" s="29" t="s">
        <v>3404</v>
      </c>
      <c r="I1639" s="16"/>
      <c r="J1639" s="16"/>
      <c r="K1639" s="11"/>
      <c r="L1639" s="11"/>
    </row>
    <row r="1640" spans="1:12" ht="98.4" x14ac:dyDescent="0.4">
      <c r="A1640" s="11"/>
      <c r="B1640" s="12" t="s">
        <v>35</v>
      </c>
      <c r="C1640" s="28">
        <v>43928</v>
      </c>
      <c r="D1640" s="12" t="s">
        <v>16</v>
      </c>
      <c r="E1640" s="12" t="s">
        <v>412</v>
      </c>
      <c r="F1640" s="12" t="s">
        <v>23</v>
      </c>
      <c r="G1640" s="14" t="s">
        <v>3405</v>
      </c>
      <c r="H1640" s="29" t="s">
        <v>3406</v>
      </c>
      <c r="I1640" s="16"/>
      <c r="J1640" s="16"/>
      <c r="K1640" s="11"/>
      <c r="L1640" s="11"/>
    </row>
    <row r="1641" spans="1:12" ht="123" x14ac:dyDescent="0.4">
      <c r="A1641" s="11"/>
      <c r="B1641" s="12" t="s">
        <v>46</v>
      </c>
      <c r="C1641" s="28">
        <v>43928</v>
      </c>
      <c r="D1641" s="12" t="s">
        <v>16</v>
      </c>
      <c r="E1641" s="12" t="s">
        <v>3407</v>
      </c>
      <c r="F1641" s="12" t="s">
        <v>18</v>
      </c>
      <c r="G1641" s="14" t="s">
        <v>3408</v>
      </c>
      <c r="H1641" s="29" t="s">
        <v>3409</v>
      </c>
      <c r="I1641" s="16"/>
      <c r="J1641" s="16"/>
      <c r="K1641" s="11"/>
      <c r="L1641" s="11"/>
    </row>
    <row r="1642" spans="1:12" ht="73.8" x14ac:dyDescent="0.4">
      <c r="A1642" s="11"/>
      <c r="B1642" s="12" t="s">
        <v>46</v>
      </c>
      <c r="C1642" s="28">
        <v>43928</v>
      </c>
      <c r="D1642" s="12" t="s">
        <v>16</v>
      </c>
      <c r="E1642" s="12" t="s">
        <v>3407</v>
      </c>
      <c r="F1642" s="12" t="s">
        <v>23</v>
      </c>
      <c r="G1642" s="14" t="s">
        <v>3410</v>
      </c>
      <c r="H1642" s="29" t="s">
        <v>3409</v>
      </c>
      <c r="I1642" s="16"/>
      <c r="J1642" s="16"/>
      <c r="K1642" s="11"/>
      <c r="L1642" s="11"/>
    </row>
    <row r="1643" spans="1:12" ht="73.8" x14ac:dyDescent="0.4">
      <c r="A1643" s="11"/>
      <c r="B1643" s="12" t="s">
        <v>46</v>
      </c>
      <c r="C1643" s="28">
        <v>43928</v>
      </c>
      <c r="D1643" s="12" t="s">
        <v>16</v>
      </c>
      <c r="E1643" s="12" t="s">
        <v>61</v>
      </c>
      <c r="F1643" s="12" t="s">
        <v>28</v>
      </c>
      <c r="G1643" s="14" t="s">
        <v>3411</v>
      </c>
      <c r="H1643" s="29" t="s">
        <v>3412</v>
      </c>
      <c r="I1643" s="16"/>
      <c r="J1643" s="16"/>
      <c r="K1643" s="11"/>
      <c r="L1643" s="11"/>
    </row>
    <row r="1644" spans="1:12" ht="73.8" x14ac:dyDescent="0.4">
      <c r="A1644" s="11"/>
      <c r="B1644" s="12" t="s">
        <v>50</v>
      </c>
      <c r="C1644" s="28">
        <v>43928</v>
      </c>
      <c r="D1644" s="12" t="s">
        <v>16</v>
      </c>
      <c r="E1644" s="12" t="s">
        <v>1633</v>
      </c>
      <c r="F1644" s="12" t="s">
        <v>23</v>
      </c>
      <c r="G1644" s="14" t="s">
        <v>3413</v>
      </c>
      <c r="H1644" s="29" t="s">
        <v>3414</v>
      </c>
      <c r="I1644" s="16"/>
      <c r="J1644" s="16"/>
      <c r="K1644" s="11"/>
      <c r="L1644" s="11"/>
    </row>
    <row r="1645" spans="1:12" ht="73.8" x14ac:dyDescent="0.4">
      <c r="A1645" s="11"/>
      <c r="B1645" s="12" t="s">
        <v>272</v>
      </c>
      <c r="C1645" s="13">
        <v>43928</v>
      </c>
      <c r="D1645" s="12" t="s">
        <v>16</v>
      </c>
      <c r="E1645" s="12" t="s">
        <v>3415</v>
      </c>
      <c r="F1645" s="12" t="s">
        <v>62</v>
      </c>
      <c r="G1645" s="14" t="s">
        <v>3416</v>
      </c>
      <c r="H1645" s="29" t="s">
        <v>3417</v>
      </c>
      <c r="I1645" s="16"/>
      <c r="J1645" s="16"/>
      <c r="K1645" s="11"/>
      <c r="L1645" s="11"/>
    </row>
    <row r="1646" spans="1:12" ht="246" x14ac:dyDescent="0.4">
      <c r="A1646" s="11"/>
      <c r="B1646" s="12" t="s">
        <v>141</v>
      </c>
      <c r="C1646" s="28">
        <v>43928</v>
      </c>
      <c r="D1646" s="12" t="s">
        <v>16</v>
      </c>
      <c r="E1646" s="12" t="s">
        <v>1988</v>
      </c>
      <c r="F1646" s="12" t="s">
        <v>18</v>
      </c>
      <c r="G1646" s="14" t="s">
        <v>3418</v>
      </c>
      <c r="H1646" s="29" t="s">
        <v>3419</v>
      </c>
      <c r="I1646" s="16"/>
      <c r="J1646" s="16"/>
      <c r="K1646" s="11"/>
      <c r="L1646" s="11"/>
    </row>
    <row r="1647" spans="1:12" ht="98.4" x14ac:dyDescent="0.4">
      <c r="A1647" s="11"/>
      <c r="B1647" s="12" t="s">
        <v>599</v>
      </c>
      <c r="C1647" s="28">
        <v>43928</v>
      </c>
      <c r="D1647" s="12" t="s">
        <v>16</v>
      </c>
      <c r="E1647" s="12" t="s">
        <v>1060</v>
      </c>
      <c r="F1647" s="12" t="s">
        <v>23</v>
      </c>
      <c r="G1647" s="14" t="s">
        <v>3420</v>
      </c>
      <c r="H1647" s="29" t="s">
        <v>3421</v>
      </c>
      <c r="I1647" s="16"/>
      <c r="J1647" s="16"/>
      <c r="K1647" s="11"/>
      <c r="L1647" s="11"/>
    </row>
    <row r="1648" spans="1:12" ht="86.1" x14ac:dyDescent="0.4">
      <c r="A1648" s="11"/>
      <c r="B1648" s="12" t="s">
        <v>619</v>
      </c>
      <c r="C1648" s="28">
        <v>43928</v>
      </c>
      <c r="D1648" s="12" t="s">
        <v>16</v>
      </c>
      <c r="E1648" s="12" t="s">
        <v>61</v>
      </c>
      <c r="F1648" s="12" t="s">
        <v>23</v>
      </c>
      <c r="G1648" s="14" t="s">
        <v>3422</v>
      </c>
      <c r="H1648" s="29" t="s">
        <v>3423</v>
      </c>
      <c r="I1648" s="16"/>
      <c r="J1648" s="16"/>
      <c r="K1648" s="11"/>
      <c r="L1648" s="11"/>
    </row>
    <row r="1649" spans="1:12" ht="61.5" x14ac:dyDescent="0.4">
      <c r="A1649" s="11"/>
      <c r="B1649" s="12" t="s">
        <v>619</v>
      </c>
      <c r="C1649" s="28">
        <v>43928</v>
      </c>
      <c r="D1649" s="12" t="s">
        <v>16</v>
      </c>
      <c r="E1649" s="12" t="s">
        <v>61</v>
      </c>
      <c r="F1649" s="12" t="s">
        <v>28</v>
      </c>
      <c r="G1649" s="14" t="s">
        <v>3424</v>
      </c>
      <c r="H1649" s="29" t="s">
        <v>3425</v>
      </c>
      <c r="I1649" s="16"/>
      <c r="J1649" s="16"/>
      <c r="K1649" s="11"/>
      <c r="L1649" s="11"/>
    </row>
    <row r="1650" spans="1:12" ht="49.2" x14ac:dyDescent="0.4">
      <c r="A1650" s="11"/>
      <c r="B1650" s="12" t="s">
        <v>148</v>
      </c>
      <c r="C1650" s="28">
        <v>43928</v>
      </c>
      <c r="D1650" s="12" t="s">
        <v>16</v>
      </c>
      <c r="E1650" s="12" t="s">
        <v>61</v>
      </c>
      <c r="F1650" s="12" t="s">
        <v>18</v>
      </c>
      <c r="G1650" s="14" t="s">
        <v>3426</v>
      </c>
      <c r="H1650" s="29" t="s">
        <v>3427</v>
      </c>
      <c r="I1650" s="16"/>
      <c r="J1650" s="16"/>
      <c r="K1650" s="11"/>
      <c r="L1650" s="11"/>
    </row>
    <row r="1651" spans="1:12" ht="98.4" x14ac:dyDescent="0.4">
      <c r="A1651" s="11"/>
      <c r="B1651" s="12" t="s">
        <v>431</v>
      </c>
      <c r="C1651" s="28">
        <v>43928</v>
      </c>
      <c r="D1651" s="12" t="s">
        <v>16</v>
      </c>
      <c r="E1651" s="12" t="s">
        <v>432</v>
      </c>
      <c r="F1651" s="12" t="s">
        <v>18</v>
      </c>
      <c r="G1651" s="14" t="s">
        <v>3428</v>
      </c>
      <c r="H1651" s="29" t="s">
        <v>3429</v>
      </c>
      <c r="I1651" s="16"/>
      <c r="J1651" s="16"/>
      <c r="K1651" s="11"/>
      <c r="L1651" s="11"/>
    </row>
    <row r="1652" spans="1:12" ht="73.8" x14ac:dyDescent="0.4">
      <c r="A1652" s="11"/>
      <c r="B1652" s="12" t="s">
        <v>225</v>
      </c>
      <c r="C1652" s="28">
        <v>43928</v>
      </c>
      <c r="D1652" s="12" t="s">
        <v>16</v>
      </c>
      <c r="E1652" s="12" t="s">
        <v>378</v>
      </c>
      <c r="F1652" s="12" t="s">
        <v>57</v>
      </c>
      <c r="G1652" s="14" t="s">
        <v>3430</v>
      </c>
      <c r="H1652" s="29" t="s">
        <v>3431</v>
      </c>
      <c r="I1652" s="16"/>
      <c r="J1652" s="16"/>
      <c r="K1652" s="11"/>
      <c r="L1652" s="11"/>
    </row>
    <row r="1653" spans="1:12" ht="123" x14ac:dyDescent="0.4">
      <c r="A1653" s="11"/>
      <c r="B1653" s="12" t="s">
        <v>225</v>
      </c>
      <c r="C1653" s="28">
        <v>43928</v>
      </c>
      <c r="D1653" s="12" t="s">
        <v>16</v>
      </c>
      <c r="E1653" s="12" t="s">
        <v>228</v>
      </c>
      <c r="F1653" s="12" t="s">
        <v>28</v>
      </c>
      <c r="G1653" s="14" t="s">
        <v>3432</v>
      </c>
      <c r="H1653" s="29" t="s">
        <v>3433</v>
      </c>
      <c r="I1653" s="16"/>
      <c r="J1653" s="16"/>
      <c r="K1653" s="11"/>
      <c r="L1653" s="11"/>
    </row>
    <row r="1654" spans="1:12" ht="49.2" x14ac:dyDescent="0.4">
      <c r="A1654" s="11"/>
      <c r="B1654" s="12" t="s">
        <v>225</v>
      </c>
      <c r="C1654" s="28">
        <v>43928</v>
      </c>
      <c r="D1654" s="12" t="s">
        <v>16</v>
      </c>
      <c r="E1654" s="12" t="s">
        <v>228</v>
      </c>
      <c r="F1654" s="12" t="s">
        <v>274</v>
      </c>
      <c r="G1654" s="14" t="s">
        <v>3434</v>
      </c>
      <c r="H1654" s="29" t="s">
        <v>3433</v>
      </c>
      <c r="I1654" s="16"/>
      <c r="J1654" s="16"/>
      <c r="K1654" s="11"/>
      <c r="L1654" s="11"/>
    </row>
    <row r="1655" spans="1:12" ht="24.6" x14ac:dyDescent="0.4">
      <c r="A1655" s="11"/>
      <c r="B1655" s="12" t="s">
        <v>225</v>
      </c>
      <c r="C1655" s="28">
        <v>43928</v>
      </c>
      <c r="D1655" s="12" t="s">
        <v>16</v>
      </c>
      <c r="E1655" s="12" t="s">
        <v>228</v>
      </c>
      <c r="F1655" s="12" t="s">
        <v>52</v>
      </c>
      <c r="G1655" s="14" t="s">
        <v>3435</v>
      </c>
      <c r="H1655" s="29" t="s">
        <v>3436</v>
      </c>
      <c r="I1655" s="16"/>
      <c r="J1655" s="16"/>
      <c r="K1655" s="11"/>
      <c r="L1655" s="11"/>
    </row>
    <row r="1656" spans="1:12" ht="36.9" x14ac:dyDescent="0.4">
      <c r="A1656" s="11"/>
      <c r="B1656" s="12" t="s">
        <v>225</v>
      </c>
      <c r="C1656" s="28">
        <v>43928</v>
      </c>
      <c r="D1656" s="12" t="s">
        <v>16</v>
      </c>
      <c r="E1656" s="12" t="s">
        <v>378</v>
      </c>
      <c r="F1656" s="12" t="s">
        <v>23</v>
      </c>
      <c r="G1656" s="14" t="s">
        <v>3437</v>
      </c>
      <c r="H1656" s="29" t="s">
        <v>3438</v>
      </c>
      <c r="I1656" s="16"/>
      <c r="J1656" s="16"/>
      <c r="K1656" s="11"/>
      <c r="L1656" s="11"/>
    </row>
    <row r="1657" spans="1:12" ht="36.9" x14ac:dyDescent="0.4">
      <c r="A1657" s="11"/>
      <c r="B1657" s="12" t="s">
        <v>225</v>
      </c>
      <c r="C1657" s="28">
        <v>43928</v>
      </c>
      <c r="D1657" s="12" t="s">
        <v>16</v>
      </c>
      <c r="E1657" s="12" t="s">
        <v>378</v>
      </c>
      <c r="F1657" s="12" t="s">
        <v>23</v>
      </c>
      <c r="G1657" s="14" t="s">
        <v>3439</v>
      </c>
      <c r="H1657" s="29" t="s">
        <v>3440</v>
      </c>
      <c r="I1657" s="16"/>
      <c r="J1657" s="16"/>
      <c r="K1657" s="11"/>
      <c r="L1657" s="11"/>
    </row>
    <row r="1658" spans="1:12" ht="49.2" x14ac:dyDescent="0.4">
      <c r="A1658" s="11"/>
      <c r="B1658" s="12" t="s">
        <v>225</v>
      </c>
      <c r="C1658" s="28">
        <v>43928</v>
      </c>
      <c r="D1658" s="12" t="s">
        <v>16</v>
      </c>
      <c r="E1658" s="12" t="s">
        <v>378</v>
      </c>
      <c r="F1658" s="12" t="s">
        <v>57</v>
      </c>
      <c r="G1658" s="14" t="s">
        <v>3441</v>
      </c>
      <c r="H1658" s="29" t="s">
        <v>3442</v>
      </c>
      <c r="I1658" s="16"/>
      <c r="J1658" s="16"/>
      <c r="K1658" s="11"/>
      <c r="L1658" s="11"/>
    </row>
    <row r="1659" spans="1:12" ht="49.2" x14ac:dyDescent="0.4">
      <c r="A1659" s="11"/>
      <c r="B1659" s="12" t="s">
        <v>231</v>
      </c>
      <c r="C1659" s="28">
        <v>43928</v>
      </c>
      <c r="D1659" s="12" t="s">
        <v>16</v>
      </c>
      <c r="E1659" s="12" t="s">
        <v>1084</v>
      </c>
      <c r="F1659" s="12" t="s">
        <v>23</v>
      </c>
      <c r="G1659" s="14" t="s">
        <v>3443</v>
      </c>
      <c r="H1659" s="29" t="s">
        <v>3444</v>
      </c>
      <c r="I1659" s="16"/>
      <c r="J1659" s="16"/>
      <c r="K1659" s="11"/>
      <c r="L1659" s="11"/>
    </row>
    <row r="1660" spans="1:12" ht="49.2" x14ac:dyDescent="0.4">
      <c r="A1660" s="11"/>
      <c r="B1660" s="12" t="s">
        <v>231</v>
      </c>
      <c r="C1660" s="28">
        <v>43928</v>
      </c>
      <c r="D1660" s="12" t="s">
        <v>16</v>
      </c>
      <c r="E1660" s="12" t="s">
        <v>1084</v>
      </c>
      <c r="F1660" s="12" t="s">
        <v>23</v>
      </c>
      <c r="G1660" s="14" t="s">
        <v>3445</v>
      </c>
      <c r="H1660" s="29" t="s">
        <v>3444</v>
      </c>
      <c r="I1660" s="16"/>
      <c r="J1660" s="16"/>
      <c r="K1660" s="11"/>
      <c r="L1660" s="11"/>
    </row>
    <row r="1661" spans="1:12" ht="86.1" x14ac:dyDescent="0.4">
      <c r="A1661" s="11"/>
      <c r="B1661" s="12" t="s">
        <v>231</v>
      </c>
      <c r="C1661" s="28">
        <v>43928</v>
      </c>
      <c r="D1661" s="12" t="s">
        <v>16</v>
      </c>
      <c r="E1661" s="12" t="s">
        <v>1084</v>
      </c>
      <c r="F1661" s="12" t="s">
        <v>23</v>
      </c>
      <c r="G1661" s="14" t="s">
        <v>3446</v>
      </c>
      <c r="H1661" s="29" t="s">
        <v>3444</v>
      </c>
      <c r="I1661" s="16"/>
      <c r="J1661" s="16"/>
      <c r="K1661" s="11"/>
      <c r="L1661" s="11"/>
    </row>
    <row r="1662" spans="1:12" ht="24.6" x14ac:dyDescent="0.4">
      <c r="A1662" s="11"/>
      <c r="B1662" s="12" t="s">
        <v>231</v>
      </c>
      <c r="C1662" s="28">
        <v>43928</v>
      </c>
      <c r="D1662" s="12" t="s">
        <v>16</v>
      </c>
      <c r="E1662" s="12" t="s">
        <v>1084</v>
      </c>
      <c r="F1662" s="12" t="s">
        <v>23</v>
      </c>
      <c r="G1662" s="14" t="s">
        <v>3447</v>
      </c>
      <c r="H1662" s="29" t="s">
        <v>3444</v>
      </c>
      <c r="I1662" s="16"/>
      <c r="J1662" s="16"/>
      <c r="K1662" s="11"/>
      <c r="L1662" s="11"/>
    </row>
    <row r="1663" spans="1:12" ht="49.2" x14ac:dyDescent="0.4">
      <c r="A1663" s="11"/>
      <c r="B1663" s="12" t="s">
        <v>231</v>
      </c>
      <c r="C1663" s="28">
        <v>43928</v>
      </c>
      <c r="D1663" s="12" t="s">
        <v>16</v>
      </c>
      <c r="E1663" s="12" t="s">
        <v>1084</v>
      </c>
      <c r="F1663" s="12" t="s">
        <v>18</v>
      </c>
      <c r="G1663" s="14" t="s">
        <v>3448</v>
      </c>
      <c r="H1663" s="29" t="s">
        <v>3444</v>
      </c>
      <c r="I1663" s="16"/>
      <c r="J1663" s="16"/>
      <c r="K1663" s="11"/>
      <c r="L1663" s="11"/>
    </row>
    <row r="1664" spans="1:12" ht="61.5" x14ac:dyDescent="0.4">
      <c r="A1664" s="11"/>
      <c r="B1664" s="12" t="s">
        <v>231</v>
      </c>
      <c r="C1664" s="28">
        <v>43928</v>
      </c>
      <c r="D1664" s="12" t="s">
        <v>16</v>
      </c>
      <c r="E1664" s="12" t="s">
        <v>1084</v>
      </c>
      <c r="F1664" s="12" t="s">
        <v>28</v>
      </c>
      <c r="G1664" s="14" t="s">
        <v>3449</v>
      </c>
      <c r="H1664" s="29" t="s">
        <v>3444</v>
      </c>
      <c r="I1664" s="16"/>
      <c r="J1664" s="16"/>
      <c r="K1664" s="11"/>
      <c r="L1664" s="11"/>
    </row>
    <row r="1665" spans="1:12" ht="36.9" x14ac:dyDescent="0.4">
      <c r="A1665" s="11"/>
      <c r="B1665" s="12" t="s">
        <v>231</v>
      </c>
      <c r="C1665" s="28">
        <v>43928</v>
      </c>
      <c r="D1665" s="12" t="s">
        <v>16</v>
      </c>
      <c r="E1665" s="12" t="s">
        <v>1084</v>
      </c>
      <c r="F1665" s="12" t="s">
        <v>23</v>
      </c>
      <c r="G1665" s="14" t="s">
        <v>3450</v>
      </c>
      <c r="H1665" s="29" t="s">
        <v>3444</v>
      </c>
      <c r="I1665" s="16"/>
      <c r="J1665" s="16"/>
      <c r="K1665" s="11"/>
      <c r="L1665" s="11"/>
    </row>
    <row r="1666" spans="1:12" ht="61.5" x14ac:dyDescent="0.4">
      <c r="A1666" s="11"/>
      <c r="B1666" s="12" t="s">
        <v>231</v>
      </c>
      <c r="C1666" s="28">
        <v>43928</v>
      </c>
      <c r="D1666" s="12" t="s">
        <v>16</v>
      </c>
      <c r="E1666" s="12" t="s">
        <v>462</v>
      </c>
      <c r="F1666" s="12" t="s">
        <v>18</v>
      </c>
      <c r="G1666" s="14" t="s">
        <v>3451</v>
      </c>
      <c r="H1666" s="29" t="s">
        <v>3452</v>
      </c>
      <c r="I1666" s="16"/>
      <c r="J1666" s="16"/>
      <c r="K1666" s="11"/>
      <c r="L1666" s="11"/>
    </row>
    <row r="1667" spans="1:12" ht="86.1" x14ac:dyDescent="0.4">
      <c r="A1667" s="11"/>
      <c r="B1667" s="12" t="s">
        <v>74</v>
      </c>
      <c r="C1667" s="28">
        <v>43928</v>
      </c>
      <c r="D1667" s="12" t="s">
        <v>16</v>
      </c>
      <c r="E1667" s="12" t="s">
        <v>1192</v>
      </c>
      <c r="F1667" s="12" t="s">
        <v>725</v>
      </c>
      <c r="G1667" s="14" t="s">
        <v>3453</v>
      </c>
      <c r="H1667" s="29" t="s">
        <v>3454</v>
      </c>
      <c r="I1667" s="16"/>
      <c r="J1667" s="16"/>
      <c r="K1667" s="11"/>
      <c r="L1667" s="11"/>
    </row>
    <row r="1668" spans="1:12" ht="135.30000000000001" x14ac:dyDescent="0.4">
      <c r="A1668" s="11"/>
      <c r="B1668" s="12" t="s">
        <v>84</v>
      </c>
      <c r="C1668" s="28">
        <v>43928</v>
      </c>
      <c r="D1668" s="12" t="s">
        <v>16</v>
      </c>
      <c r="E1668" s="12" t="s">
        <v>3455</v>
      </c>
      <c r="F1668" s="12" t="s">
        <v>23</v>
      </c>
      <c r="G1668" s="14" t="s">
        <v>3456</v>
      </c>
      <c r="H1668" s="29" t="s">
        <v>3457</v>
      </c>
      <c r="I1668" s="16"/>
      <c r="J1668" s="16"/>
      <c r="K1668" s="11"/>
      <c r="L1668" s="11"/>
    </row>
    <row r="1669" spans="1:12" ht="98.4" x14ac:dyDescent="0.4">
      <c r="A1669" s="11"/>
      <c r="B1669" s="12" t="s">
        <v>177</v>
      </c>
      <c r="C1669" s="28">
        <v>43928</v>
      </c>
      <c r="D1669" s="12" t="s">
        <v>16</v>
      </c>
      <c r="E1669" s="12" t="s">
        <v>371</v>
      </c>
      <c r="F1669" s="12" t="s">
        <v>28</v>
      </c>
      <c r="G1669" s="14" t="s">
        <v>3458</v>
      </c>
      <c r="H1669" s="29" t="s">
        <v>3459</v>
      </c>
      <c r="I1669" s="16"/>
      <c r="J1669" s="16"/>
      <c r="K1669" s="11"/>
      <c r="L1669" s="11"/>
    </row>
    <row r="1670" spans="1:12" ht="61.5" x14ac:dyDescent="0.4">
      <c r="A1670" s="11"/>
      <c r="B1670" s="12" t="s">
        <v>308</v>
      </c>
      <c r="C1670" s="28">
        <v>43928</v>
      </c>
      <c r="D1670" s="12" t="s">
        <v>16</v>
      </c>
      <c r="E1670" s="12" t="s">
        <v>3118</v>
      </c>
      <c r="F1670" s="12" t="s">
        <v>18</v>
      </c>
      <c r="G1670" s="14" t="s">
        <v>3460</v>
      </c>
      <c r="H1670" s="29" t="s">
        <v>3461</v>
      </c>
      <c r="I1670" s="16"/>
      <c r="J1670" s="16"/>
      <c r="K1670" s="11"/>
      <c r="L1670" s="11"/>
    </row>
    <row r="1671" spans="1:12" ht="73.8" x14ac:dyDescent="0.4">
      <c r="A1671" s="11"/>
      <c r="B1671" s="12" t="s">
        <v>308</v>
      </c>
      <c r="C1671" s="28">
        <v>43928</v>
      </c>
      <c r="D1671" s="12" t="s">
        <v>16</v>
      </c>
      <c r="E1671" s="12" t="s">
        <v>3118</v>
      </c>
      <c r="F1671" s="12" t="s">
        <v>18</v>
      </c>
      <c r="G1671" s="14" t="s">
        <v>3462</v>
      </c>
      <c r="H1671" s="29" t="s">
        <v>3461</v>
      </c>
      <c r="I1671" s="16"/>
      <c r="J1671" s="16"/>
      <c r="K1671" s="11"/>
      <c r="L1671" s="11"/>
    </row>
    <row r="1672" spans="1:12" ht="98.4" x14ac:dyDescent="0.4">
      <c r="A1672" s="11"/>
      <c r="B1672" s="12" t="s">
        <v>308</v>
      </c>
      <c r="C1672" s="28">
        <v>43928</v>
      </c>
      <c r="D1672" s="12" t="s">
        <v>16</v>
      </c>
      <c r="E1672" s="12" t="s">
        <v>3118</v>
      </c>
      <c r="F1672" s="12" t="s">
        <v>18</v>
      </c>
      <c r="G1672" s="14" t="s">
        <v>3463</v>
      </c>
      <c r="H1672" s="29" t="s">
        <v>3461</v>
      </c>
      <c r="I1672" s="16"/>
      <c r="J1672" s="16"/>
      <c r="K1672" s="11"/>
      <c r="L1672" s="11"/>
    </row>
    <row r="1673" spans="1:12" ht="123" x14ac:dyDescent="0.4">
      <c r="A1673" s="11"/>
      <c r="B1673" s="12" t="s">
        <v>308</v>
      </c>
      <c r="C1673" s="28">
        <v>43928</v>
      </c>
      <c r="D1673" s="12" t="s">
        <v>16</v>
      </c>
      <c r="E1673" s="12" t="s">
        <v>3118</v>
      </c>
      <c r="F1673" s="12" t="s">
        <v>18</v>
      </c>
      <c r="G1673" s="14" t="s">
        <v>3464</v>
      </c>
      <c r="H1673" s="29" t="s">
        <v>3461</v>
      </c>
      <c r="I1673" s="16"/>
      <c r="J1673" s="16"/>
      <c r="K1673" s="11"/>
      <c r="L1673" s="11"/>
    </row>
    <row r="1674" spans="1:12" ht="49.2" x14ac:dyDescent="0.4">
      <c r="A1674" s="11"/>
      <c r="B1674" s="12" t="s">
        <v>308</v>
      </c>
      <c r="C1674" s="28">
        <v>43928</v>
      </c>
      <c r="D1674" s="12" t="s">
        <v>16</v>
      </c>
      <c r="E1674" s="12" t="s">
        <v>3118</v>
      </c>
      <c r="F1674" s="12" t="s">
        <v>18</v>
      </c>
      <c r="G1674" s="14" t="s">
        <v>3465</v>
      </c>
      <c r="H1674" s="29" t="s">
        <v>3461</v>
      </c>
      <c r="I1674" s="16"/>
      <c r="J1674" s="16"/>
      <c r="K1674" s="11"/>
      <c r="L1674" s="11"/>
    </row>
    <row r="1675" spans="1:12" ht="159.9" x14ac:dyDescent="0.4">
      <c r="A1675" s="11"/>
      <c r="B1675" s="12" t="s">
        <v>308</v>
      </c>
      <c r="C1675" s="28">
        <v>43928</v>
      </c>
      <c r="D1675" s="12" t="s">
        <v>16</v>
      </c>
      <c r="E1675" s="12" t="s">
        <v>3118</v>
      </c>
      <c r="F1675" s="12" t="s">
        <v>18</v>
      </c>
      <c r="G1675" s="14" t="s">
        <v>3466</v>
      </c>
      <c r="H1675" s="29" t="s">
        <v>3461</v>
      </c>
      <c r="I1675" s="16"/>
      <c r="J1675" s="16"/>
      <c r="K1675" s="11"/>
      <c r="L1675" s="11"/>
    </row>
    <row r="1676" spans="1:12" ht="49.2" x14ac:dyDescent="0.4">
      <c r="A1676" s="11"/>
      <c r="B1676" s="12" t="s">
        <v>308</v>
      </c>
      <c r="C1676" s="28">
        <v>43928</v>
      </c>
      <c r="D1676" s="12" t="s">
        <v>16</v>
      </c>
      <c r="E1676" s="12" t="s">
        <v>3118</v>
      </c>
      <c r="F1676" s="12" t="s">
        <v>18</v>
      </c>
      <c r="G1676" s="14" t="s">
        <v>3467</v>
      </c>
      <c r="H1676" s="29" t="s">
        <v>3461</v>
      </c>
      <c r="I1676" s="16"/>
      <c r="J1676" s="16"/>
      <c r="K1676" s="11"/>
      <c r="L1676" s="11"/>
    </row>
    <row r="1677" spans="1:12" ht="61.5" x14ac:dyDescent="0.4">
      <c r="A1677" s="11"/>
      <c r="B1677" s="12" t="s">
        <v>308</v>
      </c>
      <c r="C1677" s="28">
        <v>43928</v>
      </c>
      <c r="D1677" s="12" t="s">
        <v>16</v>
      </c>
      <c r="E1677" s="12" t="s">
        <v>3118</v>
      </c>
      <c r="F1677" s="12" t="s">
        <v>18</v>
      </c>
      <c r="G1677" s="14" t="s">
        <v>3468</v>
      </c>
      <c r="H1677" s="29" t="s">
        <v>3461</v>
      </c>
      <c r="I1677" s="16"/>
      <c r="J1677" s="16"/>
      <c r="K1677" s="11"/>
      <c r="L1677" s="11"/>
    </row>
    <row r="1678" spans="1:12" ht="49.2" x14ac:dyDescent="0.4">
      <c r="A1678" s="11"/>
      <c r="B1678" s="12" t="s">
        <v>308</v>
      </c>
      <c r="C1678" s="28">
        <v>43928</v>
      </c>
      <c r="D1678" s="12" t="s">
        <v>16</v>
      </c>
      <c r="E1678" s="12" t="s">
        <v>3118</v>
      </c>
      <c r="F1678" s="12" t="s">
        <v>18</v>
      </c>
      <c r="G1678" s="14" t="s">
        <v>3469</v>
      </c>
      <c r="H1678" s="29" t="s">
        <v>3461</v>
      </c>
      <c r="I1678" s="16"/>
      <c r="J1678" s="16"/>
      <c r="K1678" s="11"/>
      <c r="L1678" s="11"/>
    </row>
    <row r="1679" spans="1:12" ht="61.5" x14ac:dyDescent="0.4">
      <c r="A1679" s="11"/>
      <c r="B1679" s="12" t="s">
        <v>308</v>
      </c>
      <c r="C1679" s="28">
        <v>43928</v>
      </c>
      <c r="D1679" s="12" t="s">
        <v>16</v>
      </c>
      <c r="E1679" s="12" t="s">
        <v>3118</v>
      </c>
      <c r="F1679" s="12" t="s">
        <v>18</v>
      </c>
      <c r="G1679" s="14" t="s">
        <v>3470</v>
      </c>
      <c r="H1679" s="29" t="s">
        <v>3461</v>
      </c>
      <c r="I1679" s="16"/>
      <c r="J1679" s="16"/>
      <c r="K1679" s="11"/>
      <c r="L1679" s="11"/>
    </row>
    <row r="1680" spans="1:12" ht="73.8" x14ac:dyDescent="0.4">
      <c r="A1680" s="11"/>
      <c r="B1680" s="12" t="s">
        <v>308</v>
      </c>
      <c r="C1680" s="28">
        <v>43928</v>
      </c>
      <c r="D1680" s="12" t="s">
        <v>16</v>
      </c>
      <c r="E1680" s="12" t="s">
        <v>3118</v>
      </c>
      <c r="F1680" s="12" t="s">
        <v>18</v>
      </c>
      <c r="G1680" s="14" t="s">
        <v>3471</v>
      </c>
      <c r="H1680" s="29" t="s">
        <v>3461</v>
      </c>
      <c r="I1680" s="16"/>
      <c r="J1680" s="16"/>
      <c r="K1680" s="11"/>
      <c r="L1680" s="11"/>
    </row>
    <row r="1681" spans="1:12" ht="73.8" x14ac:dyDescent="0.4">
      <c r="A1681" s="11"/>
      <c r="B1681" s="12" t="s">
        <v>91</v>
      </c>
      <c r="C1681" s="28">
        <v>43928</v>
      </c>
      <c r="D1681" s="12" t="s">
        <v>16</v>
      </c>
      <c r="E1681" s="12" t="s">
        <v>92</v>
      </c>
      <c r="F1681" s="12" t="s">
        <v>18</v>
      </c>
      <c r="G1681" s="14" t="s">
        <v>3472</v>
      </c>
      <c r="H1681" s="29" t="s">
        <v>3473</v>
      </c>
      <c r="I1681" s="16"/>
      <c r="J1681" s="16"/>
      <c r="K1681" s="11"/>
      <c r="L1681" s="11"/>
    </row>
    <row r="1682" spans="1:12" ht="36.9" x14ac:dyDescent="0.4">
      <c r="A1682" s="11"/>
      <c r="B1682" s="12" t="s">
        <v>670</v>
      </c>
      <c r="C1682" s="28">
        <v>43928</v>
      </c>
      <c r="D1682" s="12" t="s">
        <v>16</v>
      </c>
      <c r="E1682" s="12" t="s">
        <v>671</v>
      </c>
      <c r="F1682" s="12" t="s">
        <v>18</v>
      </c>
      <c r="G1682" s="14" t="s">
        <v>3474</v>
      </c>
      <c r="H1682" s="29" t="s">
        <v>3475</v>
      </c>
      <c r="I1682" s="16"/>
      <c r="J1682" s="16"/>
      <c r="K1682" s="11"/>
      <c r="L1682" s="11"/>
    </row>
    <row r="1683" spans="1:12" ht="61.5" x14ac:dyDescent="0.4">
      <c r="A1683" s="11"/>
      <c r="B1683" s="12" t="s">
        <v>670</v>
      </c>
      <c r="C1683" s="28">
        <v>43928</v>
      </c>
      <c r="D1683" s="12" t="s">
        <v>16</v>
      </c>
      <c r="E1683" s="12" t="s">
        <v>671</v>
      </c>
      <c r="F1683" s="12" t="s">
        <v>28</v>
      </c>
      <c r="G1683" s="14" t="s">
        <v>3476</v>
      </c>
      <c r="H1683" s="29" t="s">
        <v>3475</v>
      </c>
      <c r="I1683" s="16"/>
      <c r="J1683" s="16"/>
      <c r="K1683" s="11"/>
      <c r="L1683" s="11"/>
    </row>
    <row r="1684" spans="1:12" ht="49.2" x14ac:dyDescent="0.4">
      <c r="A1684" s="11"/>
      <c r="B1684" s="12" t="s">
        <v>670</v>
      </c>
      <c r="C1684" s="28">
        <v>43928</v>
      </c>
      <c r="D1684" s="12" t="s">
        <v>16</v>
      </c>
      <c r="E1684" s="12" t="s">
        <v>671</v>
      </c>
      <c r="F1684" s="12" t="s">
        <v>23</v>
      </c>
      <c r="G1684" s="14" t="s">
        <v>3477</v>
      </c>
      <c r="H1684" s="29" t="s">
        <v>3475</v>
      </c>
      <c r="I1684" s="16"/>
      <c r="J1684" s="16"/>
      <c r="K1684" s="11"/>
      <c r="L1684" s="11"/>
    </row>
    <row r="1685" spans="1:12" ht="110.7" x14ac:dyDescent="0.4">
      <c r="A1685" s="11"/>
      <c r="B1685" s="12" t="s">
        <v>184</v>
      </c>
      <c r="C1685" s="28">
        <v>43928</v>
      </c>
      <c r="D1685" s="12" t="s">
        <v>16</v>
      </c>
      <c r="E1685" s="12" t="s">
        <v>3478</v>
      </c>
      <c r="F1685" s="12" t="s">
        <v>18</v>
      </c>
      <c r="G1685" s="14" t="s">
        <v>3479</v>
      </c>
      <c r="H1685" s="29" t="s">
        <v>3480</v>
      </c>
      <c r="I1685" s="16"/>
      <c r="J1685" s="16"/>
      <c r="K1685" s="11"/>
      <c r="L1685" s="11"/>
    </row>
    <row r="1686" spans="1:12" ht="36.9" x14ac:dyDescent="0.4">
      <c r="A1686" s="11"/>
      <c r="B1686" s="12" t="s">
        <v>191</v>
      </c>
      <c r="C1686" s="28">
        <v>43928</v>
      </c>
      <c r="D1686" s="12" t="s">
        <v>16</v>
      </c>
      <c r="E1686" s="12" t="s">
        <v>191</v>
      </c>
      <c r="F1686" s="12" t="s">
        <v>28</v>
      </c>
      <c r="G1686" s="14" t="s">
        <v>3481</v>
      </c>
      <c r="H1686" s="29" t="s">
        <v>3482</v>
      </c>
      <c r="I1686" s="16"/>
      <c r="J1686" s="16"/>
      <c r="K1686" s="11"/>
      <c r="L1686" s="11"/>
    </row>
    <row r="1687" spans="1:12" ht="73.8" x14ac:dyDescent="0.4">
      <c r="A1687" s="11"/>
      <c r="B1687" s="12" t="s">
        <v>191</v>
      </c>
      <c r="C1687" s="28">
        <v>43928</v>
      </c>
      <c r="D1687" s="12" t="s">
        <v>16</v>
      </c>
      <c r="E1687" s="12" t="s">
        <v>567</v>
      </c>
      <c r="F1687" s="12" t="s">
        <v>28</v>
      </c>
      <c r="G1687" s="14" t="s">
        <v>3483</v>
      </c>
      <c r="H1687" s="29" t="s">
        <v>3484</v>
      </c>
      <c r="I1687" s="16"/>
      <c r="J1687" s="16"/>
      <c r="K1687" s="11"/>
      <c r="L1687" s="11"/>
    </row>
    <row r="1688" spans="1:12" ht="86.1" x14ac:dyDescent="0.4">
      <c r="A1688" s="11"/>
      <c r="B1688" s="12" t="s">
        <v>35</v>
      </c>
      <c r="C1688" s="28">
        <v>43927</v>
      </c>
      <c r="D1688" s="12" t="s">
        <v>16</v>
      </c>
      <c r="E1688" s="12" t="s">
        <v>36</v>
      </c>
      <c r="F1688" s="12" t="s">
        <v>298</v>
      </c>
      <c r="G1688" s="14" t="s">
        <v>3485</v>
      </c>
      <c r="H1688" s="29" t="s">
        <v>3486</v>
      </c>
      <c r="I1688" s="16"/>
      <c r="J1688" s="16"/>
      <c r="K1688" s="11"/>
      <c r="L1688" s="11"/>
    </row>
    <row r="1689" spans="1:12" ht="61.5" x14ac:dyDescent="0.4">
      <c r="A1689" s="11"/>
      <c r="B1689" s="12" t="s">
        <v>35</v>
      </c>
      <c r="C1689" s="28">
        <v>43927</v>
      </c>
      <c r="D1689" s="12" t="s">
        <v>16</v>
      </c>
      <c r="E1689" s="12" t="s">
        <v>36</v>
      </c>
      <c r="F1689" s="12" t="s">
        <v>18</v>
      </c>
      <c r="G1689" s="14" t="s">
        <v>3487</v>
      </c>
      <c r="H1689" s="29" t="s">
        <v>3488</v>
      </c>
      <c r="I1689" s="16"/>
      <c r="J1689" s="16"/>
      <c r="K1689" s="11"/>
      <c r="L1689" s="11"/>
    </row>
    <row r="1690" spans="1:12" ht="49.2" x14ac:dyDescent="0.4">
      <c r="A1690" s="11"/>
      <c r="B1690" s="12" t="s">
        <v>50</v>
      </c>
      <c r="C1690" s="28">
        <v>43927</v>
      </c>
      <c r="D1690" s="12" t="s">
        <v>16</v>
      </c>
      <c r="E1690" s="12" t="s">
        <v>2078</v>
      </c>
      <c r="F1690" s="12" t="s">
        <v>28</v>
      </c>
      <c r="G1690" s="14" t="s">
        <v>3489</v>
      </c>
      <c r="H1690" s="29" t="s">
        <v>3490</v>
      </c>
      <c r="I1690" s="16"/>
      <c r="J1690" s="16"/>
      <c r="K1690" s="11"/>
      <c r="L1690" s="11"/>
    </row>
    <row r="1691" spans="1:12" ht="49.2" x14ac:dyDescent="0.4">
      <c r="A1691" s="11"/>
      <c r="B1691" s="12" t="s">
        <v>50</v>
      </c>
      <c r="C1691" s="28">
        <v>43927</v>
      </c>
      <c r="D1691" s="12" t="s">
        <v>16</v>
      </c>
      <c r="E1691" s="12" t="s">
        <v>1633</v>
      </c>
      <c r="F1691" s="12" t="s">
        <v>57</v>
      </c>
      <c r="G1691" s="14" t="s">
        <v>3491</v>
      </c>
      <c r="H1691" s="29" t="s">
        <v>3492</v>
      </c>
      <c r="I1691" s="16"/>
      <c r="J1691" s="16"/>
      <c r="K1691" s="11"/>
      <c r="L1691" s="11"/>
    </row>
    <row r="1692" spans="1:12" ht="98.4" x14ac:dyDescent="0.4">
      <c r="A1692" s="11"/>
      <c r="B1692" s="12" t="s">
        <v>137</v>
      </c>
      <c r="C1692" s="28">
        <v>43927</v>
      </c>
      <c r="D1692" s="12" t="s">
        <v>16</v>
      </c>
      <c r="E1692" s="12" t="s">
        <v>3305</v>
      </c>
      <c r="F1692" s="12" t="s">
        <v>23</v>
      </c>
      <c r="G1692" s="14" t="s">
        <v>3493</v>
      </c>
      <c r="H1692" s="29" t="s">
        <v>3494</v>
      </c>
      <c r="I1692" s="16"/>
      <c r="J1692" s="16"/>
      <c r="K1692" s="11"/>
      <c r="L1692" s="11"/>
    </row>
    <row r="1693" spans="1:12" ht="98.4" x14ac:dyDescent="0.4">
      <c r="A1693" s="11"/>
      <c r="B1693" s="12" t="s">
        <v>137</v>
      </c>
      <c r="C1693" s="28">
        <v>43927</v>
      </c>
      <c r="D1693" s="12" t="s">
        <v>16</v>
      </c>
      <c r="E1693" s="12" t="s">
        <v>3305</v>
      </c>
      <c r="F1693" s="12" t="s">
        <v>57</v>
      </c>
      <c r="G1693" s="14" t="s">
        <v>3495</v>
      </c>
      <c r="H1693" s="29" t="s">
        <v>3496</v>
      </c>
      <c r="I1693" s="16"/>
      <c r="J1693" s="16"/>
      <c r="K1693" s="11"/>
      <c r="L1693" s="11"/>
    </row>
    <row r="1694" spans="1:12" ht="135.30000000000001" x14ac:dyDescent="0.4">
      <c r="A1694" s="11"/>
      <c r="B1694" s="12" t="s">
        <v>141</v>
      </c>
      <c r="C1694" s="28">
        <v>43927</v>
      </c>
      <c r="D1694" s="12" t="s">
        <v>16</v>
      </c>
      <c r="E1694" s="12" t="s">
        <v>145</v>
      </c>
      <c r="F1694" s="12" t="s">
        <v>57</v>
      </c>
      <c r="G1694" s="14" t="s">
        <v>3497</v>
      </c>
      <c r="H1694" s="29" t="s">
        <v>3498</v>
      </c>
      <c r="I1694" s="16"/>
      <c r="J1694" s="16"/>
      <c r="K1694" s="11"/>
      <c r="L1694" s="11"/>
    </row>
    <row r="1695" spans="1:12" ht="172.2" x14ac:dyDescent="0.4">
      <c r="A1695" s="11"/>
      <c r="B1695" s="12" t="s">
        <v>607</v>
      </c>
      <c r="C1695" s="13">
        <v>43927</v>
      </c>
      <c r="D1695" s="12" t="s">
        <v>16</v>
      </c>
      <c r="E1695" s="12" t="s">
        <v>171</v>
      </c>
      <c r="F1695" s="12" t="s">
        <v>62</v>
      </c>
      <c r="G1695" s="14" t="s">
        <v>3499</v>
      </c>
      <c r="H1695" s="29" t="s">
        <v>3500</v>
      </c>
      <c r="I1695" s="16"/>
      <c r="J1695" s="16"/>
      <c r="K1695" s="11"/>
      <c r="L1695" s="11"/>
    </row>
    <row r="1696" spans="1:12" ht="135.30000000000001" x14ac:dyDescent="0.4">
      <c r="A1696" s="11"/>
      <c r="B1696" s="12" t="s">
        <v>362</v>
      </c>
      <c r="C1696" s="28">
        <v>43927</v>
      </c>
      <c r="D1696" s="12" t="s">
        <v>16</v>
      </c>
      <c r="E1696" s="12" t="s">
        <v>120</v>
      </c>
      <c r="F1696" s="12" t="s">
        <v>298</v>
      </c>
      <c r="G1696" s="14" t="s">
        <v>3501</v>
      </c>
      <c r="H1696" s="29" t="s">
        <v>3502</v>
      </c>
      <c r="I1696" s="16"/>
      <c r="J1696" s="16"/>
      <c r="K1696" s="11"/>
      <c r="L1696" s="11"/>
    </row>
    <row r="1697" spans="1:12" ht="36.9" x14ac:dyDescent="0.4">
      <c r="A1697" s="11"/>
      <c r="B1697" s="12" t="s">
        <v>225</v>
      </c>
      <c r="C1697" s="28">
        <v>43927</v>
      </c>
      <c r="D1697" s="12" t="s">
        <v>16</v>
      </c>
      <c r="E1697" s="12" t="s">
        <v>378</v>
      </c>
      <c r="F1697" s="12" t="s">
        <v>57</v>
      </c>
      <c r="G1697" s="14" t="s">
        <v>3503</v>
      </c>
      <c r="H1697" s="29" t="s">
        <v>3504</v>
      </c>
      <c r="I1697" s="16"/>
      <c r="J1697" s="16"/>
      <c r="K1697" s="11"/>
      <c r="L1697" s="11"/>
    </row>
    <row r="1698" spans="1:12" ht="86.1" x14ac:dyDescent="0.4">
      <c r="A1698" s="11"/>
      <c r="B1698" s="12" t="s">
        <v>634</v>
      </c>
      <c r="C1698" s="28">
        <v>43927</v>
      </c>
      <c r="D1698" s="12" t="s">
        <v>16</v>
      </c>
      <c r="E1698" s="12" t="s">
        <v>635</v>
      </c>
      <c r="F1698" s="12" t="s">
        <v>23</v>
      </c>
      <c r="G1698" s="14" t="s">
        <v>3505</v>
      </c>
      <c r="H1698" s="29" t="s">
        <v>3506</v>
      </c>
      <c r="I1698" s="16"/>
      <c r="J1698" s="16"/>
      <c r="K1698" s="11"/>
      <c r="L1698" s="11"/>
    </row>
    <row r="1699" spans="1:12" ht="61.5" x14ac:dyDescent="0.4">
      <c r="A1699" s="11"/>
      <c r="B1699" s="12" t="s">
        <v>1744</v>
      </c>
      <c r="C1699" s="28">
        <v>43927</v>
      </c>
      <c r="D1699" s="12" t="s">
        <v>16</v>
      </c>
      <c r="E1699" s="12" t="s">
        <v>3507</v>
      </c>
      <c r="F1699" s="12" t="s">
        <v>23</v>
      </c>
      <c r="G1699" s="14" t="s">
        <v>3508</v>
      </c>
      <c r="H1699" s="29" t="s">
        <v>3509</v>
      </c>
      <c r="I1699" s="16"/>
      <c r="J1699" s="16"/>
      <c r="K1699" s="11"/>
      <c r="L1699" s="11"/>
    </row>
    <row r="1700" spans="1:12" ht="36.9" x14ac:dyDescent="0.4">
      <c r="A1700" s="11"/>
      <c r="B1700" s="12" t="s">
        <v>1744</v>
      </c>
      <c r="C1700" s="28">
        <v>43927</v>
      </c>
      <c r="D1700" s="12" t="s">
        <v>16</v>
      </c>
      <c r="E1700" s="12" t="s">
        <v>3507</v>
      </c>
      <c r="F1700" s="12" t="s">
        <v>23</v>
      </c>
      <c r="G1700" s="14" t="s">
        <v>3510</v>
      </c>
      <c r="H1700" s="29" t="s">
        <v>3509</v>
      </c>
      <c r="I1700" s="16"/>
      <c r="J1700" s="16"/>
      <c r="K1700" s="11"/>
      <c r="L1700" s="11"/>
    </row>
    <row r="1701" spans="1:12" ht="49.2" x14ac:dyDescent="0.4">
      <c r="A1701" s="11"/>
      <c r="B1701" s="12" t="s">
        <v>1744</v>
      </c>
      <c r="C1701" s="28">
        <v>43927</v>
      </c>
      <c r="D1701" s="12" t="s">
        <v>16</v>
      </c>
      <c r="E1701" s="12" t="s">
        <v>3507</v>
      </c>
      <c r="F1701" s="12" t="s">
        <v>18</v>
      </c>
      <c r="G1701" s="14" t="s">
        <v>3511</v>
      </c>
      <c r="H1701" s="29" t="s">
        <v>3509</v>
      </c>
      <c r="I1701" s="16"/>
      <c r="J1701" s="16"/>
      <c r="K1701" s="11"/>
      <c r="L1701" s="11"/>
    </row>
    <row r="1702" spans="1:12" ht="36.9" x14ac:dyDescent="0.4">
      <c r="A1702" s="11"/>
      <c r="B1702" s="12" t="s">
        <v>1744</v>
      </c>
      <c r="C1702" s="28">
        <v>43927</v>
      </c>
      <c r="D1702" s="12" t="s">
        <v>16</v>
      </c>
      <c r="E1702" s="12" t="s">
        <v>3507</v>
      </c>
      <c r="F1702" s="12" t="s">
        <v>28</v>
      </c>
      <c r="G1702" s="14" t="s">
        <v>3512</v>
      </c>
      <c r="H1702" s="29" t="s">
        <v>3509</v>
      </c>
      <c r="I1702" s="16"/>
      <c r="J1702" s="16"/>
      <c r="K1702" s="11"/>
      <c r="L1702" s="11"/>
    </row>
    <row r="1703" spans="1:12" ht="36.9" x14ac:dyDescent="0.4">
      <c r="A1703" s="11"/>
      <c r="B1703" s="12" t="s">
        <v>1744</v>
      </c>
      <c r="C1703" s="28">
        <v>43927</v>
      </c>
      <c r="D1703" s="12" t="s">
        <v>16</v>
      </c>
      <c r="E1703" s="12" t="s">
        <v>3507</v>
      </c>
      <c r="F1703" s="12" t="s">
        <v>23</v>
      </c>
      <c r="G1703" s="14" t="s">
        <v>3513</v>
      </c>
      <c r="H1703" s="29" t="s">
        <v>3509</v>
      </c>
      <c r="I1703" s="16"/>
      <c r="J1703" s="16"/>
      <c r="K1703" s="11"/>
      <c r="L1703" s="11"/>
    </row>
    <row r="1704" spans="1:12" ht="49.2" x14ac:dyDescent="0.4">
      <c r="A1704" s="11"/>
      <c r="B1704" s="12" t="s">
        <v>1744</v>
      </c>
      <c r="C1704" s="28">
        <v>43927</v>
      </c>
      <c r="D1704" s="12" t="s">
        <v>16</v>
      </c>
      <c r="E1704" s="12" t="s">
        <v>3507</v>
      </c>
      <c r="F1704" s="12" t="s">
        <v>23</v>
      </c>
      <c r="G1704" s="14" t="s">
        <v>3514</v>
      </c>
      <c r="H1704" s="29" t="s">
        <v>3509</v>
      </c>
      <c r="I1704" s="16"/>
      <c r="J1704" s="16"/>
      <c r="K1704" s="11"/>
      <c r="L1704" s="11"/>
    </row>
    <row r="1705" spans="1:12" ht="73.8" x14ac:dyDescent="0.4">
      <c r="A1705" s="11"/>
      <c r="B1705" s="12" t="s">
        <v>1744</v>
      </c>
      <c r="C1705" s="28">
        <v>43927</v>
      </c>
      <c r="D1705" s="12" t="s">
        <v>16</v>
      </c>
      <c r="E1705" s="12" t="s">
        <v>3507</v>
      </c>
      <c r="F1705" s="12" t="s">
        <v>18</v>
      </c>
      <c r="G1705" s="14" t="s">
        <v>3515</v>
      </c>
      <c r="H1705" s="29" t="s">
        <v>3509</v>
      </c>
      <c r="I1705" s="16"/>
      <c r="J1705" s="16"/>
      <c r="K1705" s="11"/>
      <c r="L1705" s="11"/>
    </row>
    <row r="1706" spans="1:12" ht="61.5" x14ac:dyDescent="0.4">
      <c r="A1706" s="11"/>
      <c r="B1706" s="12" t="s">
        <v>3243</v>
      </c>
      <c r="C1706" s="28">
        <v>43927</v>
      </c>
      <c r="D1706" s="12" t="s">
        <v>16</v>
      </c>
      <c r="E1706" s="12" t="s">
        <v>3243</v>
      </c>
      <c r="F1706" s="12" t="s">
        <v>28</v>
      </c>
      <c r="G1706" s="14" t="s">
        <v>3516</v>
      </c>
      <c r="H1706" s="29" t="s">
        <v>3517</v>
      </c>
      <c r="I1706" s="16"/>
      <c r="J1706" s="16"/>
      <c r="K1706" s="11"/>
      <c r="L1706" s="11"/>
    </row>
    <row r="1707" spans="1:12" ht="98.4" x14ac:dyDescent="0.4">
      <c r="A1707" s="11"/>
      <c r="B1707" s="12" t="s">
        <v>80</v>
      </c>
      <c r="C1707" s="28">
        <v>43927</v>
      </c>
      <c r="D1707" s="12" t="s">
        <v>16</v>
      </c>
      <c r="E1707" s="12" t="s">
        <v>387</v>
      </c>
      <c r="F1707" s="12" t="s">
        <v>57</v>
      </c>
      <c r="G1707" s="14" t="s">
        <v>3518</v>
      </c>
      <c r="H1707" s="29" t="s">
        <v>3519</v>
      </c>
      <c r="I1707" s="16"/>
      <c r="J1707" s="16"/>
      <c r="K1707" s="11"/>
      <c r="L1707" s="11"/>
    </row>
    <row r="1708" spans="1:12" ht="61.5" x14ac:dyDescent="0.4">
      <c r="A1708" s="11"/>
      <c r="B1708" s="12" t="s">
        <v>80</v>
      </c>
      <c r="C1708" s="28">
        <v>43927</v>
      </c>
      <c r="D1708" s="38" t="s">
        <v>16</v>
      </c>
      <c r="E1708" s="38" t="s">
        <v>1304</v>
      </c>
      <c r="F1708" s="38" t="s">
        <v>18</v>
      </c>
      <c r="G1708" s="14" t="s">
        <v>3520</v>
      </c>
      <c r="H1708" s="12" t="s">
        <v>3521</v>
      </c>
      <c r="I1708" s="16"/>
      <c r="J1708" s="16"/>
      <c r="K1708" s="11"/>
      <c r="L1708" s="11"/>
    </row>
    <row r="1709" spans="1:12" ht="61.5" x14ac:dyDescent="0.4">
      <c r="A1709" s="11"/>
      <c r="B1709" s="12" t="s">
        <v>244</v>
      </c>
      <c r="C1709" s="28">
        <v>43927</v>
      </c>
      <c r="D1709" s="12" t="s">
        <v>16</v>
      </c>
      <c r="E1709" s="12" t="s">
        <v>546</v>
      </c>
      <c r="F1709" s="12" t="s">
        <v>18</v>
      </c>
      <c r="G1709" s="14" t="s">
        <v>3522</v>
      </c>
      <c r="H1709" s="29" t="s">
        <v>3523</v>
      </c>
      <c r="I1709" s="16"/>
      <c r="J1709" s="16"/>
      <c r="K1709" s="11"/>
      <c r="L1709" s="11"/>
    </row>
    <row r="1710" spans="1:12" ht="61.5" x14ac:dyDescent="0.4">
      <c r="A1710" s="11"/>
      <c r="B1710" s="12" t="s">
        <v>308</v>
      </c>
      <c r="C1710" s="28">
        <v>43927</v>
      </c>
      <c r="D1710" s="12" t="s">
        <v>16</v>
      </c>
      <c r="E1710" s="12" t="s">
        <v>61</v>
      </c>
      <c r="F1710" s="12" t="s">
        <v>23</v>
      </c>
      <c r="G1710" s="14" t="s">
        <v>3524</v>
      </c>
      <c r="H1710" s="29" t="s">
        <v>3525</v>
      </c>
      <c r="I1710" s="16"/>
      <c r="J1710" s="16"/>
      <c r="K1710" s="11"/>
      <c r="L1710" s="11"/>
    </row>
    <row r="1711" spans="1:12" ht="61.5" x14ac:dyDescent="0.4">
      <c r="A1711" s="11"/>
      <c r="B1711" s="12" t="s">
        <v>308</v>
      </c>
      <c r="C1711" s="28">
        <v>43927</v>
      </c>
      <c r="D1711" s="12" t="s">
        <v>16</v>
      </c>
      <c r="E1711" s="12" t="s">
        <v>61</v>
      </c>
      <c r="F1711" s="12" t="s">
        <v>23</v>
      </c>
      <c r="G1711" s="14" t="s">
        <v>3526</v>
      </c>
      <c r="H1711" s="29" t="s">
        <v>3525</v>
      </c>
      <c r="I1711" s="16"/>
      <c r="J1711" s="16"/>
      <c r="K1711" s="11"/>
      <c r="L1711" s="11"/>
    </row>
    <row r="1712" spans="1:12" ht="73.8" x14ac:dyDescent="0.4">
      <c r="A1712" s="11"/>
      <c r="B1712" s="12" t="s">
        <v>308</v>
      </c>
      <c r="C1712" s="28">
        <v>43927</v>
      </c>
      <c r="D1712" s="12" t="s">
        <v>16</v>
      </c>
      <c r="E1712" s="12" t="s">
        <v>61</v>
      </c>
      <c r="F1712" s="12" t="s">
        <v>18</v>
      </c>
      <c r="G1712" s="14" t="s">
        <v>3527</v>
      </c>
      <c r="H1712" s="29" t="s">
        <v>3528</v>
      </c>
      <c r="I1712" s="16"/>
      <c r="J1712" s="16"/>
      <c r="K1712" s="11"/>
      <c r="L1712" s="11"/>
    </row>
    <row r="1713" spans="1:12" ht="36.9" x14ac:dyDescent="0.4">
      <c r="A1713" s="11"/>
      <c r="B1713" s="12" t="s">
        <v>308</v>
      </c>
      <c r="C1713" s="28">
        <v>43927</v>
      </c>
      <c r="D1713" s="12" t="s">
        <v>16</v>
      </c>
      <c r="E1713" s="12" t="s">
        <v>61</v>
      </c>
      <c r="F1713" s="12" t="s">
        <v>23</v>
      </c>
      <c r="G1713" s="14" t="s">
        <v>3529</v>
      </c>
      <c r="H1713" s="29" t="s">
        <v>3525</v>
      </c>
      <c r="I1713" s="16"/>
      <c r="J1713" s="16"/>
      <c r="K1713" s="11"/>
      <c r="L1713" s="11"/>
    </row>
    <row r="1714" spans="1:12" ht="86.1" x14ac:dyDescent="0.4">
      <c r="A1714" s="11"/>
      <c r="B1714" s="12" t="s">
        <v>308</v>
      </c>
      <c r="C1714" s="28">
        <v>43927</v>
      </c>
      <c r="D1714" s="12" t="s">
        <v>16</v>
      </c>
      <c r="E1714" s="12" t="s">
        <v>61</v>
      </c>
      <c r="F1714" s="12" t="s">
        <v>28</v>
      </c>
      <c r="G1714" s="14" t="s">
        <v>3530</v>
      </c>
      <c r="H1714" s="29" t="s">
        <v>3525</v>
      </c>
      <c r="I1714" s="16"/>
      <c r="J1714" s="16"/>
      <c r="K1714" s="11"/>
      <c r="L1714" s="11"/>
    </row>
    <row r="1715" spans="1:12" ht="110.7" x14ac:dyDescent="0.4">
      <c r="A1715" s="11"/>
      <c r="B1715" s="12" t="s">
        <v>308</v>
      </c>
      <c r="C1715" s="28">
        <v>43927</v>
      </c>
      <c r="D1715" s="12" t="s">
        <v>16</v>
      </c>
      <c r="E1715" s="12" t="s">
        <v>61</v>
      </c>
      <c r="F1715" s="12" t="s">
        <v>23</v>
      </c>
      <c r="G1715" s="14" t="s">
        <v>3531</v>
      </c>
      <c r="H1715" s="29" t="s">
        <v>3532</v>
      </c>
      <c r="I1715" s="16"/>
      <c r="J1715" s="16"/>
      <c r="K1715" s="11"/>
      <c r="L1715" s="11"/>
    </row>
    <row r="1716" spans="1:12" ht="61.5" x14ac:dyDescent="0.4">
      <c r="A1716" s="11"/>
      <c r="B1716" s="12" t="s">
        <v>308</v>
      </c>
      <c r="C1716" s="28">
        <v>43927</v>
      </c>
      <c r="D1716" s="12" t="s">
        <v>16</v>
      </c>
      <c r="E1716" s="12" t="s">
        <v>61</v>
      </c>
      <c r="F1716" s="12" t="s">
        <v>23</v>
      </c>
      <c r="G1716" s="14" t="s">
        <v>3533</v>
      </c>
      <c r="H1716" s="29" t="s">
        <v>3534</v>
      </c>
      <c r="I1716" s="16"/>
      <c r="J1716" s="16"/>
      <c r="K1716" s="11"/>
      <c r="L1716" s="11"/>
    </row>
    <row r="1717" spans="1:12" ht="98.4" x14ac:dyDescent="0.4">
      <c r="A1717" s="11"/>
      <c r="B1717" s="12" t="s">
        <v>308</v>
      </c>
      <c r="C1717" s="28">
        <v>43927</v>
      </c>
      <c r="D1717" s="12" t="s">
        <v>16</v>
      </c>
      <c r="E1717" s="12" t="s">
        <v>61</v>
      </c>
      <c r="F1717" s="12" t="s">
        <v>23</v>
      </c>
      <c r="G1717" s="14" t="s">
        <v>3535</v>
      </c>
      <c r="H1717" s="29" t="s">
        <v>3534</v>
      </c>
      <c r="I1717" s="16"/>
      <c r="J1717" s="16"/>
      <c r="K1717" s="11"/>
      <c r="L1717" s="11"/>
    </row>
    <row r="1718" spans="1:12" ht="73.8" x14ac:dyDescent="0.4">
      <c r="A1718" s="11"/>
      <c r="B1718" s="12" t="s">
        <v>91</v>
      </c>
      <c r="C1718" s="28">
        <v>43927</v>
      </c>
      <c r="D1718" s="12" t="s">
        <v>16</v>
      </c>
      <c r="E1718" s="12" t="s">
        <v>92</v>
      </c>
      <c r="F1718" s="12" t="s">
        <v>18</v>
      </c>
      <c r="G1718" s="14" t="s">
        <v>3536</v>
      </c>
      <c r="H1718" s="29" t="s">
        <v>3537</v>
      </c>
      <c r="I1718" s="16"/>
      <c r="J1718" s="16"/>
      <c r="K1718" s="11"/>
      <c r="L1718" s="11"/>
    </row>
    <row r="1719" spans="1:12" ht="49.2" x14ac:dyDescent="0.4">
      <c r="A1719" s="11"/>
      <c r="B1719" s="12" t="s">
        <v>480</v>
      </c>
      <c r="C1719" s="28">
        <v>43927</v>
      </c>
      <c r="D1719" s="12" t="s">
        <v>16</v>
      </c>
      <c r="E1719" s="12" t="s">
        <v>1327</v>
      </c>
      <c r="F1719" s="12" t="s">
        <v>274</v>
      </c>
      <c r="G1719" s="14" t="s">
        <v>3538</v>
      </c>
      <c r="H1719" s="29" t="s">
        <v>3539</v>
      </c>
      <c r="I1719" s="16"/>
      <c r="J1719" s="16"/>
      <c r="K1719" s="11"/>
      <c r="L1719" s="11"/>
    </row>
    <row r="1720" spans="1:12" ht="233.7" x14ac:dyDescent="0.4">
      <c r="A1720" s="11"/>
      <c r="B1720" s="12" t="s">
        <v>102</v>
      </c>
      <c r="C1720" s="13">
        <v>43927</v>
      </c>
      <c r="D1720" s="12" t="s">
        <v>16</v>
      </c>
      <c r="E1720" s="12" t="s">
        <v>889</v>
      </c>
      <c r="F1720" s="12" t="s">
        <v>18</v>
      </c>
      <c r="G1720" s="14" t="s">
        <v>3540</v>
      </c>
      <c r="H1720" s="29" t="s">
        <v>3541</v>
      </c>
      <c r="I1720" s="16"/>
      <c r="J1720" s="16"/>
      <c r="K1720" s="11"/>
      <c r="L1720" s="11"/>
    </row>
    <row r="1721" spans="1:12" ht="86.1" x14ac:dyDescent="0.4">
      <c r="A1721" s="11"/>
      <c r="B1721" s="12" t="s">
        <v>400</v>
      </c>
      <c r="C1721" s="28">
        <v>43927</v>
      </c>
      <c r="D1721" s="12" t="s">
        <v>16</v>
      </c>
      <c r="E1721" s="12" t="s">
        <v>491</v>
      </c>
      <c r="F1721" s="12" t="s">
        <v>274</v>
      </c>
      <c r="G1721" s="14" t="s">
        <v>3542</v>
      </c>
      <c r="H1721" s="29" t="s">
        <v>3543</v>
      </c>
      <c r="I1721" s="16"/>
      <c r="J1721" s="16"/>
      <c r="K1721" s="11"/>
      <c r="L1721" s="11"/>
    </row>
    <row r="1722" spans="1:12" ht="73.8" x14ac:dyDescent="0.4">
      <c r="A1722" s="11"/>
      <c r="B1722" s="12" t="s">
        <v>184</v>
      </c>
      <c r="C1722" s="28">
        <v>43927</v>
      </c>
      <c r="D1722" s="12" t="s">
        <v>16</v>
      </c>
      <c r="E1722" s="12" t="s">
        <v>2553</v>
      </c>
      <c r="F1722" s="12" t="s">
        <v>18</v>
      </c>
      <c r="G1722" s="14" t="s">
        <v>3544</v>
      </c>
      <c r="H1722" s="29" t="s">
        <v>3545</v>
      </c>
      <c r="I1722" s="16"/>
      <c r="J1722" s="16"/>
      <c r="K1722" s="11"/>
      <c r="L1722" s="11"/>
    </row>
    <row r="1723" spans="1:12" ht="49.2" x14ac:dyDescent="0.4">
      <c r="A1723" s="11"/>
      <c r="B1723" s="12" t="s">
        <v>184</v>
      </c>
      <c r="C1723" s="28">
        <v>43927</v>
      </c>
      <c r="D1723" s="12" t="s">
        <v>16</v>
      </c>
      <c r="E1723" s="12" t="s">
        <v>2553</v>
      </c>
      <c r="F1723" s="12" t="s">
        <v>18</v>
      </c>
      <c r="G1723" s="14" t="s">
        <v>3546</v>
      </c>
      <c r="H1723" s="29" t="s">
        <v>3545</v>
      </c>
      <c r="I1723" s="16"/>
      <c r="J1723" s="16"/>
      <c r="K1723" s="11"/>
      <c r="L1723" s="11"/>
    </row>
    <row r="1724" spans="1:12" ht="61.5" hidden="1" x14ac:dyDescent="0.4">
      <c r="A1724" s="11"/>
      <c r="B1724" s="19" t="s">
        <v>184</v>
      </c>
      <c r="C1724" s="32">
        <v>43927</v>
      </c>
      <c r="D1724" s="19" t="s">
        <v>142</v>
      </c>
      <c r="E1724" s="19" t="s">
        <v>332</v>
      </c>
      <c r="F1724" s="19" t="s">
        <v>28</v>
      </c>
      <c r="G1724" s="21" t="s">
        <v>3547</v>
      </c>
      <c r="H1724" s="31" t="s">
        <v>3548</v>
      </c>
      <c r="I1724" s="16"/>
      <c r="J1724" s="16"/>
      <c r="K1724" s="11"/>
      <c r="L1724" s="11"/>
    </row>
    <row r="1725" spans="1:12" ht="61.5" x14ac:dyDescent="0.4">
      <c r="A1725" s="11"/>
      <c r="B1725" s="12" t="s">
        <v>191</v>
      </c>
      <c r="C1725" s="28">
        <v>43927</v>
      </c>
      <c r="D1725" s="12" t="s">
        <v>16</v>
      </c>
      <c r="E1725" s="12" t="s">
        <v>567</v>
      </c>
      <c r="F1725" s="12" t="s">
        <v>28</v>
      </c>
      <c r="G1725" s="14" t="s">
        <v>3549</v>
      </c>
      <c r="H1725" s="29" t="s">
        <v>3550</v>
      </c>
      <c r="I1725" s="16"/>
      <c r="J1725" s="16"/>
      <c r="K1725" s="11"/>
      <c r="L1725" s="11"/>
    </row>
    <row r="1726" spans="1:12" ht="110.7" x14ac:dyDescent="0.4">
      <c r="A1726" s="11"/>
      <c r="B1726" s="12" t="s">
        <v>15</v>
      </c>
      <c r="C1726" s="28">
        <v>43926</v>
      </c>
      <c r="D1726" s="12" t="s">
        <v>16</v>
      </c>
      <c r="E1726" s="12" t="s">
        <v>503</v>
      </c>
      <c r="F1726" s="12" t="s">
        <v>28</v>
      </c>
      <c r="G1726" s="14" t="s">
        <v>3551</v>
      </c>
      <c r="H1726" s="29" t="s">
        <v>3552</v>
      </c>
      <c r="I1726" s="16"/>
      <c r="J1726" s="16"/>
      <c r="K1726" s="11"/>
      <c r="L1726" s="11"/>
    </row>
    <row r="1727" spans="1:12" ht="147.6" x14ac:dyDescent="0.4">
      <c r="A1727" s="11"/>
      <c r="B1727" s="12" t="s">
        <v>15</v>
      </c>
      <c r="C1727" s="28">
        <v>43926</v>
      </c>
      <c r="D1727" s="12" t="s">
        <v>16</v>
      </c>
      <c r="E1727" s="12" t="s">
        <v>503</v>
      </c>
      <c r="F1727" s="12" t="s">
        <v>28</v>
      </c>
      <c r="G1727" s="14" t="s">
        <v>3553</v>
      </c>
      <c r="H1727" s="29" t="s">
        <v>3554</v>
      </c>
      <c r="I1727" s="16"/>
      <c r="J1727" s="16"/>
      <c r="K1727" s="11"/>
      <c r="L1727" s="11"/>
    </row>
    <row r="1728" spans="1:12" ht="36.9" hidden="1" x14ac:dyDescent="0.4">
      <c r="A1728" s="11"/>
      <c r="B1728" s="19" t="s">
        <v>1091</v>
      </c>
      <c r="C1728" s="32">
        <v>43926</v>
      </c>
      <c r="D1728" s="19" t="s">
        <v>142</v>
      </c>
      <c r="E1728" s="19" t="s">
        <v>3555</v>
      </c>
      <c r="F1728" s="19" t="s">
        <v>28</v>
      </c>
      <c r="G1728" s="21" t="s">
        <v>3556</v>
      </c>
      <c r="H1728" s="31" t="s">
        <v>3557</v>
      </c>
      <c r="I1728" s="16"/>
      <c r="J1728" s="16"/>
      <c r="K1728" s="11"/>
      <c r="L1728" s="11"/>
    </row>
    <row r="1729" spans="1:12" ht="36.9" hidden="1" x14ac:dyDescent="0.4">
      <c r="A1729" s="11"/>
      <c r="B1729" s="19" t="s">
        <v>1091</v>
      </c>
      <c r="C1729" s="32">
        <v>43926</v>
      </c>
      <c r="D1729" s="19" t="s">
        <v>142</v>
      </c>
      <c r="E1729" s="19" t="s">
        <v>3555</v>
      </c>
      <c r="F1729" s="19" t="s">
        <v>23</v>
      </c>
      <c r="G1729" s="21" t="s">
        <v>3558</v>
      </c>
      <c r="H1729" s="31" t="s">
        <v>3557</v>
      </c>
      <c r="I1729" s="16"/>
      <c r="J1729" s="16"/>
      <c r="K1729" s="11"/>
      <c r="L1729" s="11"/>
    </row>
    <row r="1730" spans="1:12" ht="36.9" hidden="1" x14ac:dyDescent="0.4">
      <c r="A1730" s="11"/>
      <c r="B1730" s="19" t="s">
        <v>1091</v>
      </c>
      <c r="C1730" s="32">
        <v>43926</v>
      </c>
      <c r="D1730" s="19" t="s">
        <v>142</v>
      </c>
      <c r="E1730" s="19" t="s">
        <v>3555</v>
      </c>
      <c r="F1730" s="19" t="s">
        <v>23</v>
      </c>
      <c r="G1730" s="21" t="s">
        <v>3559</v>
      </c>
      <c r="H1730" s="31" t="s">
        <v>3557</v>
      </c>
      <c r="I1730" s="16"/>
      <c r="J1730" s="16"/>
      <c r="K1730" s="11"/>
      <c r="L1730" s="11"/>
    </row>
    <row r="1731" spans="1:12" ht="86.1" x14ac:dyDescent="0.4">
      <c r="A1731" s="11"/>
      <c r="B1731" s="12" t="s">
        <v>1535</v>
      </c>
      <c r="C1731" s="28">
        <v>43926</v>
      </c>
      <c r="D1731" s="12" t="s">
        <v>16</v>
      </c>
      <c r="E1731" s="12" t="s">
        <v>3560</v>
      </c>
      <c r="F1731" s="12" t="s">
        <v>18</v>
      </c>
      <c r="G1731" s="14" t="s">
        <v>3561</v>
      </c>
      <c r="H1731" s="29" t="s">
        <v>3562</v>
      </c>
      <c r="I1731" s="16"/>
      <c r="J1731" s="16"/>
      <c r="K1731" s="11"/>
      <c r="L1731" s="11"/>
    </row>
    <row r="1732" spans="1:12" ht="86.1" x14ac:dyDescent="0.4">
      <c r="A1732" s="11"/>
      <c r="B1732" s="12" t="s">
        <v>1535</v>
      </c>
      <c r="C1732" s="28">
        <v>43926</v>
      </c>
      <c r="D1732" s="12" t="s">
        <v>16</v>
      </c>
      <c r="E1732" s="12" t="s">
        <v>3560</v>
      </c>
      <c r="F1732" s="12" t="s">
        <v>274</v>
      </c>
      <c r="G1732" s="14" t="s">
        <v>3563</v>
      </c>
      <c r="H1732" s="29" t="s">
        <v>3562</v>
      </c>
      <c r="I1732" s="16"/>
      <c r="J1732" s="16"/>
      <c r="K1732" s="11"/>
      <c r="L1732" s="11"/>
    </row>
    <row r="1733" spans="1:12" ht="86.1" x14ac:dyDescent="0.4">
      <c r="A1733" s="11"/>
      <c r="B1733" s="12" t="s">
        <v>1535</v>
      </c>
      <c r="C1733" s="28">
        <v>43926</v>
      </c>
      <c r="D1733" s="12" t="s">
        <v>16</v>
      </c>
      <c r="E1733" s="12" t="s">
        <v>3560</v>
      </c>
      <c r="F1733" s="12" t="s">
        <v>18</v>
      </c>
      <c r="G1733" s="14" t="s">
        <v>3564</v>
      </c>
      <c r="H1733" s="29" t="s">
        <v>3562</v>
      </c>
      <c r="I1733" s="16"/>
      <c r="J1733" s="16"/>
      <c r="K1733" s="11"/>
      <c r="L1733" s="11"/>
    </row>
    <row r="1734" spans="1:12" ht="86.1" x14ac:dyDescent="0.4">
      <c r="A1734" s="11"/>
      <c r="B1734" s="12" t="s">
        <v>1535</v>
      </c>
      <c r="C1734" s="28">
        <v>43926</v>
      </c>
      <c r="D1734" s="12" t="s">
        <v>16</v>
      </c>
      <c r="E1734" s="12" t="s">
        <v>3560</v>
      </c>
      <c r="F1734" s="12" t="s">
        <v>18</v>
      </c>
      <c r="G1734" s="14" t="s">
        <v>3565</v>
      </c>
      <c r="H1734" s="29" t="s">
        <v>3562</v>
      </c>
      <c r="I1734" s="16"/>
      <c r="J1734" s="16"/>
      <c r="K1734" s="11"/>
      <c r="L1734" s="11"/>
    </row>
    <row r="1735" spans="1:12" ht="86.1" x14ac:dyDescent="0.4">
      <c r="A1735" s="11"/>
      <c r="B1735" s="12" t="s">
        <v>1535</v>
      </c>
      <c r="C1735" s="28">
        <v>43926</v>
      </c>
      <c r="D1735" s="12" t="s">
        <v>16</v>
      </c>
      <c r="E1735" s="12" t="s">
        <v>3560</v>
      </c>
      <c r="F1735" s="12" t="s">
        <v>18</v>
      </c>
      <c r="G1735" s="14" t="s">
        <v>3566</v>
      </c>
      <c r="H1735" s="29" t="s">
        <v>3562</v>
      </c>
      <c r="I1735" s="16"/>
      <c r="J1735" s="16"/>
      <c r="K1735" s="11"/>
      <c r="L1735" s="11"/>
    </row>
    <row r="1736" spans="1:12" ht="86.1" x14ac:dyDescent="0.4">
      <c r="A1736" s="11"/>
      <c r="B1736" s="12" t="s">
        <v>1535</v>
      </c>
      <c r="C1736" s="28">
        <v>43926</v>
      </c>
      <c r="D1736" s="12" t="s">
        <v>16</v>
      </c>
      <c r="E1736" s="12" t="s">
        <v>3560</v>
      </c>
      <c r="F1736" s="12" t="s">
        <v>18</v>
      </c>
      <c r="G1736" s="14" t="s">
        <v>3567</v>
      </c>
      <c r="H1736" s="29" t="s">
        <v>3562</v>
      </c>
      <c r="I1736" s="16"/>
      <c r="J1736" s="16"/>
      <c r="K1736" s="11"/>
      <c r="L1736" s="11"/>
    </row>
    <row r="1737" spans="1:12" ht="110.7" x14ac:dyDescent="0.4">
      <c r="A1737" s="11"/>
      <c r="B1737" s="12" t="s">
        <v>1535</v>
      </c>
      <c r="C1737" s="28">
        <v>43926</v>
      </c>
      <c r="D1737" s="12" t="s">
        <v>16</v>
      </c>
      <c r="E1737" s="12" t="s">
        <v>3560</v>
      </c>
      <c r="F1737" s="12" t="s">
        <v>18</v>
      </c>
      <c r="G1737" s="14" t="s">
        <v>3568</v>
      </c>
      <c r="H1737" s="29" t="s">
        <v>3562</v>
      </c>
      <c r="I1737" s="16"/>
      <c r="J1737" s="16"/>
      <c r="K1737" s="11"/>
      <c r="L1737" s="11"/>
    </row>
    <row r="1738" spans="1:12" ht="73.8" x14ac:dyDescent="0.4">
      <c r="A1738" s="11"/>
      <c r="B1738" s="12" t="s">
        <v>119</v>
      </c>
      <c r="C1738" s="28">
        <v>43925</v>
      </c>
      <c r="D1738" s="12" t="s">
        <v>16</v>
      </c>
      <c r="E1738" s="12" t="s">
        <v>61</v>
      </c>
      <c r="F1738" s="12" t="s">
        <v>23</v>
      </c>
      <c r="G1738" s="14" t="s">
        <v>3569</v>
      </c>
      <c r="H1738" s="29" t="s">
        <v>3570</v>
      </c>
      <c r="I1738" s="16"/>
      <c r="J1738" s="16"/>
      <c r="K1738" s="11"/>
      <c r="L1738" s="11"/>
    </row>
    <row r="1739" spans="1:12" ht="61.5" x14ac:dyDescent="0.4">
      <c r="A1739" s="11"/>
      <c r="B1739" s="12" t="s">
        <v>1147</v>
      </c>
      <c r="C1739" s="28">
        <v>43925</v>
      </c>
      <c r="D1739" s="12" t="s">
        <v>16</v>
      </c>
      <c r="E1739" s="12" t="s">
        <v>1148</v>
      </c>
      <c r="F1739" s="12" t="s">
        <v>28</v>
      </c>
      <c r="G1739" s="14" t="s">
        <v>3571</v>
      </c>
      <c r="H1739" s="29" t="s">
        <v>3572</v>
      </c>
      <c r="I1739" s="16"/>
      <c r="J1739" s="16"/>
      <c r="K1739" s="11"/>
      <c r="L1739" s="11"/>
    </row>
    <row r="1740" spans="1:12" ht="49.2" x14ac:dyDescent="0.4">
      <c r="A1740" s="11"/>
      <c r="B1740" s="12" t="s">
        <v>272</v>
      </c>
      <c r="C1740" s="28">
        <v>43925</v>
      </c>
      <c r="D1740" s="12" t="s">
        <v>16</v>
      </c>
      <c r="E1740" s="12" t="s">
        <v>1049</v>
      </c>
      <c r="F1740" s="12" t="s">
        <v>23</v>
      </c>
      <c r="G1740" s="14" t="s">
        <v>3573</v>
      </c>
      <c r="H1740" s="29" t="s">
        <v>3574</v>
      </c>
      <c r="I1740" s="16"/>
      <c r="J1740" s="16"/>
      <c r="K1740" s="11"/>
      <c r="L1740" s="11"/>
    </row>
    <row r="1741" spans="1:12" ht="73.8" x14ac:dyDescent="0.4">
      <c r="A1741" s="11"/>
      <c r="B1741" s="12" t="s">
        <v>55</v>
      </c>
      <c r="C1741" s="28">
        <v>43925</v>
      </c>
      <c r="D1741" s="12" t="s">
        <v>16</v>
      </c>
      <c r="E1741" s="12" t="s">
        <v>3575</v>
      </c>
      <c r="F1741" s="12" t="s">
        <v>62</v>
      </c>
      <c r="G1741" s="14" t="s">
        <v>3576</v>
      </c>
      <c r="H1741" s="29" t="s">
        <v>3577</v>
      </c>
      <c r="I1741" s="16"/>
      <c r="J1741" s="16"/>
      <c r="K1741" s="11"/>
      <c r="L1741" s="11"/>
    </row>
    <row r="1742" spans="1:12" ht="49.2" hidden="1" x14ac:dyDescent="0.4">
      <c r="A1742" s="11"/>
      <c r="B1742" s="19" t="s">
        <v>148</v>
      </c>
      <c r="C1742" s="32">
        <v>43925</v>
      </c>
      <c r="D1742" s="19" t="s">
        <v>142</v>
      </c>
      <c r="E1742" s="19" t="s">
        <v>3578</v>
      </c>
      <c r="F1742" s="19" t="s">
        <v>23</v>
      </c>
      <c r="G1742" s="21" t="s">
        <v>3579</v>
      </c>
      <c r="H1742" s="31" t="s">
        <v>3580</v>
      </c>
      <c r="I1742" s="16"/>
      <c r="J1742" s="16"/>
      <c r="K1742" s="11"/>
      <c r="L1742" s="11"/>
    </row>
    <row r="1743" spans="1:12" ht="73.8" x14ac:dyDescent="0.4">
      <c r="A1743" s="11"/>
      <c r="B1743" s="12" t="s">
        <v>80</v>
      </c>
      <c r="C1743" s="28">
        <v>43925</v>
      </c>
      <c r="D1743" s="12" t="s">
        <v>16</v>
      </c>
      <c r="E1743" s="12" t="s">
        <v>387</v>
      </c>
      <c r="F1743" s="12" t="s">
        <v>18</v>
      </c>
      <c r="G1743" s="14" t="s">
        <v>3581</v>
      </c>
      <c r="H1743" s="29" t="s">
        <v>3582</v>
      </c>
      <c r="I1743" s="16"/>
      <c r="J1743" s="16"/>
      <c r="K1743" s="11"/>
      <c r="L1743" s="11"/>
    </row>
    <row r="1744" spans="1:12" ht="73.8" x14ac:dyDescent="0.4">
      <c r="A1744" s="11"/>
      <c r="B1744" s="12" t="s">
        <v>80</v>
      </c>
      <c r="C1744" s="28">
        <v>43925</v>
      </c>
      <c r="D1744" s="12" t="s">
        <v>16</v>
      </c>
      <c r="E1744" s="12" t="s">
        <v>387</v>
      </c>
      <c r="F1744" s="12" t="s">
        <v>18</v>
      </c>
      <c r="G1744" s="14" t="s">
        <v>3583</v>
      </c>
      <c r="H1744" s="29" t="s">
        <v>3582</v>
      </c>
      <c r="I1744" s="16"/>
      <c r="J1744" s="16"/>
      <c r="K1744" s="11"/>
      <c r="L1744" s="11"/>
    </row>
    <row r="1745" spans="1:12" ht="86.1" x14ac:dyDescent="0.4">
      <c r="A1745" s="11"/>
      <c r="B1745" s="12" t="s">
        <v>80</v>
      </c>
      <c r="C1745" s="28">
        <v>43925</v>
      </c>
      <c r="D1745" s="12" t="s">
        <v>16</v>
      </c>
      <c r="E1745" s="12" t="s">
        <v>387</v>
      </c>
      <c r="F1745" s="12" t="s">
        <v>18</v>
      </c>
      <c r="G1745" s="14" t="s">
        <v>3584</v>
      </c>
      <c r="H1745" s="29" t="s">
        <v>3582</v>
      </c>
      <c r="I1745" s="16"/>
      <c r="J1745" s="16"/>
      <c r="K1745" s="11"/>
      <c r="L1745" s="11"/>
    </row>
    <row r="1746" spans="1:12" ht="86.1" x14ac:dyDescent="0.4">
      <c r="A1746" s="11"/>
      <c r="B1746" s="12" t="s">
        <v>80</v>
      </c>
      <c r="C1746" s="28">
        <v>43925</v>
      </c>
      <c r="D1746" s="12" t="s">
        <v>16</v>
      </c>
      <c r="E1746" s="12" t="s">
        <v>81</v>
      </c>
      <c r="F1746" s="12" t="s">
        <v>274</v>
      </c>
      <c r="G1746" s="14" t="s">
        <v>3585</v>
      </c>
      <c r="H1746" s="29" t="s">
        <v>3586</v>
      </c>
      <c r="I1746" s="16"/>
      <c r="J1746" s="16"/>
      <c r="K1746" s="11"/>
      <c r="L1746" s="11"/>
    </row>
    <row r="1747" spans="1:12" ht="86.1" x14ac:dyDescent="0.4">
      <c r="A1747" s="11"/>
      <c r="B1747" s="12" t="s">
        <v>244</v>
      </c>
      <c r="C1747" s="13">
        <v>43925</v>
      </c>
      <c r="D1747" s="12" t="s">
        <v>16</v>
      </c>
      <c r="E1747" s="12" t="s">
        <v>546</v>
      </c>
      <c r="F1747" s="12" t="s">
        <v>62</v>
      </c>
      <c r="G1747" s="14" t="s">
        <v>3587</v>
      </c>
      <c r="H1747" s="29" t="s">
        <v>3588</v>
      </c>
      <c r="I1747" s="16"/>
      <c r="J1747" s="16"/>
      <c r="K1747" s="11"/>
      <c r="L1747" s="11"/>
    </row>
    <row r="1748" spans="1:12" ht="49.2" x14ac:dyDescent="0.4">
      <c r="A1748" s="11"/>
      <c r="B1748" s="12" t="s">
        <v>191</v>
      </c>
      <c r="C1748" s="28">
        <v>43925</v>
      </c>
      <c r="D1748" s="12" t="s">
        <v>16</v>
      </c>
      <c r="E1748" s="12" t="s">
        <v>3014</v>
      </c>
      <c r="F1748" s="12" t="s">
        <v>28</v>
      </c>
      <c r="G1748" s="14" t="s">
        <v>3589</v>
      </c>
      <c r="H1748" s="29" t="s">
        <v>3590</v>
      </c>
      <c r="I1748" s="16"/>
      <c r="J1748" s="16"/>
      <c r="K1748" s="11"/>
      <c r="L1748" s="11"/>
    </row>
    <row r="1749" spans="1:12" ht="123" x14ac:dyDescent="0.4">
      <c r="A1749" s="11"/>
      <c r="B1749" s="12" t="s">
        <v>15</v>
      </c>
      <c r="C1749" s="28">
        <v>43924</v>
      </c>
      <c r="D1749" s="12" t="s">
        <v>16</v>
      </c>
      <c r="E1749" s="12" t="s">
        <v>412</v>
      </c>
      <c r="F1749" s="12" t="s">
        <v>18</v>
      </c>
      <c r="G1749" s="14" t="s">
        <v>3591</v>
      </c>
      <c r="H1749" s="29" t="s">
        <v>3592</v>
      </c>
      <c r="I1749" s="16"/>
      <c r="J1749" s="16"/>
      <c r="K1749" s="11"/>
      <c r="L1749" s="11"/>
    </row>
    <row r="1750" spans="1:12" ht="49.2" x14ac:dyDescent="0.4">
      <c r="A1750" s="11"/>
      <c r="B1750" s="12" t="s">
        <v>3593</v>
      </c>
      <c r="C1750" s="49">
        <v>43924</v>
      </c>
      <c r="D1750" s="14" t="s">
        <v>16</v>
      </c>
      <c r="E1750" s="12" t="s">
        <v>3594</v>
      </c>
      <c r="F1750" s="14" t="s">
        <v>18</v>
      </c>
      <c r="G1750" s="14" t="s">
        <v>3595</v>
      </c>
      <c r="H1750" s="29" t="s">
        <v>3596</v>
      </c>
      <c r="I1750" s="50"/>
      <c r="J1750" s="50"/>
      <c r="K1750" s="11"/>
      <c r="L1750" s="11"/>
    </row>
    <row r="1751" spans="1:12" ht="86.1" x14ac:dyDescent="0.4">
      <c r="A1751" s="11"/>
      <c r="B1751" s="12" t="s">
        <v>3593</v>
      </c>
      <c r="C1751" s="49">
        <v>43924</v>
      </c>
      <c r="D1751" s="14" t="s">
        <v>16</v>
      </c>
      <c r="E1751" s="12" t="s">
        <v>3594</v>
      </c>
      <c r="F1751" s="14" t="s">
        <v>18</v>
      </c>
      <c r="G1751" s="14" t="s">
        <v>3597</v>
      </c>
      <c r="H1751" s="29" t="s">
        <v>3596</v>
      </c>
      <c r="I1751" s="50"/>
      <c r="J1751" s="50"/>
      <c r="K1751" s="11"/>
      <c r="L1751" s="11"/>
    </row>
    <row r="1752" spans="1:12" ht="49.2" x14ac:dyDescent="0.4">
      <c r="A1752" s="11"/>
      <c r="B1752" s="12" t="s">
        <v>3593</v>
      </c>
      <c r="C1752" s="49">
        <v>43924</v>
      </c>
      <c r="D1752" s="14" t="s">
        <v>16</v>
      </c>
      <c r="E1752" s="12" t="s">
        <v>3594</v>
      </c>
      <c r="F1752" s="14" t="s">
        <v>18</v>
      </c>
      <c r="G1752" s="14" t="s">
        <v>3598</v>
      </c>
      <c r="H1752" s="29" t="s">
        <v>3599</v>
      </c>
      <c r="I1752" s="50"/>
      <c r="J1752" s="50"/>
      <c r="K1752" s="11"/>
      <c r="L1752" s="11"/>
    </row>
    <row r="1753" spans="1:12" ht="110.7" x14ac:dyDescent="0.4">
      <c r="A1753" s="11"/>
      <c r="B1753" s="12" t="s">
        <v>3593</v>
      </c>
      <c r="C1753" s="49">
        <v>43924</v>
      </c>
      <c r="D1753" s="14" t="s">
        <v>16</v>
      </c>
      <c r="E1753" s="12" t="s">
        <v>3594</v>
      </c>
      <c r="F1753" s="14" t="s">
        <v>18</v>
      </c>
      <c r="G1753" s="14" t="s">
        <v>3600</v>
      </c>
      <c r="H1753" s="29" t="s">
        <v>3596</v>
      </c>
      <c r="I1753" s="50"/>
      <c r="J1753" s="50"/>
      <c r="K1753" s="11"/>
      <c r="L1753" s="11"/>
    </row>
    <row r="1754" spans="1:12" ht="61.5" x14ac:dyDescent="0.4">
      <c r="A1754" s="11"/>
      <c r="B1754" s="12" t="s">
        <v>35</v>
      </c>
      <c r="C1754" s="49">
        <v>43924</v>
      </c>
      <c r="D1754" s="14" t="s">
        <v>16</v>
      </c>
      <c r="E1754" s="12" t="s">
        <v>206</v>
      </c>
      <c r="F1754" s="14" t="s">
        <v>23</v>
      </c>
      <c r="G1754" s="14" t="s">
        <v>3601</v>
      </c>
      <c r="H1754" s="29" t="s">
        <v>3602</v>
      </c>
      <c r="I1754" s="50"/>
      <c r="J1754" s="50"/>
      <c r="K1754" s="11"/>
      <c r="L1754" s="11"/>
    </row>
    <row r="1755" spans="1:12" ht="123" x14ac:dyDescent="0.4">
      <c r="A1755" s="11"/>
      <c r="B1755" s="12" t="s">
        <v>35</v>
      </c>
      <c r="C1755" s="49">
        <v>43924</v>
      </c>
      <c r="D1755" s="14" t="s">
        <v>16</v>
      </c>
      <c r="E1755" s="12" t="s">
        <v>3603</v>
      </c>
      <c r="F1755" s="14" t="s">
        <v>62</v>
      </c>
      <c r="G1755" s="14" t="s">
        <v>3604</v>
      </c>
      <c r="H1755" s="29" t="s">
        <v>3605</v>
      </c>
      <c r="I1755" s="50"/>
      <c r="J1755" s="50"/>
      <c r="K1755" s="11"/>
      <c r="L1755" s="11"/>
    </row>
    <row r="1756" spans="1:12" ht="110.7" x14ac:dyDescent="0.4">
      <c r="A1756" s="11"/>
      <c r="B1756" s="12" t="s">
        <v>46</v>
      </c>
      <c r="C1756" s="49">
        <v>43924</v>
      </c>
      <c r="D1756" s="14" t="s">
        <v>16</v>
      </c>
      <c r="E1756" s="12" t="s">
        <v>950</v>
      </c>
      <c r="F1756" s="14" t="s">
        <v>18</v>
      </c>
      <c r="G1756" s="14" t="s">
        <v>3606</v>
      </c>
      <c r="H1756" s="29" t="s">
        <v>3607</v>
      </c>
      <c r="I1756" s="50"/>
      <c r="J1756" s="50"/>
      <c r="K1756" s="11"/>
      <c r="L1756" s="11"/>
    </row>
    <row r="1757" spans="1:12" ht="36.9" x14ac:dyDescent="0.4">
      <c r="A1757" s="11"/>
      <c r="B1757" s="12" t="s">
        <v>46</v>
      </c>
      <c r="C1757" s="49">
        <v>43924</v>
      </c>
      <c r="D1757" s="14" t="s">
        <v>16</v>
      </c>
      <c r="E1757" s="12" t="s">
        <v>950</v>
      </c>
      <c r="F1757" s="14" t="s">
        <v>18</v>
      </c>
      <c r="G1757" s="14" t="s">
        <v>3608</v>
      </c>
      <c r="H1757" s="29" t="s">
        <v>3607</v>
      </c>
      <c r="I1757" s="50"/>
      <c r="J1757" s="50"/>
      <c r="K1757" s="11"/>
      <c r="L1757" s="11"/>
    </row>
    <row r="1758" spans="1:12" ht="86.1" x14ac:dyDescent="0.4">
      <c r="A1758" s="11"/>
      <c r="B1758" s="12" t="s">
        <v>46</v>
      </c>
      <c r="C1758" s="28">
        <v>43924</v>
      </c>
      <c r="D1758" s="12" t="s">
        <v>16</v>
      </c>
      <c r="E1758" s="12" t="s">
        <v>61</v>
      </c>
      <c r="F1758" s="12" t="s">
        <v>28</v>
      </c>
      <c r="G1758" s="14" t="s">
        <v>3609</v>
      </c>
      <c r="H1758" s="29" t="s">
        <v>3610</v>
      </c>
      <c r="I1758" s="16"/>
      <c r="J1758" s="16"/>
      <c r="K1758" s="11"/>
      <c r="L1758" s="11"/>
    </row>
    <row r="1759" spans="1:12" ht="73.8" x14ac:dyDescent="0.4">
      <c r="A1759" s="11"/>
      <c r="B1759" s="12" t="s">
        <v>50</v>
      </c>
      <c r="C1759" s="28">
        <v>43924</v>
      </c>
      <c r="D1759" s="12" t="s">
        <v>16</v>
      </c>
      <c r="E1759" s="12" t="s">
        <v>1633</v>
      </c>
      <c r="F1759" s="12" t="s">
        <v>23</v>
      </c>
      <c r="G1759" s="14" t="s">
        <v>3611</v>
      </c>
      <c r="H1759" s="29" t="s">
        <v>3612</v>
      </c>
      <c r="I1759" s="16"/>
      <c r="J1759" s="16"/>
      <c r="K1759" s="11"/>
      <c r="L1759" s="11"/>
    </row>
    <row r="1760" spans="1:12" ht="86.1" x14ac:dyDescent="0.4">
      <c r="A1760" s="11"/>
      <c r="B1760" s="12" t="s">
        <v>272</v>
      </c>
      <c r="C1760" s="13">
        <v>43924</v>
      </c>
      <c r="D1760" s="12" t="s">
        <v>16</v>
      </c>
      <c r="E1760" s="12" t="s">
        <v>1049</v>
      </c>
      <c r="F1760" s="12" t="s">
        <v>62</v>
      </c>
      <c r="G1760" s="14" t="s">
        <v>3613</v>
      </c>
      <c r="H1760" s="29" t="s">
        <v>3614</v>
      </c>
      <c r="I1760" s="16"/>
      <c r="J1760" s="16"/>
      <c r="K1760" s="11"/>
      <c r="L1760" s="11"/>
    </row>
    <row r="1761" spans="1:12" ht="36.9" x14ac:dyDescent="0.4">
      <c r="A1761" s="11"/>
      <c r="B1761" s="12" t="s">
        <v>272</v>
      </c>
      <c r="C1761" s="28">
        <v>43924</v>
      </c>
      <c r="D1761" s="12" t="s">
        <v>16</v>
      </c>
      <c r="E1761" s="12" t="s">
        <v>1049</v>
      </c>
      <c r="F1761" s="12" t="s">
        <v>23</v>
      </c>
      <c r="G1761" s="14" t="s">
        <v>3615</v>
      </c>
      <c r="H1761" s="29" t="s">
        <v>3616</v>
      </c>
      <c r="I1761" s="16"/>
      <c r="J1761" s="16"/>
      <c r="K1761" s="11"/>
      <c r="L1761" s="11"/>
    </row>
    <row r="1762" spans="1:12" ht="49.2" x14ac:dyDescent="0.4">
      <c r="A1762" s="11"/>
      <c r="B1762" s="12" t="s">
        <v>141</v>
      </c>
      <c r="C1762" s="28">
        <v>43924</v>
      </c>
      <c r="D1762" s="12" t="s">
        <v>16</v>
      </c>
      <c r="E1762" s="12" t="s">
        <v>103</v>
      </c>
      <c r="F1762" s="12" t="s">
        <v>23</v>
      </c>
      <c r="G1762" s="14" t="s">
        <v>3617</v>
      </c>
      <c r="H1762" s="29" t="s">
        <v>3618</v>
      </c>
      <c r="I1762" s="16"/>
      <c r="J1762" s="16"/>
      <c r="K1762" s="11"/>
      <c r="L1762" s="11"/>
    </row>
    <row r="1763" spans="1:12" ht="147.6" x14ac:dyDescent="0.4">
      <c r="A1763" s="11"/>
      <c r="B1763" s="12" t="s">
        <v>141</v>
      </c>
      <c r="C1763" s="28">
        <v>43924</v>
      </c>
      <c r="D1763" s="12" t="s">
        <v>16</v>
      </c>
      <c r="E1763" s="12" t="s">
        <v>103</v>
      </c>
      <c r="F1763" s="12" t="s">
        <v>23</v>
      </c>
      <c r="G1763" s="14" t="s">
        <v>3619</v>
      </c>
      <c r="H1763" s="29" t="s">
        <v>3620</v>
      </c>
      <c r="I1763" s="16"/>
      <c r="J1763" s="16"/>
      <c r="K1763" s="11"/>
      <c r="L1763" s="11"/>
    </row>
    <row r="1764" spans="1:12" ht="73.8" hidden="1" x14ac:dyDescent="0.4">
      <c r="A1764" s="11"/>
      <c r="B1764" s="19" t="s">
        <v>141</v>
      </c>
      <c r="C1764" s="32">
        <v>43924</v>
      </c>
      <c r="D1764" s="19" t="s">
        <v>142</v>
      </c>
      <c r="E1764" s="19" t="s">
        <v>145</v>
      </c>
      <c r="F1764" s="19" t="s">
        <v>28</v>
      </c>
      <c r="G1764" s="21" t="s">
        <v>3621</v>
      </c>
      <c r="H1764" s="31" t="s">
        <v>3622</v>
      </c>
      <c r="I1764" s="16"/>
      <c r="J1764" s="16"/>
      <c r="K1764" s="11"/>
      <c r="L1764" s="11"/>
    </row>
    <row r="1765" spans="1:12" ht="98.4" x14ac:dyDescent="0.4">
      <c r="A1765" s="11"/>
      <c r="B1765" s="12" t="s">
        <v>599</v>
      </c>
      <c r="C1765" s="28">
        <v>43924</v>
      </c>
      <c r="D1765" s="12" t="s">
        <v>16</v>
      </c>
      <c r="E1765" s="12" t="s">
        <v>1060</v>
      </c>
      <c r="F1765" s="12" t="s">
        <v>57</v>
      </c>
      <c r="G1765" s="14" t="s">
        <v>3623</v>
      </c>
      <c r="H1765" s="29" t="s">
        <v>3624</v>
      </c>
      <c r="I1765" s="16"/>
      <c r="J1765" s="16"/>
      <c r="K1765" s="11"/>
      <c r="L1765" s="11"/>
    </row>
    <row r="1766" spans="1:12" ht="49.2" x14ac:dyDescent="0.4">
      <c r="A1766" s="11"/>
      <c r="B1766" s="12" t="s">
        <v>362</v>
      </c>
      <c r="C1766" s="28">
        <v>43924</v>
      </c>
      <c r="D1766" s="12" t="s">
        <v>16</v>
      </c>
      <c r="E1766" s="12" t="s">
        <v>120</v>
      </c>
      <c r="F1766" s="12" t="s">
        <v>23</v>
      </c>
      <c r="G1766" s="14" t="s">
        <v>3625</v>
      </c>
      <c r="H1766" s="29" t="s">
        <v>3626</v>
      </c>
      <c r="I1766" s="16"/>
      <c r="J1766" s="16"/>
      <c r="K1766" s="11"/>
      <c r="L1766" s="11"/>
    </row>
    <row r="1767" spans="1:12" ht="172.2" x14ac:dyDescent="0.4">
      <c r="A1767" s="11"/>
      <c r="B1767" s="12" t="s">
        <v>619</v>
      </c>
      <c r="C1767" s="28">
        <v>43924</v>
      </c>
      <c r="D1767" s="12" t="s">
        <v>16</v>
      </c>
      <c r="E1767" s="12" t="s">
        <v>61</v>
      </c>
      <c r="F1767" s="12" t="s">
        <v>62</v>
      </c>
      <c r="G1767" s="14" t="s">
        <v>3627</v>
      </c>
      <c r="H1767" s="29" t="s">
        <v>3628</v>
      </c>
      <c r="I1767" s="16"/>
      <c r="J1767" s="16"/>
      <c r="K1767" s="11"/>
      <c r="L1767" s="11"/>
    </row>
    <row r="1768" spans="1:12" ht="147.6" x14ac:dyDescent="0.4">
      <c r="A1768" s="11"/>
      <c r="B1768" s="12" t="s">
        <v>55</v>
      </c>
      <c r="C1768" s="49">
        <v>43924</v>
      </c>
      <c r="D1768" s="14" t="s">
        <v>16</v>
      </c>
      <c r="E1768" s="12" t="s">
        <v>56</v>
      </c>
      <c r="F1768" s="14" t="s">
        <v>274</v>
      </c>
      <c r="G1768" s="14" t="s">
        <v>3629</v>
      </c>
      <c r="H1768" s="29" t="s">
        <v>3630</v>
      </c>
      <c r="I1768" s="50"/>
      <c r="J1768" s="50"/>
      <c r="K1768" s="11"/>
      <c r="L1768" s="11"/>
    </row>
    <row r="1769" spans="1:12" ht="36.9" x14ac:dyDescent="0.4">
      <c r="A1769" s="11"/>
      <c r="B1769" s="12" t="s">
        <v>55</v>
      </c>
      <c r="C1769" s="49">
        <v>43924</v>
      </c>
      <c r="D1769" s="14" t="s">
        <v>16</v>
      </c>
      <c r="E1769" s="12" t="s">
        <v>56</v>
      </c>
      <c r="F1769" s="14" t="s">
        <v>18</v>
      </c>
      <c r="G1769" s="14" t="s">
        <v>3631</v>
      </c>
      <c r="H1769" s="29" t="s">
        <v>3630</v>
      </c>
      <c r="I1769" s="50"/>
      <c r="J1769" s="50"/>
      <c r="K1769" s="11"/>
      <c r="L1769" s="11"/>
    </row>
    <row r="1770" spans="1:12" ht="61.5" x14ac:dyDescent="0.4">
      <c r="A1770" s="11"/>
      <c r="B1770" s="12" t="s">
        <v>55</v>
      </c>
      <c r="C1770" s="49">
        <v>43924</v>
      </c>
      <c r="D1770" s="14" t="s">
        <v>16</v>
      </c>
      <c r="E1770" s="12" t="s">
        <v>56</v>
      </c>
      <c r="F1770" s="14" t="s">
        <v>18</v>
      </c>
      <c r="G1770" s="14" t="s">
        <v>3632</v>
      </c>
      <c r="H1770" s="29" t="s">
        <v>3630</v>
      </c>
      <c r="I1770" s="50"/>
      <c r="J1770" s="50"/>
      <c r="K1770" s="11"/>
      <c r="L1770" s="11"/>
    </row>
    <row r="1771" spans="1:12" ht="110.7" x14ac:dyDescent="0.4">
      <c r="A1771" s="11"/>
      <c r="B1771" s="12" t="s">
        <v>431</v>
      </c>
      <c r="C1771" s="49">
        <v>43924</v>
      </c>
      <c r="D1771" s="14" t="s">
        <v>16</v>
      </c>
      <c r="E1771" s="12" t="s">
        <v>432</v>
      </c>
      <c r="F1771" s="14" t="s">
        <v>18</v>
      </c>
      <c r="G1771" s="14" t="s">
        <v>3633</v>
      </c>
      <c r="H1771" s="29" t="s">
        <v>3634</v>
      </c>
      <c r="I1771" s="50"/>
      <c r="J1771" s="50"/>
      <c r="K1771" s="11"/>
      <c r="L1771" s="11"/>
    </row>
    <row r="1772" spans="1:12" ht="36.9" x14ac:dyDescent="0.4">
      <c r="A1772" s="11"/>
      <c r="B1772" s="12" t="s">
        <v>431</v>
      </c>
      <c r="C1772" s="49">
        <v>43924</v>
      </c>
      <c r="D1772" s="14" t="s">
        <v>16</v>
      </c>
      <c r="E1772" s="12" t="s">
        <v>432</v>
      </c>
      <c r="F1772" s="14" t="s">
        <v>18</v>
      </c>
      <c r="G1772" s="14" t="s">
        <v>3635</v>
      </c>
      <c r="H1772" s="29" t="s">
        <v>3636</v>
      </c>
      <c r="I1772" s="50"/>
      <c r="J1772" s="50"/>
      <c r="K1772" s="11"/>
      <c r="L1772" s="11"/>
    </row>
    <row r="1773" spans="1:12" ht="24.6" x14ac:dyDescent="0.4">
      <c r="A1773" s="11"/>
      <c r="B1773" s="12" t="s">
        <v>431</v>
      </c>
      <c r="C1773" s="49">
        <v>43924</v>
      </c>
      <c r="D1773" s="14" t="s">
        <v>16</v>
      </c>
      <c r="E1773" s="12" t="s">
        <v>432</v>
      </c>
      <c r="F1773" s="14" t="s">
        <v>274</v>
      </c>
      <c r="G1773" s="14" t="s">
        <v>3637</v>
      </c>
      <c r="H1773" s="29" t="s">
        <v>3638</v>
      </c>
      <c r="I1773" s="50"/>
      <c r="J1773" s="50"/>
      <c r="K1773" s="11"/>
      <c r="L1773" s="11"/>
    </row>
    <row r="1774" spans="1:12" ht="49.2" x14ac:dyDescent="0.4">
      <c r="A1774" s="11"/>
      <c r="B1774" s="12" t="s">
        <v>60</v>
      </c>
      <c r="C1774" s="28">
        <v>43924</v>
      </c>
      <c r="D1774" s="12" t="s">
        <v>16</v>
      </c>
      <c r="E1774" s="12" t="s">
        <v>2673</v>
      </c>
      <c r="F1774" s="12" t="s">
        <v>23</v>
      </c>
      <c r="G1774" s="14" t="s">
        <v>3639</v>
      </c>
      <c r="H1774" s="29" t="s">
        <v>3640</v>
      </c>
      <c r="I1774" s="16"/>
      <c r="J1774" s="16"/>
      <c r="K1774" s="11"/>
      <c r="L1774" s="11"/>
    </row>
    <row r="1775" spans="1:12" ht="110.7" x14ac:dyDescent="0.4">
      <c r="A1775" s="11"/>
      <c r="B1775" s="12" t="s">
        <v>70</v>
      </c>
      <c r="C1775" s="49">
        <v>43924</v>
      </c>
      <c r="D1775" s="14" t="s">
        <v>16</v>
      </c>
      <c r="E1775" s="12" t="s">
        <v>71</v>
      </c>
      <c r="F1775" s="14" t="s">
        <v>28</v>
      </c>
      <c r="G1775" s="14" t="s">
        <v>3641</v>
      </c>
      <c r="H1775" s="29" t="s">
        <v>3642</v>
      </c>
      <c r="I1775" s="50"/>
      <c r="J1775" s="50"/>
      <c r="K1775" s="11"/>
      <c r="L1775" s="11"/>
    </row>
    <row r="1776" spans="1:12" ht="159.9" x14ac:dyDescent="0.4">
      <c r="A1776" s="11"/>
      <c r="B1776" s="12" t="s">
        <v>70</v>
      </c>
      <c r="C1776" s="49">
        <v>43924</v>
      </c>
      <c r="D1776" s="14" t="s">
        <v>16</v>
      </c>
      <c r="E1776" s="12" t="s">
        <v>71</v>
      </c>
      <c r="F1776" s="14" t="s">
        <v>28</v>
      </c>
      <c r="G1776" s="14" t="s">
        <v>3643</v>
      </c>
      <c r="H1776" s="29" t="s">
        <v>3644</v>
      </c>
      <c r="I1776" s="50"/>
      <c r="J1776" s="50"/>
      <c r="K1776" s="11"/>
      <c r="L1776" s="11"/>
    </row>
    <row r="1777" spans="1:12" ht="110.7" x14ac:dyDescent="0.4">
      <c r="A1777" s="11"/>
      <c r="B1777" s="12" t="s">
        <v>70</v>
      </c>
      <c r="C1777" s="49">
        <v>43924</v>
      </c>
      <c r="D1777" s="14" t="s">
        <v>16</v>
      </c>
      <c r="E1777" s="12" t="s">
        <v>71</v>
      </c>
      <c r="F1777" s="14" t="s">
        <v>28</v>
      </c>
      <c r="G1777" s="14" t="s">
        <v>3645</v>
      </c>
      <c r="H1777" s="29" t="s">
        <v>3646</v>
      </c>
      <c r="I1777" s="50"/>
      <c r="J1777" s="50"/>
      <c r="K1777" s="11"/>
      <c r="L1777" s="11"/>
    </row>
    <row r="1778" spans="1:12" ht="110.7" x14ac:dyDescent="0.4">
      <c r="A1778" s="11"/>
      <c r="B1778" s="12" t="s">
        <v>74</v>
      </c>
      <c r="C1778" s="28">
        <v>43924</v>
      </c>
      <c r="D1778" s="12" t="s">
        <v>16</v>
      </c>
      <c r="E1778" s="12" t="s">
        <v>527</v>
      </c>
      <c r="F1778" s="12" t="s">
        <v>18</v>
      </c>
      <c r="G1778" s="14" t="s">
        <v>3647</v>
      </c>
      <c r="H1778" s="29" t="s">
        <v>3648</v>
      </c>
      <c r="I1778" s="16"/>
      <c r="J1778" s="16"/>
      <c r="K1778" s="11"/>
      <c r="L1778" s="11"/>
    </row>
    <row r="1779" spans="1:12" ht="86.1" x14ac:dyDescent="0.4">
      <c r="A1779" s="11"/>
      <c r="B1779" s="12" t="s">
        <v>3243</v>
      </c>
      <c r="C1779" s="49">
        <v>43924</v>
      </c>
      <c r="D1779" s="14" t="s">
        <v>16</v>
      </c>
      <c r="E1779" s="12" t="s">
        <v>3243</v>
      </c>
      <c r="F1779" s="14" t="s">
        <v>28</v>
      </c>
      <c r="G1779" s="14" t="s">
        <v>3649</v>
      </c>
      <c r="H1779" s="29" t="s">
        <v>3650</v>
      </c>
      <c r="I1779" s="50"/>
      <c r="J1779" s="50"/>
      <c r="K1779" s="11"/>
      <c r="L1779" s="11"/>
    </row>
    <row r="1780" spans="1:12" ht="282.89999999999998" hidden="1" x14ac:dyDescent="0.4">
      <c r="A1780" s="11"/>
      <c r="B1780" s="19" t="s">
        <v>294</v>
      </c>
      <c r="C1780" s="32">
        <v>43924</v>
      </c>
      <c r="D1780" s="19" t="s">
        <v>142</v>
      </c>
      <c r="E1780" s="19" t="s">
        <v>61</v>
      </c>
      <c r="F1780" s="19" t="s">
        <v>23</v>
      </c>
      <c r="G1780" s="21" t="s">
        <v>3651</v>
      </c>
      <c r="H1780" s="31" t="s">
        <v>3652</v>
      </c>
      <c r="I1780" s="16"/>
      <c r="J1780" s="16"/>
      <c r="K1780" s="11"/>
      <c r="L1780" s="11"/>
    </row>
    <row r="1781" spans="1:12" ht="86.1" x14ac:dyDescent="0.4">
      <c r="A1781" s="11"/>
      <c r="B1781" s="12" t="s">
        <v>84</v>
      </c>
      <c r="C1781" s="49">
        <v>43924</v>
      </c>
      <c r="D1781" s="14" t="s">
        <v>16</v>
      </c>
      <c r="E1781" s="12" t="s">
        <v>535</v>
      </c>
      <c r="F1781" s="14" t="s">
        <v>23</v>
      </c>
      <c r="G1781" s="14" t="s">
        <v>3653</v>
      </c>
      <c r="H1781" s="29" t="s">
        <v>3654</v>
      </c>
      <c r="I1781" s="50"/>
      <c r="J1781" s="50"/>
      <c r="K1781" s="11"/>
      <c r="L1781" s="11"/>
    </row>
    <row r="1782" spans="1:12" ht="61.5" x14ac:dyDescent="0.4">
      <c r="A1782" s="11"/>
      <c r="B1782" s="12" t="s">
        <v>177</v>
      </c>
      <c r="C1782" s="49">
        <v>43924</v>
      </c>
      <c r="D1782" s="14" t="s">
        <v>16</v>
      </c>
      <c r="E1782" s="12" t="s">
        <v>866</v>
      </c>
      <c r="F1782" s="14" t="s">
        <v>28</v>
      </c>
      <c r="G1782" s="14" t="s">
        <v>3655</v>
      </c>
      <c r="H1782" s="29" t="s">
        <v>3656</v>
      </c>
      <c r="I1782" s="50"/>
      <c r="J1782" s="50"/>
      <c r="K1782" s="11"/>
      <c r="L1782" s="11"/>
    </row>
    <row r="1783" spans="1:12" ht="49.2" x14ac:dyDescent="0.4">
      <c r="A1783" s="11"/>
      <c r="B1783" s="12" t="s">
        <v>181</v>
      </c>
      <c r="C1783" s="49">
        <v>43924</v>
      </c>
      <c r="D1783" s="14" t="s">
        <v>16</v>
      </c>
      <c r="E1783" s="12" t="s">
        <v>1215</v>
      </c>
      <c r="F1783" s="14" t="s">
        <v>52</v>
      </c>
      <c r="G1783" s="14" t="s">
        <v>3657</v>
      </c>
      <c r="H1783" s="29" t="s">
        <v>3658</v>
      </c>
      <c r="I1783" s="50"/>
      <c r="J1783" s="50"/>
      <c r="K1783" s="11"/>
      <c r="L1783" s="11"/>
    </row>
    <row r="1784" spans="1:12" ht="110.7" x14ac:dyDescent="0.4">
      <c r="A1784" s="11"/>
      <c r="B1784" s="12" t="s">
        <v>480</v>
      </c>
      <c r="C1784" s="28">
        <v>43924</v>
      </c>
      <c r="D1784" s="12" t="s">
        <v>16</v>
      </c>
      <c r="E1784" s="12" t="s">
        <v>1327</v>
      </c>
      <c r="F1784" s="12" t="s">
        <v>790</v>
      </c>
      <c r="G1784" s="14" t="s">
        <v>3659</v>
      </c>
      <c r="H1784" s="29" t="s">
        <v>3660</v>
      </c>
      <c r="I1784" s="16"/>
      <c r="J1784" s="16"/>
      <c r="K1784" s="11"/>
      <c r="L1784" s="11"/>
    </row>
    <row r="1785" spans="1:12" ht="159.9" x14ac:dyDescent="0.4">
      <c r="A1785" s="11"/>
      <c r="B1785" s="12" t="s">
        <v>400</v>
      </c>
      <c r="C1785" s="28">
        <v>43924</v>
      </c>
      <c r="D1785" s="12" t="s">
        <v>16</v>
      </c>
      <c r="E1785" s="12" t="s">
        <v>401</v>
      </c>
      <c r="F1785" s="12" t="s">
        <v>28</v>
      </c>
      <c r="G1785" s="14" t="s">
        <v>3661</v>
      </c>
      <c r="H1785" s="29" t="s">
        <v>3662</v>
      </c>
      <c r="I1785" s="16"/>
      <c r="J1785" s="16"/>
      <c r="K1785" s="11"/>
      <c r="L1785" s="11"/>
    </row>
    <row r="1786" spans="1:12" ht="61.5" x14ac:dyDescent="0.4">
      <c r="A1786" s="11"/>
      <c r="B1786" s="12" t="s">
        <v>184</v>
      </c>
      <c r="C1786" s="49">
        <v>43924</v>
      </c>
      <c r="D1786" s="14" t="s">
        <v>16</v>
      </c>
      <c r="E1786" s="12" t="s">
        <v>185</v>
      </c>
      <c r="F1786" s="14" t="s">
        <v>18</v>
      </c>
      <c r="G1786" s="14" t="s">
        <v>3663</v>
      </c>
      <c r="H1786" s="29" t="s">
        <v>3664</v>
      </c>
      <c r="I1786" s="50"/>
      <c r="J1786" s="50"/>
      <c r="K1786" s="11"/>
      <c r="L1786" s="11"/>
    </row>
    <row r="1787" spans="1:12" ht="110.7" x14ac:dyDescent="0.4">
      <c r="A1787" s="11"/>
      <c r="B1787" s="12" t="s">
        <v>184</v>
      </c>
      <c r="C1787" s="49">
        <v>43924</v>
      </c>
      <c r="D1787" s="14" t="s">
        <v>16</v>
      </c>
      <c r="E1787" s="12" t="s">
        <v>3478</v>
      </c>
      <c r="F1787" s="14" t="s">
        <v>18</v>
      </c>
      <c r="G1787" s="14" t="s">
        <v>3665</v>
      </c>
      <c r="H1787" s="29" t="s">
        <v>3666</v>
      </c>
      <c r="I1787" s="50"/>
      <c r="J1787" s="50"/>
      <c r="K1787" s="11"/>
      <c r="L1787" s="11"/>
    </row>
    <row r="1788" spans="1:12" ht="73.8" x14ac:dyDescent="0.4">
      <c r="A1788" s="11"/>
      <c r="B1788" s="12" t="s">
        <v>191</v>
      </c>
      <c r="C1788" s="49">
        <v>43924</v>
      </c>
      <c r="D1788" s="14" t="s">
        <v>16</v>
      </c>
      <c r="E1788" s="12" t="s">
        <v>567</v>
      </c>
      <c r="F1788" s="14" t="s">
        <v>28</v>
      </c>
      <c r="G1788" s="14" t="s">
        <v>3667</v>
      </c>
      <c r="H1788" s="29" t="s">
        <v>3668</v>
      </c>
      <c r="I1788" s="50"/>
      <c r="J1788" s="50"/>
      <c r="K1788" s="11"/>
      <c r="L1788" s="11"/>
    </row>
    <row r="1789" spans="1:12" ht="61.5" x14ac:dyDescent="0.4">
      <c r="A1789" s="11"/>
      <c r="B1789" s="12" t="s">
        <v>191</v>
      </c>
      <c r="C1789" s="28">
        <v>43924</v>
      </c>
      <c r="D1789" s="12" t="s">
        <v>16</v>
      </c>
      <c r="E1789" s="12" t="s">
        <v>191</v>
      </c>
      <c r="F1789" s="12" t="s">
        <v>23</v>
      </c>
      <c r="G1789" s="14" t="s">
        <v>3669</v>
      </c>
      <c r="H1789" s="29" t="s">
        <v>3670</v>
      </c>
      <c r="I1789" s="16"/>
      <c r="J1789" s="16"/>
      <c r="K1789" s="11"/>
      <c r="L1789" s="11"/>
    </row>
    <row r="1790" spans="1:12" ht="86.1" x14ac:dyDescent="0.4">
      <c r="A1790" s="11"/>
      <c r="B1790" s="12" t="s">
        <v>35</v>
      </c>
      <c r="C1790" s="49">
        <v>43923</v>
      </c>
      <c r="D1790" s="14" t="s">
        <v>16</v>
      </c>
      <c r="E1790" s="12" t="s">
        <v>3671</v>
      </c>
      <c r="F1790" s="14" t="s">
        <v>274</v>
      </c>
      <c r="G1790" s="14" t="s">
        <v>3672</v>
      </c>
      <c r="H1790" s="29" t="s">
        <v>3673</v>
      </c>
      <c r="I1790" s="50"/>
      <c r="J1790" s="50"/>
      <c r="K1790" s="11"/>
      <c r="L1790" s="11"/>
    </row>
    <row r="1791" spans="1:12" ht="49.2" x14ac:dyDescent="0.4">
      <c r="A1791" s="11"/>
      <c r="B1791" s="12" t="s">
        <v>35</v>
      </c>
      <c r="C1791" s="49">
        <v>43923</v>
      </c>
      <c r="D1791" s="14" t="s">
        <v>16</v>
      </c>
      <c r="E1791" s="12" t="s">
        <v>3671</v>
      </c>
      <c r="F1791" s="14" t="s">
        <v>18</v>
      </c>
      <c r="G1791" s="14" t="s">
        <v>3674</v>
      </c>
      <c r="H1791" s="29" t="s">
        <v>3673</v>
      </c>
      <c r="I1791" s="50"/>
      <c r="J1791" s="50"/>
      <c r="K1791" s="11"/>
      <c r="L1791" s="11"/>
    </row>
    <row r="1792" spans="1:12" ht="36.9" x14ac:dyDescent="0.4">
      <c r="A1792" s="11"/>
      <c r="B1792" s="12" t="s">
        <v>35</v>
      </c>
      <c r="C1792" s="49">
        <v>43923</v>
      </c>
      <c r="D1792" s="14" t="s">
        <v>16</v>
      </c>
      <c r="E1792" s="12" t="s">
        <v>3671</v>
      </c>
      <c r="F1792" s="14" t="s">
        <v>18</v>
      </c>
      <c r="G1792" s="14" t="s">
        <v>3675</v>
      </c>
      <c r="H1792" s="29" t="s">
        <v>3673</v>
      </c>
      <c r="I1792" s="50"/>
      <c r="J1792" s="50"/>
      <c r="K1792" s="11"/>
      <c r="L1792" s="11"/>
    </row>
    <row r="1793" spans="1:12" ht="147.6" x14ac:dyDescent="0.4">
      <c r="A1793" s="11"/>
      <c r="B1793" s="12" t="s">
        <v>272</v>
      </c>
      <c r="C1793" s="13">
        <v>43923</v>
      </c>
      <c r="D1793" s="12" t="s">
        <v>16</v>
      </c>
      <c r="E1793" s="12" t="s">
        <v>1049</v>
      </c>
      <c r="F1793" s="12" t="s">
        <v>62</v>
      </c>
      <c r="G1793" s="14" t="s">
        <v>3676</v>
      </c>
      <c r="H1793" s="29" t="s">
        <v>3677</v>
      </c>
      <c r="I1793" s="16"/>
      <c r="J1793" s="16"/>
      <c r="K1793" s="11"/>
      <c r="L1793" s="11"/>
    </row>
    <row r="1794" spans="1:12" ht="36.9" x14ac:dyDescent="0.4">
      <c r="A1794" s="11"/>
      <c r="B1794" s="12" t="s">
        <v>272</v>
      </c>
      <c r="C1794" s="28">
        <v>43923</v>
      </c>
      <c r="D1794" s="12" t="s">
        <v>16</v>
      </c>
      <c r="E1794" s="12" t="s">
        <v>1049</v>
      </c>
      <c r="F1794" s="12" t="s">
        <v>23</v>
      </c>
      <c r="G1794" s="14" t="s">
        <v>3678</v>
      </c>
      <c r="H1794" s="29" t="s">
        <v>3679</v>
      </c>
      <c r="I1794" s="16"/>
      <c r="J1794" s="16"/>
      <c r="K1794" s="11"/>
      <c r="L1794" s="11"/>
    </row>
    <row r="1795" spans="1:12" ht="147.6" hidden="1" x14ac:dyDescent="0.4">
      <c r="A1795" s="11"/>
      <c r="B1795" s="19" t="s">
        <v>141</v>
      </c>
      <c r="C1795" s="51">
        <v>43923</v>
      </c>
      <c r="D1795" s="21" t="s">
        <v>142</v>
      </c>
      <c r="E1795" s="19" t="s">
        <v>103</v>
      </c>
      <c r="F1795" s="21" t="s">
        <v>23</v>
      </c>
      <c r="G1795" s="21" t="s">
        <v>3680</v>
      </c>
      <c r="H1795" s="31" t="s">
        <v>3681</v>
      </c>
      <c r="I1795" s="50"/>
      <c r="J1795" s="50"/>
      <c r="K1795" s="11"/>
      <c r="L1795" s="11"/>
    </row>
    <row r="1796" spans="1:12" ht="73.8" x14ac:dyDescent="0.4">
      <c r="A1796" s="11"/>
      <c r="B1796" s="12" t="s">
        <v>141</v>
      </c>
      <c r="C1796" s="28">
        <v>43923</v>
      </c>
      <c r="D1796" s="12" t="s">
        <v>16</v>
      </c>
      <c r="E1796" s="12" t="s">
        <v>145</v>
      </c>
      <c r="F1796" s="12" t="s">
        <v>28</v>
      </c>
      <c r="G1796" s="14" t="s">
        <v>3682</v>
      </c>
      <c r="H1796" s="29" t="s">
        <v>3683</v>
      </c>
      <c r="I1796" s="16"/>
      <c r="J1796" s="16"/>
      <c r="K1796" s="11"/>
      <c r="L1796" s="11"/>
    </row>
    <row r="1797" spans="1:12" ht="73.8" hidden="1" x14ac:dyDescent="0.4">
      <c r="A1797" s="11"/>
      <c r="B1797" s="19" t="s">
        <v>599</v>
      </c>
      <c r="C1797" s="51">
        <v>43923</v>
      </c>
      <c r="D1797" s="21" t="s">
        <v>142</v>
      </c>
      <c r="E1797" s="19" t="s">
        <v>61</v>
      </c>
      <c r="F1797" s="21" t="s">
        <v>23</v>
      </c>
      <c r="G1797" s="21" t="s">
        <v>3684</v>
      </c>
      <c r="H1797" s="31" t="s">
        <v>3685</v>
      </c>
      <c r="I1797" s="50"/>
      <c r="J1797" s="50"/>
      <c r="K1797" s="11"/>
      <c r="L1797" s="11"/>
    </row>
    <row r="1798" spans="1:12" ht="98.4" x14ac:dyDescent="0.4">
      <c r="A1798" s="11"/>
      <c r="B1798" s="19" t="s">
        <v>599</v>
      </c>
      <c r="C1798" s="51">
        <v>43923</v>
      </c>
      <c r="D1798" s="21" t="s">
        <v>16</v>
      </c>
      <c r="E1798" s="19" t="s">
        <v>1060</v>
      </c>
      <c r="F1798" s="21" t="s">
        <v>23</v>
      </c>
      <c r="G1798" s="21" t="s">
        <v>3686</v>
      </c>
      <c r="H1798" s="31" t="s">
        <v>3687</v>
      </c>
      <c r="I1798" s="50"/>
      <c r="J1798" s="50"/>
      <c r="K1798" s="11"/>
      <c r="L1798" s="11"/>
    </row>
    <row r="1799" spans="1:12" ht="159.9" x14ac:dyDescent="0.4">
      <c r="A1799" s="11"/>
      <c r="B1799" s="12" t="s">
        <v>599</v>
      </c>
      <c r="C1799" s="52">
        <v>43923</v>
      </c>
      <c r="D1799" s="53" t="s">
        <v>16</v>
      </c>
      <c r="E1799" s="24" t="s">
        <v>1060</v>
      </c>
      <c r="F1799" s="53" t="s">
        <v>23</v>
      </c>
      <c r="G1799" s="53" t="s">
        <v>3688</v>
      </c>
      <c r="H1799" s="54" t="s">
        <v>3689</v>
      </c>
      <c r="I1799" s="50"/>
      <c r="J1799" s="50"/>
      <c r="K1799" s="11"/>
      <c r="L1799" s="11"/>
    </row>
    <row r="1800" spans="1:12" ht="61.5" x14ac:dyDescent="0.4">
      <c r="A1800" s="11"/>
      <c r="B1800" s="12" t="s">
        <v>599</v>
      </c>
      <c r="C1800" s="49">
        <v>43923</v>
      </c>
      <c r="D1800" s="14" t="s">
        <v>16</v>
      </c>
      <c r="E1800" s="12" t="s">
        <v>61</v>
      </c>
      <c r="F1800" s="14" t="s">
        <v>23</v>
      </c>
      <c r="G1800" s="14" t="s">
        <v>3690</v>
      </c>
      <c r="H1800" s="29" t="s">
        <v>3691</v>
      </c>
      <c r="I1800" s="50"/>
      <c r="J1800" s="50"/>
      <c r="K1800" s="11"/>
      <c r="L1800" s="11"/>
    </row>
    <row r="1801" spans="1:12" ht="49.2" x14ac:dyDescent="0.4">
      <c r="A1801" s="11"/>
      <c r="B1801" s="12" t="s">
        <v>362</v>
      </c>
      <c r="C1801" s="13">
        <v>43923</v>
      </c>
      <c r="D1801" s="12" t="s">
        <v>16</v>
      </c>
      <c r="E1801" s="12" t="s">
        <v>3692</v>
      </c>
      <c r="F1801" s="12" t="s">
        <v>18</v>
      </c>
      <c r="G1801" s="14" t="s">
        <v>3693</v>
      </c>
      <c r="H1801" s="29" t="s">
        <v>3694</v>
      </c>
      <c r="I1801" s="16"/>
      <c r="J1801" s="16"/>
      <c r="K1801" s="11"/>
      <c r="L1801" s="11"/>
    </row>
    <row r="1802" spans="1:12" ht="73.8" x14ac:dyDescent="0.4">
      <c r="A1802" s="11"/>
      <c r="B1802" s="12" t="s">
        <v>148</v>
      </c>
      <c r="C1802" s="49">
        <v>43923</v>
      </c>
      <c r="D1802" s="14" t="s">
        <v>16</v>
      </c>
      <c r="E1802" s="12" t="s">
        <v>837</v>
      </c>
      <c r="F1802" s="14" t="s">
        <v>18</v>
      </c>
      <c r="G1802" s="14" t="s">
        <v>3695</v>
      </c>
      <c r="H1802" s="29" t="s">
        <v>3696</v>
      </c>
      <c r="I1802" s="50"/>
      <c r="J1802" s="50"/>
      <c r="K1802" s="11"/>
      <c r="L1802" s="11"/>
    </row>
    <row r="1803" spans="1:12" ht="86.1" x14ac:dyDescent="0.4">
      <c r="A1803" s="11"/>
      <c r="B1803" s="12" t="s">
        <v>395</v>
      </c>
      <c r="C1803" s="49">
        <v>43923</v>
      </c>
      <c r="D1803" s="14" t="s">
        <v>16</v>
      </c>
      <c r="E1803" s="12" t="s">
        <v>837</v>
      </c>
      <c r="F1803" s="14" t="s">
        <v>28</v>
      </c>
      <c r="G1803" s="14" t="s">
        <v>3697</v>
      </c>
      <c r="H1803" s="29" t="s">
        <v>3698</v>
      </c>
      <c r="I1803" s="50"/>
      <c r="J1803" s="50"/>
      <c r="K1803" s="11"/>
      <c r="L1803" s="11"/>
    </row>
    <row r="1804" spans="1:12" ht="98.4" x14ac:dyDescent="0.4">
      <c r="A1804" s="11"/>
      <c r="B1804" s="12" t="s">
        <v>67</v>
      </c>
      <c r="C1804" s="28">
        <v>43923</v>
      </c>
      <c r="D1804" s="12" t="s">
        <v>16</v>
      </c>
      <c r="E1804" s="12" t="s">
        <v>3699</v>
      </c>
      <c r="F1804" s="12" t="s">
        <v>23</v>
      </c>
      <c r="G1804" s="14" t="s">
        <v>3700</v>
      </c>
      <c r="H1804" s="29" t="s">
        <v>3701</v>
      </c>
      <c r="I1804" s="16"/>
      <c r="J1804" s="16"/>
      <c r="K1804" s="11"/>
      <c r="L1804" s="11"/>
    </row>
    <row r="1805" spans="1:12" ht="49.2" x14ac:dyDescent="0.4">
      <c r="A1805" s="11"/>
      <c r="B1805" s="12" t="s">
        <v>70</v>
      </c>
      <c r="C1805" s="49">
        <v>43923</v>
      </c>
      <c r="D1805" s="14" t="s">
        <v>16</v>
      </c>
      <c r="E1805" s="12" t="s">
        <v>71</v>
      </c>
      <c r="F1805" s="14" t="s">
        <v>28</v>
      </c>
      <c r="G1805" s="14" t="s">
        <v>3702</v>
      </c>
      <c r="H1805" s="29" t="s">
        <v>3703</v>
      </c>
      <c r="I1805" s="50"/>
      <c r="J1805" s="50"/>
      <c r="K1805" s="11"/>
      <c r="L1805" s="11"/>
    </row>
    <row r="1806" spans="1:12" ht="159.9" x14ac:dyDescent="0.4">
      <c r="A1806" s="11"/>
      <c r="B1806" s="12" t="s">
        <v>225</v>
      </c>
      <c r="C1806" s="49">
        <v>43923</v>
      </c>
      <c r="D1806" s="14" t="s">
        <v>16</v>
      </c>
      <c r="E1806" s="12" t="s">
        <v>228</v>
      </c>
      <c r="F1806" s="14" t="s">
        <v>18</v>
      </c>
      <c r="G1806" s="14" t="s">
        <v>3704</v>
      </c>
      <c r="H1806" s="29" t="s">
        <v>3705</v>
      </c>
      <c r="I1806" s="50"/>
      <c r="J1806" s="50"/>
      <c r="K1806" s="11"/>
      <c r="L1806" s="11"/>
    </row>
    <row r="1807" spans="1:12" ht="49.2" x14ac:dyDescent="0.4">
      <c r="A1807" s="11"/>
      <c r="B1807" s="12" t="s">
        <v>1744</v>
      </c>
      <c r="C1807" s="28">
        <v>43923</v>
      </c>
      <c r="D1807" s="12" t="s">
        <v>16</v>
      </c>
      <c r="E1807" s="12" t="s">
        <v>3507</v>
      </c>
      <c r="F1807" s="12" t="s">
        <v>23</v>
      </c>
      <c r="G1807" s="14" t="s">
        <v>3706</v>
      </c>
      <c r="H1807" s="29" t="s">
        <v>3707</v>
      </c>
      <c r="I1807" s="16"/>
      <c r="J1807" s="16"/>
      <c r="K1807" s="11"/>
      <c r="L1807" s="11"/>
    </row>
    <row r="1808" spans="1:12" ht="49.2" x14ac:dyDescent="0.4">
      <c r="A1808" s="11"/>
      <c r="B1808" s="12" t="s">
        <v>1091</v>
      </c>
      <c r="C1808" s="49">
        <v>43923</v>
      </c>
      <c r="D1808" s="14" t="s">
        <v>16</v>
      </c>
      <c r="E1808" s="12" t="s">
        <v>1095</v>
      </c>
      <c r="F1808" s="14" t="s">
        <v>274</v>
      </c>
      <c r="G1808" s="14" t="s">
        <v>3708</v>
      </c>
      <c r="H1808" s="29" t="s">
        <v>3709</v>
      </c>
      <c r="I1808" s="50"/>
      <c r="J1808" s="50"/>
      <c r="K1808" s="11"/>
      <c r="L1808" s="11"/>
    </row>
    <row r="1809" spans="1:12" ht="172.2" x14ac:dyDescent="0.4">
      <c r="A1809" s="11"/>
      <c r="B1809" s="12" t="s">
        <v>160</v>
      </c>
      <c r="C1809" s="49">
        <v>43923</v>
      </c>
      <c r="D1809" s="14" t="s">
        <v>16</v>
      </c>
      <c r="E1809" s="12" t="s">
        <v>61</v>
      </c>
      <c r="F1809" s="14" t="s">
        <v>18</v>
      </c>
      <c r="G1809" s="14" t="s">
        <v>3710</v>
      </c>
      <c r="H1809" s="29" t="s">
        <v>3711</v>
      </c>
      <c r="I1809" s="50"/>
      <c r="J1809" s="50"/>
      <c r="K1809" s="11"/>
      <c r="L1809" s="11"/>
    </row>
    <row r="1810" spans="1:12" ht="73.8" x14ac:dyDescent="0.4">
      <c r="A1810" s="11"/>
      <c r="B1810" s="12" t="s">
        <v>74</v>
      </c>
      <c r="C1810" s="49">
        <v>43923</v>
      </c>
      <c r="D1810" s="14" t="s">
        <v>16</v>
      </c>
      <c r="E1810" s="12" t="s">
        <v>1192</v>
      </c>
      <c r="F1810" s="14" t="s">
        <v>28</v>
      </c>
      <c r="G1810" s="14" t="s">
        <v>3712</v>
      </c>
      <c r="H1810" s="14" t="s">
        <v>3713</v>
      </c>
      <c r="I1810" s="50"/>
      <c r="J1810" s="50"/>
      <c r="K1810" s="11"/>
      <c r="L1810" s="11"/>
    </row>
    <row r="1811" spans="1:12" ht="98.4" hidden="1" x14ac:dyDescent="0.4">
      <c r="A1811" s="11"/>
      <c r="B1811" s="19" t="s">
        <v>294</v>
      </c>
      <c r="C1811" s="51">
        <v>43923</v>
      </c>
      <c r="D1811" s="21" t="s">
        <v>142</v>
      </c>
      <c r="E1811" s="19" t="s">
        <v>3714</v>
      </c>
      <c r="F1811" s="21" t="s">
        <v>23</v>
      </c>
      <c r="G1811" s="21" t="s">
        <v>3715</v>
      </c>
      <c r="H1811" s="31" t="s">
        <v>3716</v>
      </c>
      <c r="I1811" s="50"/>
      <c r="J1811" s="50"/>
      <c r="K1811" s="11"/>
      <c r="L1811" s="11"/>
    </row>
    <row r="1812" spans="1:12" ht="123" x14ac:dyDescent="0.4">
      <c r="A1812" s="11"/>
      <c r="B1812" s="12" t="s">
        <v>294</v>
      </c>
      <c r="C1812" s="49">
        <v>43923</v>
      </c>
      <c r="D1812" s="14" t="s">
        <v>16</v>
      </c>
      <c r="E1812" s="12" t="s">
        <v>3714</v>
      </c>
      <c r="F1812" s="14" t="s">
        <v>57</v>
      </c>
      <c r="G1812" s="14" t="s">
        <v>3717</v>
      </c>
      <c r="H1812" s="29" t="s">
        <v>3718</v>
      </c>
      <c r="I1812" s="50"/>
      <c r="J1812" s="50"/>
      <c r="K1812" s="11"/>
      <c r="L1812" s="11"/>
    </row>
    <row r="1813" spans="1:12" ht="49.2" x14ac:dyDescent="0.4">
      <c r="A1813" s="11"/>
      <c r="B1813" s="12" t="s">
        <v>84</v>
      </c>
      <c r="C1813" s="49">
        <v>43923</v>
      </c>
      <c r="D1813" s="14" t="s">
        <v>16</v>
      </c>
      <c r="E1813" s="12" t="s">
        <v>535</v>
      </c>
      <c r="F1813" s="14" t="s">
        <v>18</v>
      </c>
      <c r="G1813" s="14" t="s">
        <v>3719</v>
      </c>
      <c r="H1813" s="29" t="s">
        <v>3720</v>
      </c>
      <c r="I1813" s="50"/>
      <c r="J1813" s="50"/>
      <c r="K1813" s="11"/>
      <c r="L1813" s="11"/>
    </row>
    <row r="1814" spans="1:12" ht="61.5" x14ac:dyDescent="0.4">
      <c r="A1814" s="11"/>
      <c r="B1814" s="12" t="s">
        <v>84</v>
      </c>
      <c r="C1814" s="49">
        <v>43923</v>
      </c>
      <c r="D1814" s="14" t="s">
        <v>16</v>
      </c>
      <c r="E1814" s="12" t="s">
        <v>535</v>
      </c>
      <c r="F1814" s="14" t="s">
        <v>18</v>
      </c>
      <c r="G1814" s="14" t="s">
        <v>3721</v>
      </c>
      <c r="H1814" s="29" t="s">
        <v>3722</v>
      </c>
      <c r="I1814" s="50"/>
      <c r="J1814" s="50"/>
      <c r="K1814" s="11"/>
      <c r="L1814" s="11"/>
    </row>
    <row r="1815" spans="1:12" ht="98.4" hidden="1" x14ac:dyDescent="0.4">
      <c r="A1815" s="11"/>
      <c r="B1815" s="19" t="s">
        <v>244</v>
      </c>
      <c r="C1815" s="55">
        <v>43923</v>
      </c>
      <c r="D1815" s="21" t="s">
        <v>142</v>
      </c>
      <c r="E1815" s="19" t="s">
        <v>61</v>
      </c>
      <c r="F1815" s="21" t="s">
        <v>23</v>
      </c>
      <c r="G1815" s="21" t="s">
        <v>3723</v>
      </c>
      <c r="H1815" s="31" t="s">
        <v>3724</v>
      </c>
      <c r="I1815" s="50"/>
      <c r="J1815" s="50"/>
      <c r="K1815" s="11"/>
      <c r="L1815" s="11"/>
    </row>
    <row r="1816" spans="1:12" ht="98.4" x14ac:dyDescent="0.4">
      <c r="A1816" s="11"/>
      <c r="B1816" s="12" t="s">
        <v>480</v>
      </c>
      <c r="C1816" s="56">
        <v>43923</v>
      </c>
      <c r="D1816" s="14" t="s">
        <v>16</v>
      </c>
      <c r="E1816" s="12" t="s">
        <v>61</v>
      </c>
      <c r="F1816" s="14" t="s">
        <v>23</v>
      </c>
      <c r="G1816" s="14" t="s">
        <v>3725</v>
      </c>
      <c r="H1816" s="29" t="s">
        <v>3726</v>
      </c>
      <c r="I1816" s="50"/>
      <c r="J1816" s="50"/>
      <c r="K1816" s="11"/>
      <c r="L1816" s="11"/>
    </row>
    <row r="1817" spans="1:12" ht="49.2" x14ac:dyDescent="0.4">
      <c r="A1817" s="11"/>
      <c r="B1817" s="12" t="s">
        <v>480</v>
      </c>
      <c r="C1817" s="56">
        <v>43923</v>
      </c>
      <c r="D1817" s="14" t="s">
        <v>16</v>
      </c>
      <c r="E1817" s="12" t="s">
        <v>3727</v>
      </c>
      <c r="F1817" s="14" t="s">
        <v>18</v>
      </c>
      <c r="G1817" s="14" t="s">
        <v>3728</v>
      </c>
      <c r="H1817" s="29" t="s">
        <v>3729</v>
      </c>
      <c r="I1817" s="50"/>
      <c r="J1817" s="50"/>
      <c r="K1817" s="11"/>
      <c r="L1817" s="11"/>
    </row>
    <row r="1818" spans="1:12" ht="61.5" x14ac:dyDescent="0.4">
      <c r="A1818" s="11"/>
      <c r="B1818" s="12" t="s">
        <v>480</v>
      </c>
      <c r="C1818" s="49">
        <v>43923</v>
      </c>
      <c r="D1818" s="14" t="s">
        <v>16</v>
      </c>
      <c r="E1818" s="12" t="s">
        <v>3727</v>
      </c>
      <c r="F1818" s="14" t="s">
        <v>18</v>
      </c>
      <c r="G1818" s="14" t="s">
        <v>3730</v>
      </c>
      <c r="H1818" s="29" t="s">
        <v>3731</v>
      </c>
      <c r="I1818" s="50"/>
      <c r="J1818" s="50"/>
      <c r="K1818" s="11"/>
      <c r="L1818" s="11"/>
    </row>
    <row r="1819" spans="1:12" ht="73.8" hidden="1" x14ac:dyDescent="0.4">
      <c r="A1819" s="11"/>
      <c r="B1819" s="19" t="s">
        <v>400</v>
      </c>
      <c r="C1819" s="51">
        <v>43923</v>
      </c>
      <c r="D1819" s="21" t="s">
        <v>142</v>
      </c>
      <c r="E1819" s="19" t="s">
        <v>1013</v>
      </c>
      <c r="F1819" s="21" t="s">
        <v>18</v>
      </c>
      <c r="G1819" s="21" t="s">
        <v>3732</v>
      </c>
      <c r="H1819" s="31" t="s">
        <v>3733</v>
      </c>
      <c r="I1819" s="50"/>
      <c r="J1819" s="50"/>
      <c r="K1819" s="11"/>
      <c r="L1819" s="11"/>
    </row>
    <row r="1820" spans="1:12" ht="86.1" x14ac:dyDescent="0.4">
      <c r="A1820" s="11"/>
      <c r="B1820" s="12" t="s">
        <v>184</v>
      </c>
      <c r="C1820" s="28">
        <v>43923</v>
      </c>
      <c r="D1820" s="12" t="s">
        <v>16</v>
      </c>
      <c r="E1820" s="12" t="s">
        <v>3734</v>
      </c>
      <c r="F1820" s="12" t="s">
        <v>57</v>
      </c>
      <c r="G1820" s="57" t="s">
        <v>3735</v>
      </c>
      <c r="H1820" s="29" t="s">
        <v>3736</v>
      </c>
      <c r="I1820" s="16"/>
      <c r="J1820" s="16"/>
      <c r="K1820" s="11"/>
      <c r="L1820" s="11"/>
    </row>
    <row r="1821" spans="1:12" ht="61.5" x14ac:dyDescent="0.4">
      <c r="A1821" s="11"/>
      <c r="B1821" s="12" t="s">
        <v>191</v>
      </c>
      <c r="C1821" s="28">
        <v>43923</v>
      </c>
      <c r="D1821" s="12" t="s">
        <v>16</v>
      </c>
      <c r="E1821" s="12" t="s">
        <v>3014</v>
      </c>
      <c r="F1821" s="12" t="s">
        <v>28</v>
      </c>
      <c r="G1821" s="14" t="s">
        <v>3737</v>
      </c>
      <c r="H1821" s="29" t="s">
        <v>3738</v>
      </c>
      <c r="I1821" s="16"/>
      <c r="J1821" s="16"/>
      <c r="K1821" s="11"/>
      <c r="L1821" s="11"/>
    </row>
    <row r="1822" spans="1:12" ht="49.2" x14ac:dyDescent="0.4">
      <c r="A1822" s="11"/>
      <c r="B1822" s="12" t="s">
        <v>191</v>
      </c>
      <c r="C1822" s="28">
        <v>43923</v>
      </c>
      <c r="D1822" s="12" t="s">
        <v>16</v>
      </c>
      <c r="E1822" s="12" t="s">
        <v>567</v>
      </c>
      <c r="F1822" s="12" t="s">
        <v>23</v>
      </c>
      <c r="G1822" s="14" t="s">
        <v>3739</v>
      </c>
      <c r="H1822" s="29" t="s">
        <v>3740</v>
      </c>
      <c r="I1822" s="16"/>
      <c r="J1822" s="16"/>
      <c r="K1822" s="11"/>
      <c r="L1822" s="11"/>
    </row>
    <row r="1823" spans="1:12" ht="86.1" x14ac:dyDescent="0.4">
      <c r="A1823" s="11"/>
      <c r="B1823" s="12" t="s">
        <v>191</v>
      </c>
      <c r="C1823" s="28">
        <v>43923</v>
      </c>
      <c r="D1823" s="12" t="s">
        <v>16</v>
      </c>
      <c r="E1823" s="12" t="s">
        <v>567</v>
      </c>
      <c r="F1823" s="12" t="s">
        <v>23</v>
      </c>
      <c r="G1823" s="14" t="s">
        <v>3741</v>
      </c>
      <c r="H1823" s="29" t="s">
        <v>3742</v>
      </c>
      <c r="I1823" s="16"/>
      <c r="J1823" s="16"/>
      <c r="K1823" s="11"/>
      <c r="L1823" s="11"/>
    </row>
    <row r="1824" spans="1:12" ht="73.8" x14ac:dyDescent="0.4">
      <c r="A1824" s="11"/>
      <c r="B1824" s="12" t="s">
        <v>191</v>
      </c>
      <c r="C1824" s="28">
        <v>43923</v>
      </c>
      <c r="D1824" s="12" t="s">
        <v>16</v>
      </c>
      <c r="E1824" s="12" t="s">
        <v>192</v>
      </c>
      <c r="F1824" s="12" t="s">
        <v>28</v>
      </c>
      <c r="G1824" s="14" t="s">
        <v>3743</v>
      </c>
      <c r="H1824" s="29" t="s">
        <v>3744</v>
      </c>
      <c r="I1824" s="16"/>
      <c r="J1824" s="16"/>
      <c r="K1824" s="11"/>
      <c r="L1824" s="11"/>
    </row>
    <row r="1825" spans="1:12" ht="123" x14ac:dyDescent="0.4">
      <c r="A1825" s="11"/>
      <c r="B1825" s="12" t="s">
        <v>191</v>
      </c>
      <c r="C1825" s="28">
        <v>43923</v>
      </c>
      <c r="D1825" s="12" t="s">
        <v>16</v>
      </c>
      <c r="E1825" s="12" t="s">
        <v>710</v>
      </c>
      <c r="F1825" s="12" t="s">
        <v>28</v>
      </c>
      <c r="G1825" s="14" t="s">
        <v>3745</v>
      </c>
      <c r="H1825" s="29" t="s">
        <v>3746</v>
      </c>
      <c r="I1825" s="16"/>
      <c r="J1825" s="16"/>
      <c r="K1825" s="11"/>
      <c r="L1825" s="11"/>
    </row>
    <row r="1826" spans="1:12" ht="73.8" x14ac:dyDescent="0.4">
      <c r="A1826" s="11"/>
      <c r="B1826" s="12" t="s">
        <v>191</v>
      </c>
      <c r="C1826" s="28">
        <v>43923</v>
      </c>
      <c r="D1826" s="12" t="s">
        <v>16</v>
      </c>
      <c r="E1826" s="12" t="s">
        <v>567</v>
      </c>
      <c r="F1826" s="12" t="s">
        <v>23</v>
      </c>
      <c r="G1826" s="14" t="s">
        <v>3747</v>
      </c>
      <c r="H1826" s="29" t="s">
        <v>3748</v>
      </c>
      <c r="I1826" s="16"/>
      <c r="J1826" s="16"/>
      <c r="K1826" s="11"/>
      <c r="L1826" s="11"/>
    </row>
    <row r="1827" spans="1:12" ht="73.8" x14ac:dyDescent="0.4">
      <c r="A1827" s="11"/>
      <c r="B1827" s="12" t="s">
        <v>191</v>
      </c>
      <c r="C1827" s="28">
        <v>43923</v>
      </c>
      <c r="D1827" s="12" t="s">
        <v>16</v>
      </c>
      <c r="E1827" s="12" t="s">
        <v>567</v>
      </c>
      <c r="F1827" s="12" t="s">
        <v>28</v>
      </c>
      <c r="G1827" s="14" t="s">
        <v>3749</v>
      </c>
      <c r="H1827" s="29" t="s">
        <v>3748</v>
      </c>
      <c r="I1827" s="16"/>
      <c r="J1827" s="16"/>
      <c r="K1827" s="11"/>
      <c r="L1827" s="11"/>
    </row>
    <row r="1828" spans="1:12" ht="61.5" x14ac:dyDescent="0.4">
      <c r="A1828" s="11"/>
      <c r="B1828" s="12" t="s">
        <v>191</v>
      </c>
      <c r="C1828" s="28">
        <v>43923</v>
      </c>
      <c r="D1828" s="12" t="s">
        <v>16</v>
      </c>
      <c r="E1828" s="12" t="s">
        <v>567</v>
      </c>
      <c r="F1828" s="12" t="s">
        <v>28</v>
      </c>
      <c r="G1828" s="14" t="s">
        <v>3750</v>
      </c>
      <c r="H1828" s="29" t="s">
        <v>3751</v>
      </c>
      <c r="I1828" s="16"/>
      <c r="J1828" s="16"/>
      <c r="K1828" s="11"/>
      <c r="L1828" s="11"/>
    </row>
    <row r="1829" spans="1:12" ht="36.9" x14ac:dyDescent="0.4">
      <c r="A1829" s="11"/>
      <c r="B1829" s="12" t="s">
        <v>191</v>
      </c>
      <c r="C1829" s="28">
        <v>43923</v>
      </c>
      <c r="D1829" s="12" t="s">
        <v>16</v>
      </c>
      <c r="E1829" s="12" t="s">
        <v>567</v>
      </c>
      <c r="F1829" s="12" t="s">
        <v>23</v>
      </c>
      <c r="G1829" s="14" t="s">
        <v>3752</v>
      </c>
      <c r="H1829" s="29" t="s">
        <v>3753</v>
      </c>
      <c r="I1829" s="16"/>
      <c r="J1829" s="16"/>
      <c r="K1829" s="11"/>
      <c r="L1829" s="11"/>
    </row>
    <row r="1830" spans="1:12" ht="36.9" x14ac:dyDescent="0.4">
      <c r="A1830" s="11"/>
      <c r="B1830" s="12" t="s">
        <v>191</v>
      </c>
      <c r="C1830" s="28">
        <v>43923</v>
      </c>
      <c r="D1830" s="12" t="s">
        <v>16</v>
      </c>
      <c r="E1830" s="12" t="s">
        <v>567</v>
      </c>
      <c r="F1830" s="12" t="s">
        <v>28</v>
      </c>
      <c r="G1830" s="14" t="s">
        <v>3754</v>
      </c>
      <c r="H1830" s="29" t="s">
        <v>3755</v>
      </c>
      <c r="I1830" s="16"/>
      <c r="J1830" s="16"/>
      <c r="K1830" s="11"/>
      <c r="L1830" s="11"/>
    </row>
    <row r="1831" spans="1:12" ht="49.2" x14ac:dyDescent="0.4">
      <c r="A1831" s="11"/>
      <c r="B1831" s="12" t="s">
        <v>191</v>
      </c>
      <c r="C1831" s="28">
        <v>43923</v>
      </c>
      <c r="D1831" s="12" t="s">
        <v>16</v>
      </c>
      <c r="E1831" s="12" t="s">
        <v>567</v>
      </c>
      <c r="F1831" s="12" t="s">
        <v>23</v>
      </c>
      <c r="G1831" s="14" t="s">
        <v>3756</v>
      </c>
      <c r="H1831" s="29" t="s">
        <v>3757</v>
      </c>
      <c r="I1831" s="16"/>
      <c r="J1831" s="16"/>
      <c r="K1831" s="11"/>
      <c r="L1831" s="11"/>
    </row>
    <row r="1832" spans="1:12" ht="73.8" x14ac:dyDescent="0.4">
      <c r="A1832" s="11"/>
      <c r="B1832" s="12" t="s">
        <v>191</v>
      </c>
      <c r="C1832" s="28">
        <v>43923</v>
      </c>
      <c r="D1832" s="12" t="s">
        <v>16</v>
      </c>
      <c r="E1832" s="12" t="s">
        <v>191</v>
      </c>
      <c r="F1832" s="12" t="s">
        <v>28</v>
      </c>
      <c r="G1832" s="14" t="s">
        <v>3758</v>
      </c>
      <c r="H1832" s="29" t="s">
        <v>3759</v>
      </c>
      <c r="I1832" s="16"/>
      <c r="J1832" s="16"/>
      <c r="K1832" s="11"/>
      <c r="L1832" s="11"/>
    </row>
    <row r="1833" spans="1:12" ht="49.2" x14ac:dyDescent="0.4">
      <c r="A1833" s="11"/>
      <c r="B1833" s="12" t="s">
        <v>191</v>
      </c>
      <c r="C1833" s="28">
        <v>43923</v>
      </c>
      <c r="D1833" s="12" t="s">
        <v>16</v>
      </c>
      <c r="E1833" s="12" t="s">
        <v>567</v>
      </c>
      <c r="F1833" s="12" t="s">
        <v>23</v>
      </c>
      <c r="G1833" s="14" t="s">
        <v>3760</v>
      </c>
      <c r="H1833" s="29" t="s">
        <v>3761</v>
      </c>
      <c r="I1833" s="16"/>
      <c r="J1833" s="16"/>
      <c r="K1833" s="11"/>
      <c r="L1833" s="11"/>
    </row>
    <row r="1834" spans="1:12" ht="86.1" x14ac:dyDescent="0.4">
      <c r="A1834" s="11"/>
      <c r="B1834" s="12" t="s">
        <v>191</v>
      </c>
      <c r="C1834" s="58">
        <v>43923</v>
      </c>
      <c r="D1834" s="24" t="s">
        <v>16</v>
      </c>
      <c r="E1834" s="24" t="s">
        <v>3762</v>
      </c>
      <c r="F1834" s="12" t="s">
        <v>28</v>
      </c>
      <c r="G1834" s="14" t="s">
        <v>3763</v>
      </c>
      <c r="H1834" s="29" t="s">
        <v>3764</v>
      </c>
      <c r="I1834" s="16"/>
      <c r="J1834" s="16"/>
      <c r="K1834" s="11"/>
      <c r="L1834" s="11"/>
    </row>
    <row r="1835" spans="1:12" ht="61.5" x14ac:dyDescent="0.4">
      <c r="A1835" s="11"/>
      <c r="B1835" s="12" t="s">
        <v>191</v>
      </c>
      <c r="C1835" s="58">
        <v>43923</v>
      </c>
      <c r="D1835" s="24" t="s">
        <v>16</v>
      </c>
      <c r="E1835" s="24" t="s">
        <v>567</v>
      </c>
      <c r="F1835" s="12" t="s">
        <v>28</v>
      </c>
      <c r="G1835" s="14" t="s">
        <v>3765</v>
      </c>
      <c r="H1835" s="29" t="s">
        <v>3766</v>
      </c>
      <c r="I1835" s="16"/>
      <c r="J1835" s="16"/>
      <c r="K1835" s="11"/>
      <c r="L1835" s="11"/>
    </row>
    <row r="1836" spans="1:12" ht="36.9" x14ac:dyDescent="0.4">
      <c r="A1836" s="11"/>
      <c r="B1836" s="12" t="s">
        <v>191</v>
      </c>
      <c r="C1836" s="58">
        <v>43923</v>
      </c>
      <c r="D1836" s="24" t="s">
        <v>16</v>
      </c>
      <c r="E1836" s="24" t="s">
        <v>567</v>
      </c>
      <c r="F1836" s="12" t="s">
        <v>28</v>
      </c>
      <c r="G1836" s="14" t="s">
        <v>3767</v>
      </c>
      <c r="H1836" s="29" t="s">
        <v>3768</v>
      </c>
      <c r="I1836" s="16"/>
      <c r="J1836" s="16"/>
      <c r="K1836" s="11"/>
      <c r="L1836" s="11"/>
    </row>
    <row r="1837" spans="1:12" ht="61.5" x14ac:dyDescent="0.4">
      <c r="A1837" s="11"/>
      <c r="B1837" s="59" t="s">
        <v>191</v>
      </c>
      <c r="C1837" s="60">
        <v>43923</v>
      </c>
      <c r="D1837" s="61" t="s">
        <v>16</v>
      </c>
      <c r="E1837" s="61" t="s">
        <v>567</v>
      </c>
      <c r="F1837" s="12" t="s">
        <v>23</v>
      </c>
      <c r="G1837" s="14" t="s">
        <v>3769</v>
      </c>
      <c r="H1837" s="29" t="s">
        <v>3770</v>
      </c>
      <c r="I1837" s="16"/>
      <c r="J1837" s="16"/>
      <c r="K1837" s="11"/>
      <c r="L1837" s="11"/>
    </row>
    <row r="1838" spans="1:12" ht="49.2" x14ac:dyDescent="0.4">
      <c r="A1838" s="11"/>
      <c r="B1838" s="59" t="s">
        <v>191</v>
      </c>
      <c r="C1838" s="60">
        <v>43923</v>
      </c>
      <c r="D1838" s="61" t="s">
        <v>16</v>
      </c>
      <c r="E1838" s="61" t="s">
        <v>567</v>
      </c>
      <c r="F1838" s="12" t="s">
        <v>28</v>
      </c>
      <c r="G1838" s="14" t="s">
        <v>3771</v>
      </c>
      <c r="H1838" s="29" t="s">
        <v>3772</v>
      </c>
      <c r="I1838" s="16"/>
      <c r="J1838" s="16"/>
      <c r="K1838" s="11"/>
      <c r="L1838" s="11"/>
    </row>
    <row r="1839" spans="1:12" ht="73.8" x14ac:dyDescent="0.4">
      <c r="A1839" s="11"/>
      <c r="B1839" s="12" t="s">
        <v>191</v>
      </c>
      <c r="C1839" s="28">
        <v>43923</v>
      </c>
      <c r="D1839" s="12" t="s">
        <v>16</v>
      </c>
      <c r="E1839" s="12" t="s">
        <v>567</v>
      </c>
      <c r="F1839" s="12" t="s">
        <v>23</v>
      </c>
      <c r="G1839" s="14" t="s">
        <v>3773</v>
      </c>
      <c r="H1839" s="29" t="s">
        <v>3774</v>
      </c>
      <c r="I1839" s="16"/>
      <c r="J1839" s="16"/>
      <c r="K1839" s="11"/>
      <c r="L1839" s="11"/>
    </row>
    <row r="1840" spans="1:12" ht="98.4" x14ac:dyDescent="0.4">
      <c r="A1840" s="11"/>
      <c r="B1840" s="12" t="s">
        <v>191</v>
      </c>
      <c r="C1840" s="28">
        <v>43923</v>
      </c>
      <c r="D1840" s="12" t="s">
        <v>16</v>
      </c>
      <c r="E1840" s="12" t="s">
        <v>567</v>
      </c>
      <c r="F1840" s="12" t="s">
        <v>28</v>
      </c>
      <c r="G1840" s="14" t="s">
        <v>3775</v>
      </c>
      <c r="H1840" s="29" t="s">
        <v>3776</v>
      </c>
      <c r="I1840" s="16"/>
      <c r="J1840" s="16"/>
      <c r="K1840" s="11"/>
      <c r="L1840" s="11"/>
    </row>
    <row r="1841" spans="1:12" ht="73.8" x14ac:dyDescent="0.4">
      <c r="A1841" s="11"/>
      <c r="B1841" s="12" t="s">
        <v>191</v>
      </c>
      <c r="C1841" s="28">
        <v>43923</v>
      </c>
      <c r="D1841" s="12" t="s">
        <v>16</v>
      </c>
      <c r="E1841" s="12" t="s">
        <v>3777</v>
      </c>
      <c r="F1841" s="12" t="s">
        <v>28</v>
      </c>
      <c r="G1841" s="14" t="s">
        <v>3778</v>
      </c>
      <c r="H1841" s="29" t="s">
        <v>3779</v>
      </c>
      <c r="I1841" s="16"/>
      <c r="J1841" s="16"/>
      <c r="K1841" s="11"/>
      <c r="L1841" s="11"/>
    </row>
    <row r="1842" spans="1:12" ht="61.5" x14ac:dyDescent="0.4">
      <c r="A1842" s="11"/>
      <c r="B1842" s="12" t="s">
        <v>191</v>
      </c>
      <c r="C1842" s="28">
        <v>43923</v>
      </c>
      <c r="D1842" s="12" t="s">
        <v>16</v>
      </c>
      <c r="E1842" s="12" t="s">
        <v>3780</v>
      </c>
      <c r="F1842" s="12" t="s">
        <v>23</v>
      </c>
      <c r="G1842" s="14" t="s">
        <v>3781</v>
      </c>
      <c r="H1842" s="29" t="s">
        <v>3782</v>
      </c>
      <c r="I1842" s="16"/>
      <c r="J1842" s="16"/>
      <c r="K1842" s="11"/>
      <c r="L1842" s="11"/>
    </row>
    <row r="1843" spans="1:12" ht="49.2" x14ac:dyDescent="0.4">
      <c r="A1843" s="11"/>
      <c r="B1843" s="12" t="s">
        <v>191</v>
      </c>
      <c r="C1843" s="28">
        <v>43923</v>
      </c>
      <c r="D1843" s="12" t="s">
        <v>16</v>
      </c>
      <c r="E1843" s="12" t="s">
        <v>191</v>
      </c>
      <c r="F1843" s="12" t="s">
        <v>28</v>
      </c>
      <c r="G1843" s="14" t="s">
        <v>3783</v>
      </c>
      <c r="H1843" s="29" t="s">
        <v>3784</v>
      </c>
      <c r="I1843" s="16"/>
      <c r="J1843" s="16"/>
      <c r="K1843" s="11"/>
      <c r="L1843" s="11"/>
    </row>
    <row r="1844" spans="1:12" ht="73.8" x14ac:dyDescent="0.4">
      <c r="A1844" s="11"/>
      <c r="B1844" s="12" t="s">
        <v>191</v>
      </c>
      <c r="C1844" s="28">
        <v>43923</v>
      </c>
      <c r="D1844" s="12" t="s">
        <v>16</v>
      </c>
      <c r="E1844" s="12" t="s">
        <v>3785</v>
      </c>
      <c r="F1844" s="12" t="s">
        <v>28</v>
      </c>
      <c r="G1844" s="14" t="s">
        <v>3786</v>
      </c>
      <c r="H1844" s="29" t="s">
        <v>3787</v>
      </c>
      <c r="I1844" s="16"/>
      <c r="J1844" s="16"/>
      <c r="K1844" s="11"/>
      <c r="L1844" s="11"/>
    </row>
    <row r="1845" spans="1:12" ht="73.8" x14ac:dyDescent="0.4">
      <c r="A1845" s="11"/>
      <c r="B1845" s="12" t="s">
        <v>191</v>
      </c>
      <c r="C1845" s="28">
        <v>43923</v>
      </c>
      <c r="D1845" s="12" t="s">
        <v>16</v>
      </c>
      <c r="E1845" s="12" t="s">
        <v>567</v>
      </c>
      <c r="F1845" s="12" t="s">
        <v>28</v>
      </c>
      <c r="G1845" s="14" t="s">
        <v>3788</v>
      </c>
      <c r="H1845" s="29" t="s">
        <v>3789</v>
      </c>
      <c r="I1845" s="16"/>
      <c r="J1845" s="16"/>
      <c r="K1845" s="11"/>
      <c r="L1845" s="11"/>
    </row>
    <row r="1846" spans="1:12" ht="135.30000000000001" x14ac:dyDescent="0.4">
      <c r="A1846" s="11"/>
      <c r="B1846" s="12" t="s">
        <v>191</v>
      </c>
      <c r="C1846" s="28">
        <v>43923</v>
      </c>
      <c r="D1846" s="12" t="s">
        <v>16</v>
      </c>
      <c r="E1846" s="12" t="s">
        <v>710</v>
      </c>
      <c r="F1846" s="12" t="s">
        <v>28</v>
      </c>
      <c r="G1846" s="14" t="s">
        <v>3790</v>
      </c>
      <c r="H1846" s="29" t="s">
        <v>3791</v>
      </c>
      <c r="I1846" s="16"/>
      <c r="J1846" s="16"/>
      <c r="K1846" s="11"/>
      <c r="L1846" s="11"/>
    </row>
    <row r="1847" spans="1:12" ht="73.8" x14ac:dyDescent="0.4">
      <c r="A1847" s="11"/>
      <c r="B1847" s="12" t="s">
        <v>191</v>
      </c>
      <c r="C1847" s="28">
        <v>43923</v>
      </c>
      <c r="D1847" s="12" t="s">
        <v>16</v>
      </c>
      <c r="E1847" s="12" t="s">
        <v>567</v>
      </c>
      <c r="F1847" s="12" t="s">
        <v>28</v>
      </c>
      <c r="G1847" s="14" t="s">
        <v>3792</v>
      </c>
      <c r="H1847" s="29" t="s">
        <v>3793</v>
      </c>
      <c r="I1847" s="16"/>
      <c r="J1847" s="16"/>
      <c r="K1847" s="11"/>
      <c r="L1847" s="11"/>
    </row>
    <row r="1848" spans="1:12" ht="86.1" x14ac:dyDescent="0.4">
      <c r="A1848" s="11"/>
      <c r="B1848" s="12" t="s">
        <v>191</v>
      </c>
      <c r="C1848" s="28">
        <v>43923</v>
      </c>
      <c r="D1848" s="12" t="s">
        <v>16</v>
      </c>
      <c r="E1848" s="12" t="s">
        <v>567</v>
      </c>
      <c r="F1848" s="12" t="s">
        <v>23</v>
      </c>
      <c r="G1848" s="14" t="s">
        <v>3794</v>
      </c>
      <c r="H1848" s="29" t="s">
        <v>3795</v>
      </c>
      <c r="I1848" s="16"/>
      <c r="J1848" s="16"/>
      <c r="K1848" s="11"/>
      <c r="L1848" s="11"/>
    </row>
    <row r="1849" spans="1:12" ht="61.5" x14ac:dyDescent="0.4">
      <c r="A1849" s="11"/>
      <c r="B1849" s="12" t="s">
        <v>191</v>
      </c>
      <c r="C1849" s="28">
        <v>43923</v>
      </c>
      <c r="D1849" s="12" t="s">
        <v>16</v>
      </c>
      <c r="E1849" s="12" t="s">
        <v>191</v>
      </c>
      <c r="F1849" s="12" t="s">
        <v>28</v>
      </c>
      <c r="G1849" s="14" t="s">
        <v>3796</v>
      </c>
      <c r="H1849" s="29" t="s">
        <v>3797</v>
      </c>
      <c r="I1849" s="16"/>
      <c r="J1849" s="16"/>
      <c r="K1849" s="11"/>
      <c r="L1849" s="11"/>
    </row>
    <row r="1850" spans="1:12" ht="61.5" x14ac:dyDescent="0.4">
      <c r="A1850" s="11"/>
      <c r="B1850" s="12" t="s">
        <v>191</v>
      </c>
      <c r="C1850" s="28">
        <v>43923</v>
      </c>
      <c r="D1850" s="12" t="s">
        <v>16</v>
      </c>
      <c r="E1850" s="12" t="s">
        <v>3798</v>
      </c>
      <c r="F1850" s="12" t="s">
        <v>28</v>
      </c>
      <c r="G1850" s="14" t="s">
        <v>3799</v>
      </c>
      <c r="H1850" s="29" t="s">
        <v>3800</v>
      </c>
      <c r="I1850" s="16"/>
      <c r="J1850" s="16"/>
      <c r="K1850" s="11"/>
      <c r="L1850" s="11"/>
    </row>
    <row r="1851" spans="1:12" ht="73.8" x14ac:dyDescent="0.4">
      <c r="A1851" s="11"/>
      <c r="B1851" s="12" t="s">
        <v>191</v>
      </c>
      <c r="C1851" s="28">
        <v>43923</v>
      </c>
      <c r="D1851" s="12" t="s">
        <v>16</v>
      </c>
      <c r="E1851" s="12" t="s">
        <v>567</v>
      </c>
      <c r="F1851" s="12" t="s">
        <v>28</v>
      </c>
      <c r="G1851" s="14" t="s">
        <v>3801</v>
      </c>
      <c r="H1851" s="29" t="s">
        <v>3802</v>
      </c>
      <c r="I1851" s="16"/>
      <c r="J1851" s="16"/>
      <c r="K1851" s="11"/>
      <c r="L1851" s="11"/>
    </row>
    <row r="1852" spans="1:12" ht="123" x14ac:dyDescent="0.4">
      <c r="A1852" s="11"/>
      <c r="B1852" s="12" t="s">
        <v>191</v>
      </c>
      <c r="C1852" s="28">
        <v>43923</v>
      </c>
      <c r="D1852" s="12" t="s">
        <v>16</v>
      </c>
      <c r="E1852" s="12" t="s">
        <v>3803</v>
      </c>
      <c r="F1852" s="12" t="s">
        <v>28</v>
      </c>
      <c r="G1852" s="14" t="s">
        <v>3804</v>
      </c>
      <c r="H1852" s="29" t="s">
        <v>3805</v>
      </c>
      <c r="I1852" s="16"/>
      <c r="J1852" s="16"/>
      <c r="K1852" s="11"/>
      <c r="L1852" s="11"/>
    </row>
    <row r="1853" spans="1:12" ht="159.9" x14ac:dyDescent="0.4">
      <c r="A1853" s="11"/>
      <c r="B1853" s="12" t="s">
        <v>15</v>
      </c>
      <c r="C1853" s="28">
        <v>43922</v>
      </c>
      <c r="D1853" s="12" t="s">
        <v>16</v>
      </c>
      <c r="E1853" s="12" t="s">
        <v>22</v>
      </c>
      <c r="F1853" s="12" t="s">
        <v>18</v>
      </c>
      <c r="G1853" s="14" t="s">
        <v>3806</v>
      </c>
      <c r="H1853" s="29" t="s">
        <v>3807</v>
      </c>
      <c r="I1853" s="16"/>
      <c r="J1853" s="16"/>
      <c r="K1853" s="11"/>
      <c r="L1853" s="11"/>
    </row>
    <row r="1854" spans="1:12" ht="135.30000000000001" x14ac:dyDescent="0.4">
      <c r="A1854" s="11"/>
      <c r="B1854" s="12" t="s">
        <v>15</v>
      </c>
      <c r="C1854" s="28">
        <v>43922</v>
      </c>
      <c r="D1854" s="12" t="s">
        <v>16</v>
      </c>
      <c r="E1854" s="12" t="s">
        <v>22</v>
      </c>
      <c r="F1854" s="12" t="s">
        <v>23</v>
      </c>
      <c r="G1854" s="14" t="s">
        <v>3808</v>
      </c>
      <c r="H1854" s="29" t="s">
        <v>3807</v>
      </c>
      <c r="I1854" s="16"/>
      <c r="J1854" s="16"/>
      <c r="K1854" s="11"/>
      <c r="L1854" s="11"/>
    </row>
    <row r="1855" spans="1:12" ht="135.30000000000001" x14ac:dyDescent="0.4">
      <c r="A1855" s="11"/>
      <c r="B1855" s="12" t="s">
        <v>15</v>
      </c>
      <c r="C1855" s="28">
        <v>43922</v>
      </c>
      <c r="D1855" s="12" t="s">
        <v>16</v>
      </c>
      <c r="E1855" s="12" t="s">
        <v>22</v>
      </c>
      <c r="F1855" s="12" t="s">
        <v>23</v>
      </c>
      <c r="G1855" s="14" t="s">
        <v>3809</v>
      </c>
      <c r="H1855" s="29" t="s">
        <v>3807</v>
      </c>
      <c r="I1855" s="16"/>
      <c r="J1855" s="16"/>
      <c r="K1855" s="11"/>
      <c r="L1855" s="11"/>
    </row>
    <row r="1856" spans="1:12" ht="123" x14ac:dyDescent="0.4">
      <c r="A1856" s="11"/>
      <c r="B1856" s="12" t="s">
        <v>15</v>
      </c>
      <c r="C1856" s="28">
        <v>43922</v>
      </c>
      <c r="D1856" s="12" t="s">
        <v>16</v>
      </c>
      <c r="E1856" s="12" t="s">
        <v>22</v>
      </c>
      <c r="F1856" s="12" t="s">
        <v>23</v>
      </c>
      <c r="G1856" s="14" t="s">
        <v>3810</v>
      </c>
      <c r="H1856" s="29" t="s">
        <v>3807</v>
      </c>
      <c r="I1856" s="16"/>
      <c r="J1856" s="16"/>
      <c r="K1856" s="11"/>
      <c r="L1856" s="11"/>
    </row>
    <row r="1857" spans="1:12" ht="61.5" x14ac:dyDescent="0.4">
      <c r="A1857" s="11"/>
      <c r="B1857" s="12" t="s">
        <v>15</v>
      </c>
      <c r="C1857" s="28">
        <v>43922</v>
      </c>
      <c r="D1857" s="12" t="s">
        <v>16</v>
      </c>
      <c r="E1857" s="12" t="s">
        <v>17</v>
      </c>
      <c r="F1857" s="12" t="s">
        <v>18</v>
      </c>
      <c r="G1857" s="14" t="s">
        <v>3811</v>
      </c>
      <c r="H1857" s="29" t="s">
        <v>3812</v>
      </c>
      <c r="I1857" s="16"/>
      <c r="J1857" s="16"/>
      <c r="K1857" s="11"/>
      <c r="L1857" s="11"/>
    </row>
    <row r="1858" spans="1:12" ht="98.4" x14ac:dyDescent="0.4">
      <c r="A1858" s="11"/>
      <c r="B1858" s="12" t="s">
        <v>116</v>
      </c>
      <c r="C1858" s="49">
        <v>43922</v>
      </c>
      <c r="D1858" s="14" t="s">
        <v>16</v>
      </c>
      <c r="E1858" s="12" t="s">
        <v>116</v>
      </c>
      <c r="F1858" s="14" t="s">
        <v>23</v>
      </c>
      <c r="G1858" s="14" t="s">
        <v>3813</v>
      </c>
      <c r="H1858" s="29" t="s">
        <v>3814</v>
      </c>
      <c r="I1858" s="50"/>
      <c r="J1858" s="50"/>
      <c r="K1858" s="11"/>
      <c r="L1858" s="11"/>
    </row>
    <row r="1859" spans="1:12" ht="61.5" x14ac:dyDescent="0.4">
      <c r="A1859" s="11"/>
      <c r="B1859" s="12" t="s">
        <v>116</v>
      </c>
      <c r="C1859" s="49">
        <v>43922</v>
      </c>
      <c r="D1859" s="14" t="s">
        <v>16</v>
      </c>
      <c r="E1859" s="12" t="s">
        <v>116</v>
      </c>
      <c r="F1859" s="14" t="s">
        <v>298</v>
      </c>
      <c r="G1859" s="14" t="s">
        <v>3815</v>
      </c>
      <c r="H1859" s="29" t="s">
        <v>3816</v>
      </c>
      <c r="I1859" s="50"/>
      <c r="J1859" s="50"/>
      <c r="K1859" s="11"/>
      <c r="L1859" s="11"/>
    </row>
    <row r="1860" spans="1:12" ht="73.8" x14ac:dyDescent="0.4">
      <c r="A1860" s="11"/>
      <c r="B1860" s="12" t="s">
        <v>116</v>
      </c>
      <c r="C1860" s="49">
        <v>43922</v>
      </c>
      <c r="D1860" s="14" t="s">
        <v>16</v>
      </c>
      <c r="E1860" s="12" t="s">
        <v>116</v>
      </c>
      <c r="F1860" s="14" t="s">
        <v>23</v>
      </c>
      <c r="G1860" s="14" t="s">
        <v>3817</v>
      </c>
      <c r="H1860" s="29" t="s">
        <v>3818</v>
      </c>
      <c r="I1860" s="50"/>
      <c r="J1860" s="50"/>
      <c r="K1860" s="11"/>
      <c r="L1860" s="11"/>
    </row>
    <row r="1861" spans="1:12" ht="36.9" x14ac:dyDescent="0.4">
      <c r="A1861" s="11"/>
      <c r="B1861" s="12" t="s">
        <v>116</v>
      </c>
      <c r="C1861" s="49">
        <v>43922</v>
      </c>
      <c r="D1861" s="14" t="s">
        <v>16</v>
      </c>
      <c r="E1861" s="12" t="s">
        <v>116</v>
      </c>
      <c r="F1861" s="14" t="s">
        <v>28</v>
      </c>
      <c r="G1861" s="14" t="s">
        <v>3819</v>
      </c>
      <c r="H1861" s="29" t="s">
        <v>3820</v>
      </c>
      <c r="I1861" s="50"/>
      <c r="J1861" s="50"/>
      <c r="K1861" s="11"/>
      <c r="L1861" s="11"/>
    </row>
    <row r="1862" spans="1:12" ht="61.5" x14ac:dyDescent="0.4">
      <c r="A1862" s="11"/>
      <c r="B1862" s="12" t="s">
        <v>116</v>
      </c>
      <c r="C1862" s="49">
        <v>43922</v>
      </c>
      <c r="D1862" s="14" t="s">
        <v>16</v>
      </c>
      <c r="E1862" s="12" t="s">
        <v>116</v>
      </c>
      <c r="F1862" s="14" t="s">
        <v>23</v>
      </c>
      <c r="G1862" s="14" t="s">
        <v>3821</v>
      </c>
      <c r="H1862" s="29" t="s">
        <v>3822</v>
      </c>
      <c r="I1862" s="50"/>
      <c r="J1862" s="50"/>
      <c r="K1862" s="11"/>
      <c r="L1862" s="11"/>
    </row>
    <row r="1863" spans="1:12" ht="61.5" x14ac:dyDescent="0.4">
      <c r="A1863" s="11"/>
      <c r="B1863" s="12" t="s">
        <v>31</v>
      </c>
      <c r="C1863" s="49">
        <v>43922</v>
      </c>
      <c r="D1863" s="14" t="s">
        <v>16</v>
      </c>
      <c r="E1863" s="12" t="s">
        <v>2558</v>
      </c>
      <c r="F1863" s="14" t="s">
        <v>18</v>
      </c>
      <c r="G1863" s="14" t="s">
        <v>3823</v>
      </c>
      <c r="H1863" s="29" t="s">
        <v>3824</v>
      </c>
      <c r="I1863" s="50"/>
      <c r="J1863" s="50"/>
      <c r="K1863" s="11"/>
      <c r="L1863" s="11"/>
    </row>
    <row r="1864" spans="1:12" ht="49.2" x14ac:dyDescent="0.4">
      <c r="A1864" s="11"/>
      <c r="B1864" s="12" t="s">
        <v>119</v>
      </c>
      <c r="C1864" s="49">
        <v>43922</v>
      </c>
      <c r="D1864" s="14" t="s">
        <v>16</v>
      </c>
      <c r="E1864" s="12" t="s">
        <v>3825</v>
      </c>
      <c r="F1864" s="14" t="s">
        <v>23</v>
      </c>
      <c r="G1864" s="14" t="s">
        <v>3826</v>
      </c>
      <c r="H1864" s="29" t="s">
        <v>3827</v>
      </c>
      <c r="I1864" s="50"/>
      <c r="J1864" s="50"/>
      <c r="K1864" s="11"/>
      <c r="L1864" s="11"/>
    </row>
    <row r="1865" spans="1:12" ht="159.9" x14ac:dyDescent="0.4">
      <c r="A1865" s="11"/>
      <c r="B1865" s="12" t="s">
        <v>35</v>
      </c>
      <c r="C1865" s="49">
        <v>43922</v>
      </c>
      <c r="D1865" s="14" t="s">
        <v>16</v>
      </c>
      <c r="E1865" s="12" t="s">
        <v>412</v>
      </c>
      <c r="F1865" s="14" t="s">
        <v>23</v>
      </c>
      <c r="G1865" s="14" t="s">
        <v>3828</v>
      </c>
      <c r="H1865" s="29" t="s">
        <v>3829</v>
      </c>
      <c r="I1865" s="14"/>
      <c r="J1865" s="50"/>
      <c r="K1865" s="11"/>
      <c r="L1865" s="11"/>
    </row>
    <row r="1866" spans="1:12" ht="36.9" x14ac:dyDescent="0.4">
      <c r="A1866" s="11"/>
      <c r="B1866" s="12" t="s">
        <v>137</v>
      </c>
      <c r="C1866" s="28">
        <v>43922</v>
      </c>
      <c r="D1866" s="12" t="s">
        <v>16</v>
      </c>
      <c r="E1866" s="12" t="s">
        <v>3830</v>
      </c>
      <c r="F1866" s="12" t="s">
        <v>23</v>
      </c>
      <c r="G1866" s="14" t="s">
        <v>3831</v>
      </c>
      <c r="H1866" s="29" t="s">
        <v>3832</v>
      </c>
      <c r="I1866" s="16"/>
      <c r="J1866" s="16"/>
      <c r="K1866" s="11"/>
      <c r="L1866" s="11"/>
    </row>
    <row r="1867" spans="1:12" ht="184.5" x14ac:dyDescent="0.4">
      <c r="A1867" s="11"/>
      <c r="B1867" s="12" t="s">
        <v>619</v>
      </c>
      <c r="C1867" s="49">
        <v>43922</v>
      </c>
      <c r="D1867" s="14" t="s">
        <v>16</v>
      </c>
      <c r="E1867" s="12" t="s">
        <v>61</v>
      </c>
      <c r="F1867" s="14" t="s">
        <v>18</v>
      </c>
      <c r="G1867" s="14" t="s">
        <v>3833</v>
      </c>
      <c r="H1867" s="29" t="s">
        <v>3834</v>
      </c>
      <c r="I1867" s="50"/>
      <c r="J1867" s="50"/>
      <c r="K1867" s="11"/>
      <c r="L1867" s="11"/>
    </row>
    <row r="1868" spans="1:12" ht="86.1" x14ac:dyDescent="0.4">
      <c r="A1868" s="11"/>
      <c r="B1868" s="12" t="s">
        <v>55</v>
      </c>
      <c r="C1868" s="28">
        <v>43922</v>
      </c>
      <c r="D1868" s="12" t="s">
        <v>16</v>
      </c>
      <c r="E1868" s="12" t="s">
        <v>3835</v>
      </c>
      <c r="F1868" s="12" t="s">
        <v>23</v>
      </c>
      <c r="G1868" s="14" t="s">
        <v>3836</v>
      </c>
      <c r="H1868" s="29" t="s">
        <v>3837</v>
      </c>
      <c r="I1868" s="16"/>
      <c r="J1868" s="16"/>
      <c r="K1868" s="11"/>
      <c r="L1868" s="11"/>
    </row>
    <row r="1869" spans="1:12" ht="61.5" x14ac:dyDescent="0.4">
      <c r="A1869" s="11"/>
      <c r="B1869" s="12" t="s">
        <v>148</v>
      </c>
      <c r="C1869" s="28">
        <v>43922</v>
      </c>
      <c r="D1869" s="12" t="s">
        <v>16</v>
      </c>
      <c r="E1869" s="12" t="s">
        <v>837</v>
      </c>
      <c r="F1869" s="12" t="s">
        <v>274</v>
      </c>
      <c r="G1869" s="14" t="s">
        <v>3838</v>
      </c>
      <c r="H1869" s="29" t="s">
        <v>3698</v>
      </c>
      <c r="I1869" s="16"/>
      <c r="J1869" s="16"/>
      <c r="K1869" s="11"/>
      <c r="L1869" s="11"/>
    </row>
    <row r="1870" spans="1:12" ht="61.5" x14ac:dyDescent="0.4">
      <c r="A1870" s="11"/>
      <c r="B1870" s="12" t="s">
        <v>148</v>
      </c>
      <c r="C1870" s="28">
        <v>43922</v>
      </c>
      <c r="D1870" s="12" t="s">
        <v>16</v>
      </c>
      <c r="E1870" s="12" t="s">
        <v>837</v>
      </c>
      <c r="F1870" s="12" t="s">
        <v>18</v>
      </c>
      <c r="G1870" s="14" t="s">
        <v>3839</v>
      </c>
      <c r="H1870" s="29" t="s">
        <v>3696</v>
      </c>
      <c r="I1870" s="16"/>
      <c r="J1870" s="16"/>
      <c r="K1870" s="11"/>
      <c r="L1870" s="11"/>
    </row>
    <row r="1871" spans="1:12" ht="61.5" x14ac:dyDescent="0.4">
      <c r="A1871" s="11"/>
      <c r="B1871" s="12" t="s">
        <v>431</v>
      </c>
      <c r="C1871" s="49">
        <v>43922</v>
      </c>
      <c r="D1871" s="14" t="s">
        <v>16</v>
      </c>
      <c r="E1871" s="12" t="s">
        <v>432</v>
      </c>
      <c r="F1871" s="14" t="s">
        <v>18</v>
      </c>
      <c r="G1871" s="14" t="s">
        <v>3840</v>
      </c>
      <c r="H1871" s="29" t="s">
        <v>3841</v>
      </c>
      <c r="I1871" s="50"/>
      <c r="J1871" s="50"/>
      <c r="K1871" s="11"/>
      <c r="L1871" s="11"/>
    </row>
    <row r="1872" spans="1:12" ht="73.8" x14ac:dyDescent="0.4">
      <c r="A1872" s="11"/>
      <c r="B1872" s="12" t="s">
        <v>431</v>
      </c>
      <c r="C1872" s="49">
        <v>43922</v>
      </c>
      <c r="D1872" s="14" t="s">
        <v>16</v>
      </c>
      <c r="E1872" s="12" t="s">
        <v>432</v>
      </c>
      <c r="F1872" s="14" t="s">
        <v>18</v>
      </c>
      <c r="G1872" s="14" t="s">
        <v>3842</v>
      </c>
      <c r="H1872" s="29" t="s">
        <v>3841</v>
      </c>
      <c r="I1872" s="50"/>
      <c r="J1872" s="50"/>
      <c r="K1872" s="11"/>
      <c r="L1872" s="11"/>
    </row>
    <row r="1873" spans="1:12" ht="36.9" x14ac:dyDescent="0.4">
      <c r="A1873" s="11"/>
      <c r="B1873" s="12" t="s">
        <v>431</v>
      </c>
      <c r="C1873" s="49">
        <v>43922</v>
      </c>
      <c r="D1873" s="14" t="s">
        <v>16</v>
      </c>
      <c r="E1873" s="12" t="s">
        <v>432</v>
      </c>
      <c r="F1873" s="14" t="s">
        <v>18</v>
      </c>
      <c r="G1873" s="14" t="s">
        <v>3843</v>
      </c>
      <c r="H1873" s="29" t="s">
        <v>3841</v>
      </c>
      <c r="I1873" s="50"/>
      <c r="J1873" s="50"/>
      <c r="K1873" s="11"/>
      <c r="L1873" s="11"/>
    </row>
    <row r="1874" spans="1:12" ht="73.8" x14ac:dyDescent="0.4">
      <c r="A1874" s="11"/>
      <c r="B1874" s="12" t="s">
        <v>60</v>
      </c>
      <c r="C1874" s="28">
        <v>43922</v>
      </c>
      <c r="D1874" s="12" t="s">
        <v>16</v>
      </c>
      <c r="E1874" s="12" t="s">
        <v>61</v>
      </c>
      <c r="F1874" s="12" t="s">
        <v>23</v>
      </c>
      <c r="G1874" s="14" t="s">
        <v>3844</v>
      </c>
      <c r="H1874" s="29" t="s">
        <v>3845</v>
      </c>
      <c r="I1874" s="16"/>
      <c r="J1874" s="16"/>
      <c r="K1874" s="11"/>
      <c r="L1874" s="11"/>
    </row>
    <row r="1875" spans="1:12" ht="110.7" x14ac:dyDescent="0.4">
      <c r="A1875" s="11"/>
      <c r="B1875" s="12" t="s">
        <v>60</v>
      </c>
      <c r="C1875" s="28">
        <v>43922</v>
      </c>
      <c r="D1875" s="12" t="s">
        <v>16</v>
      </c>
      <c r="E1875" s="12" t="s">
        <v>61</v>
      </c>
      <c r="F1875" s="12" t="s">
        <v>23</v>
      </c>
      <c r="G1875" s="14" t="s">
        <v>3846</v>
      </c>
      <c r="H1875" s="29" t="s">
        <v>3847</v>
      </c>
      <c r="I1875" s="16"/>
      <c r="J1875" s="16"/>
      <c r="K1875" s="11"/>
      <c r="L1875" s="11"/>
    </row>
    <row r="1876" spans="1:12" ht="98.4" x14ac:dyDescent="0.4">
      <c r="A1876" s="11"/>
      <c r="B1876" s="12" t="s">
        <v>60</v>
      </c>
      <c r="C1876" s="28">
        <v>43922</v>
      </c>
      <c r="D1876" s="12" t="s">
        <v>16</v>
      </c>
      <c r="E1876" s="12" t="s">
        <v>61</v>
      </c>
      <c r="F1876" s="12" t="s">
        <v>23</v>
      </c>
      <c r="G1876" s="14" t="s">
        <v>3848</v>
      </c>
      <c r="H1876" s="29" t="s">
        <v>3847</v>
      </c>
      <c r="I1876" s="16"/>
      <c r="J1876" s="16"/>
      <c r="K1876" s="11"/>
      <c r="L1876" s="11"/>
    </row>
    <row r="1877" spans="1:12" ht="233.7" x14ac:dyDescent="0.4">
      <c r="A1877" s="11"/>
      <c r="B1877" s="12" t="s">
        <v>60</v>
      </c>
      <c r="C1877" s="28">
        <v>43922</v>
      </c>
      <c r="D1877" s="12" t="s">
        <v>16</v>
      </c>
      <c r="E1877" s="12" t="s">
        <v>61</v>
      </c>
      <c r="F1877" s="12" t="s">
        <v>23</v>
      </c>
      <c r="G1877" s="14" t="s">
        <v>3849</v>
      </c>
      <c r="H1877" s="29" t="s">
        <v>3845</v>
      </c>
      <c r="I1877" s="16"/>
      <c r="J1877" s="16"/>
      <c r="K1877" s="11"/>
      <c r="L1877" s="11"/>
    </row>
    <row r="1878" spans="1:12" ht="233.7" x14ac:dyDescent="0.4">
      <c r="A1878" s="11"/>
      <c r="B1878" s="12" t="s">
        <v>60</v>
      </c>
      <c r="C1878" s="28">
        <v>43922</v>
      </c>
      <c r="D1878" s="12" t="s">
        <v>16</v>
      </c>
      <c r="E1878" s="12" t="s">
        <v>61</v>
      </c>
      <c r="F1878" s="12" t="s">
        <v>23</v>
      </c>
      <c r="G1878" s="14" t="s">
        <v>3850</v>
      </c>
      <c r="H1878" s="29" t="s">
        <v>3845</v>
      </c>
      <c r="I1878" s="16"/>
      <c r="J1878" s="16"/>
      <c r="K1878" s="11"/>
      <c r="L1878" s="11"/>
    </row>
    <row r="1879" spans="1:12" ht="86.1" x14ac:dyDescent="0.4">
      <c r="A1879" s="11"/>
      <c r="B1879" s="12" t="s">
        <v>60</v>
      </c>
      <c r="C1879" s="28">
        <v>43922</v>
      </c>
      <c r="D1879" s="12" t="s">
        <v>16</v>
      </c>
      <c r="E1879" s="12" t="s">
        <v>61</v>
      </c>
      <c r="F1879" s="12" t="s">
        <v>23</v>
      </c>
      <c r="G1879" s="14" t="s">
        <v>3851</v>
      </c>
      <c r="H1879" s="29" t="s">
        <v>3845</v>
      </c>
      <c r="I1879" s="16"/>
      <c r="J1879" s="16"/>
      <c r="K1879" s="11"/>
      <c r="L1879" s="11"/>
    </row>
    <row r="1880" spans="1:12" ht="86.1" x14ac:dyDescent="0.4">
      <c r="A1880" s="11"/>
      <c r="B1880" s="12" t="s">
        <v>60</v>
      </c>
      <c r="C1880" s="28">
        <v>43922</v>
      </c>
      <c r="D1880" s="12" t="s">
        <v>16</v>
      </c>
      <c r="E1880" s="12" t="s">
        <v>61</v>
      </c>
      <c r="F1880" s="12" t="s">
        <v>298</v>
      </c>
      <c r="G1880" s="14" t="s">
        <v>3852</v>
      </c>
      <c r="H1880" s="29" t="s">
        <v>3845</v>
      </c>
      <c r="I1880" s="16"/>
      <c r="J1880" s="16"/>
      <c r="K1880" s="11"/>
      <c r="L1880" s="11"/>
    </row>
    <row r="1881" spans="1:12" ht="61.5" x14ac:dyDescent="0.4">
      <c r="A1881" s="11"/>
      <c r="B1881" s="12" t="s">
        <v>70</v>
      </c>
      <c r="C1881" s="49">
        <v>43922</v>
      </c>
      <c r="D1881" s="14" t="s">
        <v>16</v>
      </c>
      <c r="E1881" s="12" t="s">
        <v>71</v>
      </c>
      <c r="F1881" s="14" t="s">
        <v>28</v>
      </c>
      <c r="G1881" s="14" t="s">
        <v>3853</v>
      </c>
      <c r="H1881" s="29" t="s">
        <v>3854</v>
      </c>
      <c r="I1881" s="50"/>
      <c r="J1881" s="50"/>
      <c r="K1881" s="11"/>
      <c r="L1881" s="11"/>
    </row>
    <row r="1882" spans="1:12" ht="49.2" x14ac:dyDescent="0.4">
      <c r="A1882" s="11"/>
      <c r="B1882" s="12" t="s">
        <v>634</v>
      </c>
      <c r="C1882" s="49">
        <v>43922</v>
      </c>
      <c r="D1882" s="14" t="s">
        <v>16</v>
      </c>
      <c r="E1882" s="12" t="s">
        <v>3855</v>
      </c>
      <c r="F1882" s="14" t="s">
        <v>23</v>
      </c>
      <c r="G1882" s="14" t="s">
        <v>3856</v>
      </c>
      <c r="H1882" s="29" t="s">
        <v>3857</v>
      </c>
      <c r="I1882" s="50"/>
      <c r="J1882" s="50"/>
      <c r="K1882" s="11"/>
      <c r="L1882" s="11"/>
    </row>
    <row r="1883" spans="1:12" ht="73.8" x14ac:dyDescent="0.4">
      <c r="A1883" s="11"/>
      <c r="B1883" s="12" t="s">
        <v>84</v>
      </c>
      <c r="C1883" s="49">
        <v>43922</v>
      </c>
      <c r="D1883" s="14" t="s">
        <v>16</v>
      </c>
      <c r="E1883" s="12" t="s">
        <v>85</v>
      </c>
      <c r="F1883" s="14" t="s">
        <v>18</v>
      </c>
      <c r="G1883" s="14" t="s">
        <v>3858</v>
      </c>
      <c r="H1883" s="29" t="s">
        <v>3859</v>
      </c>
      <c r="I1883" s="50"/>
      <c r="J1883" s="50"/>
      <c r="K1883" s="11"/>
      <c r="L1883" s="11"/>
    </row>
    <row r="1884" spans="1:12" ht="86.1" x14ac:dyDescent="0.4">
      <c r="A1884" s="11"/>
      <c r="B1884" s="12" t="s">
        <v>84</v>
      </c>
      <c r="C1884" s="49">
        <v>43922</v>
      </c>
      <c r="D1884" s="14" t="s">
        <v>16</v>
      </c>
      <c r="E1884" s="12" t="s">
        <v>535</v>
      </c>
      <c r="F1884" s="14" t="s">
        <v>18</v>
      </c>
      <c r="G1884" s="14" t="s">
        <v>3860</v>
      </c>
      <c r="H1884" s="29" t="s">
        <v>3861</v>
      </c>
      <c r="I1884" s="50"/>
      <c r="J1884" s="50"/>
      <c r="K1884" s="11"/>
      <c r="L1884" s="11"/>
    </row>
    <row r="1885" spans="1:12" ht="86.1" hidden="1" x14ac:dyDescent="0.4">
      <c r="A1885" s="11"/>
      <c r="B1885" s="19" t="s">
        <v>308</v>
      </c>
      <c r="C1885" s="51">
        <v>43922</v>
      </c>
      <c r="D1885" s="21" t="s">
        <v>142</v>
      </c>
      <c r="E1885" s="19" t="s">
        <v>3862</v>
      </c>
      <c r="F1885" s="21" t="s">
        <v>18</v>
      </c>
      <c r="G1885" s="21" t="s">
        <v>3863</v>
      </c>
      <c r="H1885" s="31" t="s">
        <v>3864</v>
      </c>
      <c r="I1885" s="50"/>
      <c r="J1885" s="50"/>
      <c r="K1885" s="11"/>
      <c r="L1885" s="11"/>
    </row>
    <row r="1886" spans="1:12" ht="86.1" x14ac:dyDescent="0.4">
      <c r="A1886" s="11"/>
      <c r="B1886" s="12" t="s">
        <v>181</v>
      </c>
      <c r="C1886" s="49">
        <v>43922</v>
      </c>
      <c r="D1886" s="14" t="s">
        <v>16</v>
      </c>
      <c r="E1886" s="12" t="s">
        <v>1215</v>
      </c>
      <c r="F1886" s="14" t="s">
        <v>28</v>
      </c>
      <c r="G1886" s="14" t="s">
        <v>3865</v>
      </c>
      <c r="H1886" s="29" t="s">
        <v>3866</v>
      </c>
      <c r="I1886" s="50"/>
      <c r="J1886" s="50"/>
      <c r="K1886" s="11"/>
      <c r="L1886" s="11"/>
    </row>
    <row r="1887" spans="1:12" ht="73.8" x14ac:dyDescent="0.4">
      <c r="A1887" s="11"/>
      <c r="B1887" s="12" t="s">
        <v>184</v>
      </c>
      <c r="C1887" s="49">
        <v>43922</v>
      </c>
      <c r="D1887" s="14" t="s">
        <v>16</v>
      </c>
      <c r="E1887" s="12" t="s">
        <v>332</v>
      </c>
      <c r="F1887" s="14" t="s">
        <v>18</v>
      </c>
      <c r="G1887" s="14" t="s">
        <v>3867</v>
      </c>
      <c r="H1887" s="29" t="s">
        <v>3868</v>
      </c>
      <c r="I1887" s="50"/>
      <c r="J1887" s="50"/>
      <c r="K1887" s="11"/>
      <c r="L1887" s="11"/>
    </row>
    <row r="1888" spans="1:12" ht="135.30000000000001" x14ac:dyDescent="0.4">
      <c r="A1888" s="11"/>
      <c r="B1888" s="12" t="s">
        <v>250</v>
      </c>
      <c r="C1888" s="49">
        <v>43922</v>
      </c>
      <c r="D1888" s="14" t="s">
        <v>16</v>
      </c>
      <c r="E1888" s="12" t="s">
        <v>2844</v>
      </c>
      <c r="F1888" s="14" t="s">
        <v>28</v>
      </c>
      <c r="G1888" s="14" t="s">
        <v>3869</v>
      </c>
      <c r="H1888" s="29" t="s">
        <v>3870</v>
      </c>
      <c r="I1888" s="50"/>
      <c r="J1888" s="50"/>
      <c r="K1888" s="11"/>
      <c r="L1888" s="11"/>
    </row>
    <row r="1889" spans="1:12" ht="135.30000000000001" x14ac:dyDescent="0.4">
      <c r="A1889" s="11"/>
      <c r="B1889" s="12" t="s">
        <v>15</v>
      </c>
      <c r="C1889" s="28">
        <v>43921</v>
      </c>
      <c r="D1889" s="12" t="s">
        <v>16</v>
      </c>
      <c r="E1889" s="12" t="s">
        <v>412</v>
      </c>
      <c r="F1889" s="12" t="s">
        <v>426</v>
      </c>
      <c r="G1889" s="14" t="s">
        <v>3871</v>
      </c>
      <c r="H1889" s="29" t="s">
        <v>1453</v>
      </c>
      <c r="I1889" s="16"/>
      <c r="J1889" s="16"/>
      <c r="K1889" s="11"/>
      <c r="L1889" s="11"/>
    </row>
    <row r="1890" spans="1:12" ht="110.7" x14ac:dyDescent="0.4">
      <c r="A1890" s="11"/>
      <c r="B1890" s="12" t="s">
        <v>116</v>
      </c>
      <c r="C1890" s="49">
        <v>43921</v>
      </c>
      <c r="D1890" s="14" t="s">
        <v>16</v>
      </c>
      <c r="E1890" s="12" t="s">
        <v>116</v>
      </c>
      <c r="F1890" s="14" t="s">
        <v>28</v>
      </c>
      <c r="G1890" s="14" t="s">
        <v>3872</v>
      </c>
      <c r="H1890" s="29" t="s">
        <v>3873</v>
      </c>
      <c r="I1890" s="50"/>
      <c r="J1890" s="50"/>
      <c r="K1890" s="11"/>
      <c r="L1890" s="11"/>
    </row>
    <row r="1891" spans="1:12" ht="73.8" x14ac:dyDescent="0.4">
      <c r="A1891" s="11"/>
      <c r="B1891" s="12" t="s">
        <v>31</v>
      </c>
      <c r="C1891" s="49">
        <v>43921</v>
      </c>
      <c r="D1891" s="14" t="s">
        <v>16</v>
      </c>
      <c r="E1891" s="12" t="s">
        <v>2558</v>
      </c>
      <c r="F1891" s="14" t="s">
        <v>18</v>
      </c>
      <c r="G1891" s="14" t="s">
        <v>3874</v>
      </c>
      <c r="H1891" s="29" t="s">
        <v>3875</v>
      </c>
      <c r="I1891" s="50"/>
      <c r="J1891" s="50"/>
      <c r="K1891" s="11"/>
      <c r="L1891" s="11"/>
    </row>
    <row r="1892" spans="1:12" ht="110.7" x14ac:dyDescent="0.4">
      <c r="A1892" s="11"/>
      <c r="B1892" s="12" t="s">
        <v>31</v>
      </c>
      <c r="C1892" s="49">
        <v>43921</v>
      </c>
      <c r="D1892" s="14" t="s">
        <v>16</v>
      </c>
      <c r="E1892" s="12" t="s">
        <v>2860</v>
      </c>
      <c r="F1892" s="14" t="s">
        <v>23</v>
      </c>
      <c r="G1892" s="14" t="s">
        <v>3876</v>
      </c>
      <c r="H1892" s="29" t="s">
        <v>3877</v>
      </c>
      <c r="I1892" s="50"/>
      <c r="J1892" s="50"/>
      <c r="K1892" s="11"/>
      <c r="L1892" s="11"/>
    </row>
    <row r="1893" spans="1:12" ht="49.2" x14ac:dyDescent="0.4">
      <c r="A1893" s="11"/>
      <c r="B1893" s="12" t="s">
        <v>35</v>
      </c>
      <c r="C1893" s="49">
        <v>43921</v>
      </c>
      <c r="D1893" s="14" t="s">
        <v>16</v>
      </c>
      <c r="E1893" s="12" t="s">
        <v>412</v>
      </c>
      <c r="F1893" s="14" t="s">
        <v>18</v>
      </c>
      <c r="G1893" s="14" t="s">
        <v>3878</v>
      </c>
      <c r="H1893" s="29" t="s">
        <v>3879</v>
      </c>
      <c r="I1893" s="14"/>
      <c r="J1893" s="50"/>
      <c r="K1893" s="11"/>
      <c r="L1893" s="11"/>
    </row>
    <row r="1894" spans="1:12" ht="73.8" x14ac:dyDescent="0.4">
      <c r="A1894" s="11"/>
      <c r="B1894" s="12" t="s">
        <v>576</v>
      </c>
      <c r="C1894" s="13">
        <v>43921</v>
      </c>
      <c r="D1894" s="12" t="s">
        <v>16</v>
      </c>
      <c r="E1894" s="12" t="s">
        <v>3880</v>
      </c>
      <c r="F1894" s="12" t="s">
        <v>23</v>
      </c>
      <c r="G1894" s="14" t="s">
        <v>3881</v>
      </c>
      <c r="H1894" s="15" t="s">
        <v>3882</v>
      </c>
      <c r="I1894" s="16"/>
      <c r="J1894" s="16"/>
      <c r="K1894" s="11"/>
      <c r="L1894" s="11"/>
    </row>
    <row r="1895" spans="1:12" ht="61.5" hidden="1" x14ac:dyDescent="0.4">
      <c r="A1895" s="11"/>
      <c r="B1895" s="19" t="s">
        <v>137</v>
      </c>
      <c r="C1895" s="51">
        <v>43921</v>
      </c>
      <c r="D1895" s="21" t="s">
        <v>142</v>
      </c>
      <c r="E1895" s="19" t="s">
        <v>3305</v>
      </c>
      <c r="F1895" s="21" t="s">
        <v>18</v>
      </c>
      <c r="G1895" s="21" t="s">
        <v>3883</v>
      </c>
      <c r="H1895" s="31" t="s">
        <v>3884</v>
      </c>
      <c r="I1895" s="50"/>
      <c r="J1895" s="50"/>
      <c r="K1895" s="11"/>
      <c r="L1895" s="11"/>
    </row>
    <row r="1896" spans="1:12" ht="123" x14ac:dyDescent="0.4">
      <c r="A1896" s="11"/>
      <c r="B1896" s="12" t="s">
        <v>141</v>
      </c>
      <c r="C1896" s="49">
        <v>43921</v>
      </c>
      <c r="D1896" s="14" t="s">
        <v>16</v>
      </c>
      <c r="E1896" s="12" t="s">
        <v>2479</v>
      </c>
      <c r="F1896" s="14" t="s">
        <v>18</v>
      </c>
      <c r="G1896" s="14" t="s">
        <v>3885</v>
      </c>
      <c r="H1896" s="29" t="s">
        <v>3886</v>
      </c>
      <c r="I1896" s="50"/>
      <c r="J1896" s="50"/>
      <c r="K1896" s="11"/>
      <c r="L1896" s="11"/>
    </row>
    <row r="1897" spans="1:12" ht="36.9" x14ac:dyDescent="0.4">
      <c r="A1897" s="11"/>
      <c r="B1897" s="12" t="s">
        <v>141</v>
      </c>
      <c r="C1897" s="28">
        <v>43921</v>
      </c>
      <c r="D1897" s="12" t="s">
        <v>16</v>
      </c>
      <c r="E1897" s="12" t="s">
        <v>103</v>
      </c>
      <c r="F1897" s="12" t="s">
        <v>23</v>
      </c>
      <c r="G1897" s="14" t="s">
        <v>3887</v>
      </c>
      <c r="H1897" s="29" t="s">
        <v>3888</v>
      </c>
      <c r="I1897" s="16"/>
      <c r="J1897" s="16"/>
      <c r="K1897" s="11"/>
      <c r="L1897" s="11"/>
    </row>
    <row r="1898" spans="1:12" ht="73.8" x14ac:dyDescent="0.4">
      <c r="A1898" s="11"/>
      <c r="B1898" s="12" t="s">
        <v>599</v>
      </c>
      <c r="C1898" s="49">
        <v>43921</v>
      </c>
      <c r="D1898" s="14" t="s">
        <v>16</v>
      </c>
      <c r="E1898" s="12" t="s">
        <v>1060</v>
      </c>
      <c r="F1898" s="14" t="s">
        <v>23</v>
      </c>
      <c r="G1898" s="14" t="s">
        <v>3889</v>
      </c>
      <c r="H1898" s="29" t="s">
        <v>3890</v>
      </c>
      <c r="I1898" s="50"/>
      <c r="J1898" s="50"/>
      <c r="K1898" s="11"/>
      <c r="L1898" s="11"/>
    </row>
    <row r="1899" spans="1:12" ht="73.8" x14ac:dyDescent="0.4">
      <c r="A1899" s="11"/>
      <c r="B1899" s="12" t="s">
        <v>607</v>
      </c>
      <c r="C1899" s="49">
        <v>43921</v>
      </c>
      <c r="D1899" s="14" t="s">
        <v>16</v>
      </c>
      <c r="E1899" s="12" t="s">
        <v>3891</v>
      </c>
      <c r="F1899" s="14" t="s">
        <v>298</v>
      </c>
      <c r="G1899" s="14" t="s">
        <v>3892</v>
      </c>
      <c r="H1899" s="29" t="s">
        <v>3893</v>
      </c>
      <c r="I1899" s="50"/>
      <c r="J1899" s="50"/>
      <c r="K1899" s="11"/>
      <c r="L1899" s="11"/>
    </row>
    <row r="1900" spans="1:12" ht="110.7" x14ac:dyDescent="0.4">
      <c r="A1900" s="11"/>
      <c r="B1900" s="12" t="s">
        <v>607</v>
      </c>
      <c r="C1900" s="28">
        <v>43921</v>
      </c>
      <c r="D1900" s="12" t="s">
        <v>16</v>
      </c>
      <c r="E1900" s="12" t="s">
        <v>3891</v>
      </c>
      <c r="F1900" s="12" t="s">
        <v>23</v>
      </c>
      <c r="G1900" s="14" t="s">
        <v>3894</v>
      </c>
      <c r="H1900" s="29" t="s">
        <v>3895</v>
      </c>
      <c r="I1900" s="16"/>
      <c r="J1900" s="16"/>
      <c r="K1900" s="11"/>
      <c r="L1900" s="11"/>
    </row>
    <row r="1901" spans="1:12" ht="36.9" x14ac:dyDescent="0.4">
      <c r="A1901" s="11"/>
      <c r="B1901" s="12" t="s">
        <v>362</v>
      </c>
      <c r="C1901" s="49">
        <v>43921</v>
      </c>
      <c r="D1901" s="14" t="s">
        <v>16</v>
      </c>
      <c r="E1901" s="12" t="s">
        <v>120</v>
      </c>
      <c r="F1901" s="14" t="s">
        <v>298</v>
      </c>
      <c r="G1901" s="14" t="s">
        <v>3896</v>
      </c>
      <c r="H1901" s="29" t="s">
        <v>3897</v>
      </c>
      <c r="I1901" s="50"/>
      <c r="J1901" s="50"/>
      <c r="K1901" s="11"/>
      <c r="L1901" s="11"/>
    </row>
    <row r="1902" spans="1:12" ht="86.1" x14ac:dyDescent="0.4">
      <c r="A1902" s="11"/>
      <c r="B1902" s="12" t="s">
        <v>60</v>
      </c>
      <c r="C1902" s="49">
        <v>43921</v>
      </c>
      <c r="D1902" s="14" t="s">
        <v>16</v>
      </c>
      <c r="E1902" s="12" t="s">
        <v>217</v>
      </c>
      <c r="F1902" s="14" t="s">
        <v>18</v>
      </c>
      <c r="G1902" s="14" t="s">
        <v>3898</v>
      </c>
      <c r="H1902" s="29" t="s">
        <v>3899</v>
      </c>
      <c r="I1902" s="50"/>
      <c r="J1902" s="50"/>
      <c r="K1902" s="11"/>
      <c r="L1902" s="11"/>
    </row>
    <row r="1903" spans="1:12" ht="36.9" x14ac:dyDescent="0.4">
      <c r="A1903" s="11"/>
      <c r="B1903" s="62" t="s">
        <v>60</v>
      </c>
      <c r="C1903" s="63">
        <v>43921</v>
      </c>
      <c r="D1903" s="64" t="s">
        <v>16</v>
      </c>
      <c r="E1903" s="64" t="s">
        <v>217</v>
      </c>
      <c r="F1903" s="62" t="s">
        <v>18</v>
      </c>
      <c r="G1903" s="62" t="s">
        <v>3900</v>
      </c>
      <c r="H1903" s="65" t="s">
        <v>3901</v>
      </c>
      <c r="I1903" s="16"/>
      <c r="J1903" s="16"/>
      <c r="K1903" s="11"/>
      <c r="L1903" s="11"/>
    </row>
    <row r="1904" spans="1:12" ht="73.8" x14ac:dyDescent="0.4">
      <c r="A1904" s="11"/>
      <c r="B1904" s="12" t="s">
        <v>70</v>
      </c>
      <c r="C1904" s="52">
        <v>43921</v>
      </c>
      <c r="D1904" s="53" t="s">
        <v>16</v>
      </c>
      <c r="E1904" s="24" t="s">
        <v>70</v>
      </c>
      <c r="F1904" s="14" t="s">
        <v>28</v>
      </c>
      <c r="G1904" s="14" t="s">
        <v>3902</v>
      </c>
      <c r="H1904" s="29" t="s">
        <v>3903</v>
      </c>
      <c r="I1904" s="50"/>
      <c r="J1904" s="50"/>
      <c r="K1904" s="11"/>
      <c r="L1904" s="11"/>
    </row>
    <row r="1905" spans="1:12" ht="86.1" x14ac:dyDescent="0.4">
      <c r="A1905" s="11"/>
      <c r="B1905" s="12" t="s">
        <v>70</v>
      </c>
      <c r="C1905" s="52">
        <v>43921</v>
      </c>
      <c r="D1905" s="53" t="s">
        <v>16</v>
      </c>
      <c r="E1905" s="24" t="s">
        <v>71</v>
      </c>
      <c r="F1905" s="14" t="s">
        <v>28</v>
      </c>
      <c r="G1905" s="14" t="s">
        <v>3904</v>
      </c>
      <c r="H1905" s="29" t="s">
        <v>3905</v>
      </c>
      <c r="I1905" s="50"/>
      <c r="J1905" s="50"/>
      <c r="K1905" s="11"/>
      <c r="L1905" s="11"/>
    </row>
    <row r="1906" spans="1:12" ht="86.1" x14ac:dyDescent="0.4">
      <c r="A1906" s="11"/>
      <c r="B1906" s="12" t="s">
        <v>231</v>
      </c>
      <c r="C1906" s="52">
        <v>43921</v>
      </c>
      <c r="D1906" s="53" t="s">
        <v>16</v>
      </c>
      <c r="E1906" s="24" t="s">
        <v>456</v>
      </c>
      <c r="F1906" s="14" t="s">
        <v>18</v>
      </c>
      <c r="G1906" s="14" t="s">
        <v>3906</v>
      </c>
      <c r="H1906" s="29" t="s">
        <v>3907</v>
      </c>
      <c r="I1906" s="50"/>
      <c r="J1906" s="50"/>
      <c r="K1906" s="11"/>
      <c r="L1906" s="11"/>
    </row>
    <row r="1907" spans="1:12" ht="98.4" x14ac:dyDescent="0.4">
      <c r="A1907" s="11"/>
      <c r="B1907" s="12" t="s">
        <v>231</v>
      </c>
      <c r="C1907" s="52">
        <v>43921</v>
      </c>
      <c r="D1907" s="53" t="s">
        <v>16</v>
      </c>
      <c r="E1907" s="24" t="s">
        <v>456</v>
      </c>
      <c r="F1907" s="14" t="s">
        <v>676</v>
      </c>
      <c r="G1907" s="14" t="s">
        <v>3908</v>
      </c>
      <c r="H1907" s="29" t="s">
        <v>3909</v>
      </c>
      <c r="I1907" s="50"/>
      <c r="J1907" s="50"/>
      <c r="K1907" s="11"/>
      <c r="L1907" s="11"/>
    </row>
    <row r="1908" spans="1:12" ht="73.8" x14ac:dyDescent="0.4">
      <c r="A1908" s="11"/>
      <c r="B1908" s="12" t="s">
        <v>74</v>
      </c>
      <c r="C1908" s="23">
        <v>43921</v>
      </c>
      <c r="D1908" s="24" t="s">
        <v>16</v>
      </c>
      <c r="E1908" s="24" t="s">
        <v>75</v>
      </c>
      <c r="F1908" s="12" t="s">
        <v>18</v>
      </c>
      <c r="G1908" s="14" t="s">
        <v>3910</v>
      </c>
      <c r="H1908" s="15" t="s">
        <v>3911</v>
      </c>
      <c r="I1908" s="16"/>
      <c r="J1908" s="16"/>
      <c r="K1908" s="11"/>
      <c r="L1908" s="11"/>
    </row>
    <row r="1909" spans="1:12" ht="73.8" x14ac:dyDescent="0.4">
      <c r="A1909" s="11"/>
      <c r="B1909" s="12" t="s">
        <v>3243</v>
      </c>
      <c r="C1909" s="52">
        <v>43921</v>
      </c>
      <c r="D1909" s="53" t="s">
        <v>16</v>
      </c>
      <c r="E1909" s="24" t="s">
        <v>3243</v>
      </c>
      <c r="F1909" s="14" t="s">
        <v>28</v>
      </c>
      <c r="G1909" s="14" t="s">
        <v>3912</v>
      </c>
      <c r="H1909" s="29" t="s">
        <v>3913</v>
      </c>
      <c r="I1909" s="50"/>
      <c r="J1909" s="50"/>
      <c r="K1909" s="11"/>
      <c r="L1909" s="11"/>
    </row>
    <row r="1910" spans="1:12" ht="36.9" x14ac:dyDescent="0.4">
      <c r="A1910" s="11"/>
      <c r="B1910" s="12" t="s">
        <v>294</v>
      </c>
      <c r="C1910" s="52">
        <v>43921</v>
      </c>
      <c r="D1910" s="53" t="s">
        <v>16</v>
      </c>
      <c r="E1910" s="24" t="s">
        <v>295</v>
      </c>
      <c r="F1910" s="14" t="s">
        <v>274</v>
      </c>
      <c r="G1910" s="14" t="s">
        <v>3914</v>
      </c>
      <c r="H1910" s="29" t="s">
        <v>3915</v>
      </c>
      <c r="I1910" s="50"/>
      <c r="J1910" s="50"/>
      <c r="K1910" s="11"/>
      <c r="L1910" s="11"/>
    </row>
    <row r="1911" spans="1:12" ht="49.2" x14ac:dyDescent="0.4">
      <c r="A1911" s="11"/>
      <c r="B1911" s="12" t="s">
        <v>294</v>
      </c>
      <c r="C1911" s="52">
        <v>43921</v>
      </c>
      <c r="D1911" s="53" t="s">
        <v>16</v>
      </c>
      <c r="E1911" s="24" t="s">
        <v>295</v>
      </c>
      <c r="F1911" s="14" t="s">
        <v>274</v>
      </c>
      <c r="G1911" s="14" t="s">
        <v>3916</v>
      </c>
      <c r="H1911" s="29" t="s">
        <v>3917</v>
      </c>
      <c r="I1911" s="50"/>
      <c r="J1911" s="50"/>
      <c r="K1911" s="11"/>
      <c r="L1911" s="11"/>
    </row>
    <row r="1912" spans="1:12" ht="86.1" x14ac:dyDescent="0.4">
      <c r="A1912" s="11"/>
      <c r="B1912" s="12" t="s">
        <v>177</v>
      </c>
      <c r="C1912" s="52">
        <v>43921</v>
      </c>
      <c r="D1912" s="53" t="s">
        <v>16</v>
      </c>
      <c r="E1912" s="24" t="s">
        <v>866</v>
      </c>
      <c r="F1912" s="14" t="s">
        <v>18</v>
      </c>
      <c r="G1912" s="14" t="s">
        <v>3918</v>
      </c>
      <c r="H1912" s="29" t="s">
        <v>3919</v>
      </c>
      <c r="I1912" s="50"/>
      <c r="J1912" s="50"/>
      <c r="K1912" s="11"/>
      <c r="L1912" s="11"/>
    </row>
    <row r="1913" spans="1:12" ht="73.8" x14ac:dyDescent="0.4">
      <c r="A1913" s="11"/>
      <c r="B1913" s="12" t="s">
        <v>177</v>
      </c>
      <c r="C1913" s="52">
        <v>43921</v>
      </c>
      <c r="D1913" s="53" t="s">
        <v>16</v>
      </c>
      <c r="E1913" s="24" t="s">
        <v>866</v>
      </c>
      <c r="F1913" s="14" t="s">
        <v>28</v>
      </c>
      <c r="G1913" s="14" t="s">
        <v>3920</v>
      </c>
      <c r="H1913" s="29" t="s">
        <v>3921</v>
      </c>
      <c r="I1913" s="50"/>
      <c r="J1913" s="50"/>
      <c r="K1913" s="11"/>
      <c r="L1913" s="11"/>
    </row>
    <row r="1914" spans="1:12" ht="110.7" hidden="1" x14ac:dyDescent="0.4">
      <c r="A1914" s="11"/>
      <c r="B1914" s="19" t="s">
        <v>244</v>
      </c>
      <c r="C1914" s="66">
        <v>43921</v>
      </c>
      <c r="D1914" s="67" t="s">
        <v>142</v>
      </c>
      <c r="E1914" s="26" t="s">
        <v>61</v>
      </c>
      <c r="F1914" s="21" t="s">
        <v>18</v>
      </c>
      <c r="G1914" s="21" t="s">
        <v>3922</v>
      </c>
      <c r="H1914" s="31" t="s">
        <v>3923</v>
      </c>
      <c r="I1914" s="50"/>
      <c r="J1914" s="50"/>
      <c r="K1914" s="11"/>
      <c r="L1914" s="11"/>
    </row>
    <row r="1915" spans="1:12" ht="61.5" x14ac:dyDescent="0.4">
      <c r="A1915" s="11"/>
      <c r="B1915" s="12" t="s">
        <v>308</v>
      </c>
      <c r="C1915" s="52">
        <v>43921</v>
      </c>
      <c r="D1915" s="53" t="s">
        <v>16</v>
      </c>
      <c r="E1915" s="24" t="s">
        <v>3118</v>
      </c>
      <c r="F1915" s="14" t="s">
        <v>18</v>
      </c>
      <c r="G1915" s="14" t="s">
        <v>3924</v>
      </c>
      <c r="H1915" s="29" t="s">
        <v>3925</v>
      </c>
      <c r="I1915" s="50"/>
      <c r="J1915" s="50"/>
      <c r="K1915" s="11"/>
      <c r="L1915" s="11"/>
    </row>
    <row r="1916" spans="1:12" ht="73.8" x14ac:dyDescent="0.4">
      <c r="A1916" s="11"/>
      <c r="B1916" s="12" t="s">
        <v>308</v>
      </c>
      <c r="C1916" s="49">
        <v>43921</v>
      </c>
      <c r="D1916" s="14" t="s">
        <v>16</v>
      </c>
      <c r="E1916" s="12" t="s">
        <v>3118</v>
      </c>
      <c r="F1916" s="14" t="s">
        <v>18</v>
      </c>
      <c r="G1916" s="14" t="s">
        <v>3926</v>
      </c>
      <c r="H1916" s="29" t="s">
        <v>3925</v>
      </c>
      <c r="I1916" s="50"/>
      <c r="J1916" s="50"/>
      <c r="K1916" s="11"/>
      <c r="L1916" s="11"/>
    </row>
    <row r="1917" spans="1:12" ht="61.5" x14ac:dyDescent="0.4">
      <c r="A1917" s="11"/>
      <c r="B1917" s="12" t="s">
        <v>308</v>
      </c>
      <c r="C1917" s="49">
        <v>43921</v>
      </c>
      <c r="D1917" s="14" t="s">
        <v>16</v>
      </c>
      <c r="E1917" s="12" t="s">
        <v>3118</v>
      </c>
      <c r="F1917" s="14" t="s">
        <v>18</v>
      </c>
      <c r="G1917" s="14" t="s">
        <v>3927</v>
      </c>
      <c r="H1917" s="29" t="s">
        <v>3925</v>
      </c>
      <c r="I1917" s="50"/>
      <c r="J1917" s="50"/>
      <c r="K1917" s="11"/>
      <c r="L1917" s="11"/>
    </row>
    <row r="1918" spans="1:12" ht="61.5" x14ac:dyDescent="0.4">
      <c r="A1918" s="11"/>
      <c r="B1918" s="12" t="s">
        <v>308</v>
      </c>
      <c r="C1918" s="49">
        <v>43921</v>
      </c>
      <c r="D1918" s="14" t="s">
        <v>16</v>
      </c>
      <c r="E1918" s="12" t="s">
        <v>3118</v>
      </c>
      <c r="F1918" s="14" t="s">
        <v>18</v>
      </c>
      <c r="G1918" s="14" t="s">
        <v>3928</v>
      </c>
      <c r="H1918" s="29" t="s">
        <v>3925</v>
      </c>
      <c r="I1918" s="50"/>
      <c r="J1918" s="50"/>
      <c r="K1918" s="11"/>
      <c r="L1918" s="11"/>
    </row>
    <row r="1919" spans="1:12" ht="61.5" x14ac:dyDescent="0.4">
      <c r="A1919" s="11"/>
      <c r="B1919" s="12" t="s">
        <v>308</v>
      </c>
      <c r="C1919" s="49">
        <v>43921</v>
      </c>
      <c r="D1919" s="14" t="s">
        <v>16</v>
      </c>
      <c r="E1919" s="12" t="s">
        <v>3118</v>
      </c>
      <c r="F1919" s="14" t="s">
        <v>18</v>
      </c>
      <c r="G1919" s="14" t="s">
        <v>3929</v>
      </c>
      <c r="H1919" s="29" t="s">
        <v>3925</v>
      </c>
      <c r="I1919" s="50"/>
      <c r="J1919" s="50"/>
      <c r="K1919" s="11"/>
      <c r="L1919" s="11"/>
    </row>
    <row r="1920" spans="1:12" ht="73.8" x14ac:dyDescent="0.4">
      <c r="A1920" s="11"/>
      <c r="B1920" s="12" t="s">
        <v>308</v>
      </c>
      <c r="C1920" s="49">
        <v>43921</v>
      </c>
      <c r="D1920" s="14" t="s">
        <v>16</v>
      </c>
      <c r="E1920" s="12" t="s">
        <v>3118</v>
      </c>
      <c r="F1920" s="14" t="s">
        <v>28</v>
      </c>
      <c r="G1920" s="14" t="s">
        <v>3930</v>
      </c>
      <c r="H1920" s="29" t="s">
        <v>3925</v>
      </c>
      <c r="I1920" s="50"/>
      <c r="J1920" s="50"/>
      <c r="K1920" s="11"/>
      <c r="L1920" s="11"/>
    </row>
    <row r="1921" spans="1:12" ht="49.2" x14ac:dyDescent="0.4">
      <c r="A1921" s="11"/>
      <c r="B1921" s="12" t="s">
        <v>308</v>
      </c>
      <c r="C1921" s="49">
        <v>43921</v>
      </c>
      <c r="D1921" s="14" t="s">
        <v>16</v>
      </c>
      <c r="E1921" s="12" t="s">
        <v>3118</v>
      </c>
      <c r="F1921" s="14" t="s">
        <v>18</v>
      </c>
      <c r="G1921" s="14" t="s">
        <v>3931</v>
      </c>
      <c r="H1921" s="29" t="s">
        <v>3925</v>
      </c>
      <c r="I1921" s="50"/>
      <c r="J1921" s="50"/>
      <c r="K1921" s="11"/>
      <c r="L1921" s="11"/>
    </row>
    <row r="1922" spans="1:12" ht="36.9" x14ac:dyDescent="0.4">
      <c r="A1922" s="11"/>
      <c r="B1922" s="12" t="s">
        <v>95</v>
      </c>
      <c r="C1922" s="49">
        <v>43921</v>
      </c>
      <c r="D1922" s="14" t="s">
        <v>16</v>
      </c>
      <c r="E1922" s="12" t="s">
        <v>1692</v>
      </c>
      <c r="F1922" s="14" t="s">
        <v>18</v>
      </c>
      <c r="G1922" s="14" t="s">
        <v>3932</v>
      </c>
      <c r="H1922" s="29" t="s">
        <v>3933</v>
      </c>
      <c r="I1922" s="50"/>
      <c r="J1922" s="50"/>
      <c r="K1922" s="11"/>
      <c r="L1922" s="11"/>
    </row>
    <row r="1923" spans="1:12" ht="147.6" x14ac:dyDescent="0.4">
      <c r="A1923" s="11"/>
      <c r="B1923" s="12" t="s">
        <v>95</v>
      </c>
      <c r="C1923" s="49">
        <v>43921</v>
      </c>
      <c r="D1923" s="14" t="s">
        <v>16</v>
      </c>
      <c r="E1923" s="12" t="s">
        <v>61</v>
      </c>
      <c r="F1923" s="14" t="s">
        <v>23</v>
      </c>
      <c r="G1923" s="14" t="s">
        <v>3934</v>
      </c>
      <c r="H1923" s="29" t="s">
        <v>3935</v>
      </c>
      <c r="I1923" s="50"/>
      <c r="J1923" s="50"/>
      <c r="K1923" s="11"/>
      <c r="L1923" s="11"/>
    </row>
    <row r="1924" spans="1:12" ht="98.4" x14ac:dyDescent="0.4">
      <c r="A1924" s="11"/>
      <c r="B1924" s="12" t="s">
        <v>181</v>
      </c>
      <c r="C1924" s="49">
        <v>43921</v>
      </c>
      <c r="D1924" s="14" t="s">
        <v>16</v>
      </c>
      <c r="E1924" s="12" t="s">
        <v>1215</v>
      </c>
      <c r="F1924" s="14" t="s">
        <v>18</v>
      </c>
      <c r="G1924" s="14" t="s">
        <v>3936</v>
      </c>
      <c r="H1924" s="29" t="s">
        <v>3937</v>
      </c>
      <c r="I1924" s="50"/>
      <c r="J1924" s="50"/>
      <c r="K1924" s="11"/>
      <c r="L1924" s="11"/>
    </row>
    <row r="1925" spans="1:12" ht="110.7" x14ac:dyDescent="0.4">
      <c r="A1925" s="11"/>
      <c r="B1925" s="12" t="s">
        <v>181</v>
      </c>
      <c r="C1925" s="49">
        <v>43921</v>
      </c>
      <c r="D1925" s="14" t="s">
        <v>16</v>
      </c>
      <c r="E1925" s="12" t="s">
        <v>1215</v>
      </c>
      <c r="F1925" s="14" t="s">
        <v>18</v>
      </c>
      <c r="G1925" s="14" t="s">
        <v>3938</v>
      </c>
      <c r="H1925" s="29" t="s">
        <v>3937</v>
      </c>
      <c r="I1925" s="50"/>
      <c r="J1925" s="50"/>
      <c r="K1925" s="11"/>
      <c r="L1925" s="11"/>
    </row>
    <row r="1926" spans="1:12" ht="86.1" x14ac:dyDescent="0.4">
      <c r="A1926" s="11"/>
      <c r="B1926" s="12" t="s">
        <v>181</v>
      </c>
      <c r="C1926" s="49">
        <v>43921</v>
      </c>
      <c r="D1926" s="14" t="s">
        <v>16</v>
      </c>
      <c r="E1926" s="12" t="s">
        <v>1215</v>
      </c>
      <c r="F1926" s="14" t="s">
        <v>18</v>
      </c>
      <c r="G1926" s="14" t="s">
        <v>3939</v>
      </c>
      <c r="H1926" s="29" t="s">
        <v>3937</v>
      </c>
      <c r="I1926" s="50"/>
      <c r="J1926" s="50"/>
      <c r="K1926" s="11"/>
      <c r="L1926" s="11"/>
    </row>
    <row r="1927" spans="1:12" ht="110.7" x14ac:dyDescent="0.4">
      <c r="A1927" s="11"/>
      <c r="B1927" s="12" t="s">
        <v>181</v>
      </c>
      <c r="C1927" s="49">
        <v>43921</v>
      </c>
      <c r="D1927" s="14" t="s">
        <v>16</v>
      </c>
      <c r="E1927" s="12" t="s">
        <v>1215</v>
      </c>
      <c r="F1927" s="14" t="s">
        <v>18</v>
      </c>
      <c r="G1927" s="14" t="s">
        <v>3940</v>
      </c>
      <c r="H1927" s="29" t="s">
        <v>3937</v>
      </c>
      <c r="I1927" s="50"/>
      <c r="J1927" s="50"/>
      <c r="K1927" s="11"/>
      <c r="L1927" s="11"/>
    </row>
    <row r="1928" spans="1:12" ht="61.5" x14ac:dyDescent="0.4">
      <c r="A1928" s="11"/>
      <c r="B1928" s="12" t="s">
        <v>480</v>
      </c>
      <c r="C1928" s="49">
        <v>43921</v>
      </c>
      <c r="D1928" s="14" t="s">
        <v>16</v>
      </c>
      <c r="E1928" s="12" t="s">
        <v>1327</v>
      </c>
      <c r="F1928" s="14" t="s">
        <v>274</v>
      </c>
      <c r="G1928" s="14" t="s">
        <v>3941</v>
      </c>
      <c r="H1928" s="29" t="s">
        <v>3942</v>
      </c>
      <c r="I1928" s="50"/>
      <c r="J1928" s="50"/>
      <c r="K1928" s="11"/>
      <c r="L1928" s="11"/>
    </row>
    <row r="1929" spans="1:12" ht="98.4" x14ac:dyDescent="0.4">
      <c r="A1929" s="11"/>
      <c r="B1929" s="12" t="s">
        <v>670</v>
      </c>
      <c r="C1929" s="49">
        <v>43921</v>
      </c>
      <c r="D1929" s="14" t="s">
        <v>16</v>
      </c>
      <c r="E1929" s="12" t="s">
        <v>671</v>
      </c>
      <c r="F1929" s="14" t="s">
        <v>676</v>
      </c>
      <c r="G1929" s="14" t="s">
        <v>3943</v>
      </c>
      <c r="H1929" s="29" t="s">
        <v>3944</v>
      </c>
      <c r="I1929" s="50"/>
      <c r="J1929" s="50"/>
      <c r="K1929" s="11"/>
      <c r="L1929" s="11"/>
    </row>
    <row r="1930" spans="1:12" ht="61.5" x14ac:dyDescent="0.4">
      <c r="A1930" s="11"/>
      <c r="B1930" s="12" t="s">
        <v>555</v>
      </c>
      <c r="C1930" s="49">
        <v>43921</v>
      </c>
      <c r="D1930" s="14" t="s">
        <v>16</v>
      </c>
      <c r="E1930" s="12" t="s">
        <v>556</v>
      </c>
      <c r="F1930" s="14" t="s">
        <v>725</v>
      </c>
      <c r="G1930" s="14" t="s">
        <v>3945</v>
      </c>
      <c r="H1930" s="29" t="s">
        <v>3946</v>
      </c>
      <c r="I1930" s="50"/>
      <c r="J1930" s="50"/>
      <c r="K1930" s="11"/>
      <c r="L1930" s="11"/>
    </row>
    <row r="1931" spans="1:12" ht="123" x14ac:dyDescent="0.4">
      <c r="A1931" s="11"/>
      <c r="B1931" s="12" t="s">
        <v>555</v>
      </c>
      <c r="C1931" s="49">
        <v>43921</v>
      </c>
      <c r="D1931" s="14" t="s">
        <v>16</v>
      </c>
      <c r="E1931" s="12" t="s">
        <v>556</v>
      </c>
      <c r="F1931" s="14" t="s">
        <v>725</v>
      </c>
      <c r="G1931" s="14" t="s">
        <v>3947</v>
      </c>
      <c r="H1931" s="29" t="s">
        <v>3946</v>
      </c>
      <c r="I1931" s="50"/>
      <c r="J1931" s="50"/>
      <c r="K1931" s="11"/>
      <c r="L1931" s="11"/>
    </row>
    <row r="1932" spans="1:12" ht="73.8" x14ac:dyDescent="0.4">
      <c r="A1932" s="11"/>
      <c r="B1932" s="12" t="s">
        <v>555</v>
      </c>
      <c r="C1932" s="49">
        <v>43921</v>
      </c>
      <c r="D1932" s="14" t="s">
        <v>16</v>
      </c>
      <c r="E1932" s="12" t="s">
        <v>556</v>
      </c>
      <c r="F1932" s="14" t="s">
        <v>274</v>
      </c>
      <c r="G1932" s="14" t="s">
        <v>3948</v>
      </c>
      <c r="H1932" s="29" t="s">
        <v>3946</v>
      </c>
      <c r="I1932" s="50"/>
      <c r="J1932" s="50"/>
      <c r="K1932" s="11"/>
      <c r="L1932" s="11"/>
    </row>
    <row r="1933" spans="1:12" ht="73.8" x14ac:dyDescent="0.4">
      <c r="A1933" s="11"/>
      <c r="B1933" s="12" t="s">
        <v>555</v>
      </c>
      <c r="C1933" s="49">
        <v>43921</v>
      </c>
      <c r="D1933" s="14" t="s">
        <v>16</v>
      </c>
      <c r="E1933" s="12" t="s">
        <v>556</v>
      </c>
      <c r="F1933" s="14" t="s">
        <v>274</v>
      </c>
      <c r="G1933" s="14" t="s">
        <v>3949</v>
      </c>
      <c r="H1933" s="29" t="s">
        <v>3946</v>
      </c>
      <c r="I1933" s="50"/>
      <c r="J1933" s="50"/>
      <c r="K1933" s="11"/>
      <c r="L1933" s="11"/>
    </row>
    <row r="1934" spans="1:12" ht="36.9" x14ac:dyDescent="0.4">
      <c r="A1934" s="11"/>
      <c r="B1934" s="12" t="s">
        <v>555</v>
      </c>
      <c r="C1934" s="49">
        <v>43921</v>
      </c>
      <c r="D1934" s="14" t="s">
        <v>16</v>
      </c>
      <c r="E1934" s="12" t="s">
        <v>556</v>
      </c>
      <c r="F1934" s="14" t="s">
        <v>23</v>
      </c>
      <c r="G1934" s="14" t="s">
        <v>3950</v>
      </c>
      <c r="H1934" s="29" t="s">
        <v>3946</v>
      </c>
      <c r="I1934" s="50"/>
      <c r="J1934" s="50"/>
      <c r="K1934" s="11"/>
      <c r="L1934" s="11"/>
    </row>
    <row r="1935" spans="1:12" ht="61.5" x14ac:dyDescent="0.4">
      <c r="A1935" s="11"/>
      <c r="B1935" s="12" t="s">
        <v>184</v>
      </c>
      <c r="C1935" s="49">
        <v>43921</v>
      </c>
      <c r="D1935" s="14" t="s">
        <v>16</v>
      </c>
      <c r="E1935" s="12" t="s">
        <v>185</v>
      </c>
      <c r="F1935" s="14" t="s">
        <v>18</v>
      </c>
      <c r="G1935" s="14" t="s">
        <v>3951</v>
      </c>
      <c r="H1935" s="29" t="s">
        <v>3952</v>
      </c>
      <c r="I1935" s="50"/>
      <c r="J1935" s="50"/>
      <c r="K1935" s="11"/>
      <c r="L1935" s="11"/>
    </row>
    <row r="1936" spans="1:12" ht="172.2" x14ac:dyDescent="0.4">
      <c r="A1936" s="11"/>
      <c r="B1936" s="12" t="s">
        <v>184</v>
      </c>
      <c r="C1936" s="49">
        <v>43921</v>
      </c>
      <c r="D1936" s="14" t="s">
        <v>16</v>
      </c>
      <c r="E1936" s="12" t="s">
        <v>700</v>
      </c>
      <c r="F1936" s="14" t="s">
        <v>18</v>
      </c>
      <c r="G1936" s="14" t="s">
        <v>3953</v>
      </c>
      <c r="H1936" s="29" t="s">
        <v>3954</v>
      </c>
      <c r="I1936" s="50"/>
      <c r="J1936" s="50"/>
      <c r="K1936" s="11"/>
      <c r="L1936" s="11"/>
    </row>
    <row r="1937" spans="1:12" ht="135.30000000000001" x14ac:dyDescent="0.4">
      <c r="A1937" s="11"/>
      <c r="B1937" s="12" t="s">
        <v>184</v>
      </c>
      <c r="C1937" s="49">
        <v>43921</v>
      </c>
      <c r="D1937" s="14" t="s">
        <v>16</v>
      </c>
      <c r="E1937" s="12" t="s">
        <v>188</v>
      </c>
      <c r="F1937" s="14" t="s">
        <v>18</v>
      </c>
      <c r="G1937" s="14" t="s">
        <v>3955</v>
      </c>
      <c r="H1937" s="29" t="s">
        <v>3956</v>
      </c>
      <c r="I1937" s="50"/>
      <c r="J1937" s="50"/>
      <c r="K1937" s="11"/>
      <c r="L1937" s="11"/>
    </row>
    <row r="1938" spans="1:12" ht="36.9" x14ac:dyDescent="0.4">
      <c r="A1938" s="11"/>
      <c r="B1938" s="12" t="s">
        <v>184</v>
      </c>
      <c r="C1938" s="49">
        <v>43921</v>
      </c>
      <c r="D1938" s="14" t="s">
        <v>16</v>
      </c>
      <c r="E1938" s="12" t="s">
        <v>332</v>
      </c>
      <c r="F1938" s="14" t="s">
        <v>18</v>
      </c>
      <c r="G1938" s="14" t="s">
        <v>3957</v>
      </c>
      <c r="H1938" s="29" t="s">
        <v>3958</v>
      </c>
      <c r="I1938" s="50"/>
      <c r="J1938" s="50"/>
      <c r="K1938" s="11"/>
      <c r="L1938" s="11"/>
    </row>
    <row r="1939" spans="1:12" ht="86.1" x14ac:dyDescent="0.4">
      <c r="A1939" s="11"/>
      <c r="B1939" s="12" t="s">
        <v>184</v>
      </c>
      <c r="C1939" s="49">
        <v>43921</v>
      </c>
      <c r="D1939" s="14" t="s">
        <v>16</v>
      </c>
      <c r="E1939" s="12" t="s">
        <v>332</v>
      </c>
      <c r="F1939" s="14" t="s">
        <v>274</v>
      </c>
      <c r="G1939" s="14" t="s">
        <v>3959</v>
      </c>
      <c r="H1939" s="29" t="s">
        <v>3960</v>
      </c>
      <c r="I1939" s="50"/>
      <c r="J1939" s="50"/>
      <c r="K1939" s="11"/>
      <c r="L1939" s="11"/>
    </row>
    <row r="1940" spans="1:12" ht="61.5" x14ac:dyDescent="0.4">
      <c r="A1940" s="11"/>
      <c r="B1940" s="12" t="s">
        <v>116</v>
      </c>
      <c r="C1940" s="49">
        <v>43920</v>
      </c>
      <c r="D1940" s="14" t="s">
        <v>16</v>
      </c>
      <c r="E1940" s="12" t="s">
        <v>116</v>
      </c>
      <c r="F1940" s="14" t="s">
        <v>23</v>
      </c>
      <c r="G1940" s="14" t="s">
        <v>3961</v>
      </c>
      <c r="H1940" s="29" t="s">
        <v>3962</v>
      </c>
      <c r="I1940" s="50"/>
      <c r="J1940" s="50"/>
      <c r="K1940" s="11"/>
      <c r="L1940" s="11"/>
    </row>
    <row r="1941" spans="1:12" ht="123" x14ac:dyDescent="0.4">
      <c r="A1941" s="11"/>
      <c r="B1941" s="12" t="s">
        <v>31</v>
      </c>
      <c r="C1941" s="49">
        <v>43920</v>
      </c>
      <c r="D1941" s="14" t="s">
        <v>16</v>
      </c>
      <c r="E1941" s="12" t="s">
        <v>2558</v>
      </c>
      <c r="F1941" s="14" t="s">
        <v>18</v>
      </c>
      <c r="G1941" s="14" t="s">
        <v>3963</v>
      </c>
      <c r="H1941" s="29" t="s">
        <v>3964</v>
      </c>
      <c r="I1941" s="50"/>
      <c r="J1941" s="50"/>
      <c r="K1941" s="11"/>
      <c r="L1941" s="11"/>
    </row>
    <row r="1942" spans="1:12" ht="36.9" x14ac:dyDescent="0.4">
      <c r="A1942" s="11"/>
      <c r="B1942" s="12" t="s">
        <v>31</v>
      </c>
      <c r="C1942" s="49">
        <v>43920</v>
      </c>
      <c r="D1942" s="14" t="s">
        <v>16</v>
      </c>
      <c r="E1942" s="12" t="s">
        <v>2558</v>
      </c>
      <c r="F1942" s="14" t="s">
        <v>18</v>
      </c>
      <c r="G1942" s="14" t="s">
        <v>3965</v>
      </c>
      <c r="H1942" s="29" t="s">
        <v>3966</v>
      </c>
      <c r="I1942" s="50"/>
      <c r="J1942" s="50"/>
      <c r="K1942" s="11"/>
      <c r="L1942" s="11"/>
    </row>
    <row r="1943" spans="1:12" ht="36.9" x14ac:dyDescent="0.4">
      <c r="A1943" s="11"/>
      <c r="B1943" s="12" t="s">
        <v>720</v>
      </c>
      <c r="C1943" s="49">
        <v>43920</v>
      </c>
      <c r="D1943" s="14" t="s">
        <v>16</v>
      </c>
      <c r="E1943" s="12" t="s">
        <v>3967</v>
      </c>
      <c r="F1943" s="14" t="s">
        <v>23</v>
      </c>
      <c r="G1943" s="14" t="s">
        <v>3968</v>
      </c>
      <c r="H1943" s="29" t="s">
        <v>3969</v>
      </c>
      <c r="I1943" s="50"/>
      <c r="J1943" s="50"/>
      <c r="K1943" s="11"/>
      <c r="L1943" s="11"/>
    </row>
    <row r="1944" spans="1:12" ht="36.9" x14ac:dyDescent="0.4">
      <c r="A1944" s="11"/>
      <c r="B1944" s="12" t="s">
        <v>720</v>
      </c>
      <c r="C1944" s="49">
        <v>43920</v>
      </c>
      <c r="D1944" s="14" t="s">
        <v>16</v>
      </c>
      <c r="E1944" s="12" t="s">
        <v>3967</v>
      </c>
      <c r="F1944" s="14" t="s">
        <v>23</v>
      </c>
      <c r="G1944" s="14" t="s">
        <v>3970</v>
      </c>
      <c r="H1944" s="29" t="s">
        <v>3971</v>
      </c>
      <c r="I1944" s="50"/>
      <c r="J1944" s="50"/>
      <c r="K1944" s="11"/>
      <c r="L1944" s="11"/>
    </row>
    <row r="1945" spans="1:12" ht="24.6" x14ac:dyDescent="0.4">
      <c r="A1945" s="11"/>
      <c r="B1945" s="12" t="s">
        <v>720</v>
      </c>
      <c r="C1945" s="49">
        <v>43920</v>
      </c>
      <c r="D1945" s="14" t="s">
        <v>16</v>
      </c>
      <c r="E1945" s="12" t="s">
        <v>3967</v>
      </c>
      <c r="F1945" s="14" t="s">
        <v>725</v>
      </c>
      <c r="G1945" s="14" t="s">
        <v>3972</v>
      </c>
      <c r="H1945" s="29" t="s">
        <v>3971</v>
      </c>
      <c r="I1945" s="50"/>
      <c r="J1945" s="50"/>
      <c r="K1945" s="11"/>
      <c r="L1945" s="11"/>
    </row>
    <row r="1946" spans="1:12" ht="49.2" x14ac:dyDescent="0.4">
      <c r="A1946" s="11"/>
      <c r="B1946" s="12" t="s">
        <v>720</v>
      </c>
      <c r="C1946" s="49">
        <v>43920</v>
      </c>
      <c r="D1946" s="14" t="s">
        <v>16</v>
      </c>
      <c r="E1946" s="12" t="s">
        <v>3967</v>
      </c>
      <c r="F1946" s="14" t="s">
        <v>23</v>
      </c>
      <c r="G1946" s="14" t="s">
        <v>3973</v>
      </c>
      <c r="H1946" s="29" t="s">
        <v>3971</v>
      </c>
      <c r="I1946" s="50"/>
      <c r="J1946" s="50"/>
      <c r="K1946" s="11"/>
      <c r="L1946" s="11"/>
    </row>
    <row r="1947" spans="1:12" ht="98.4" x14ac:dyDescent="0.4">
      <c r="A1947" s="11"/>
      <c r="B1947" s="12" t="s">
        <v>35</v>
      </c>
      <c r="C1947" s="49">
        <v>43920</v>
      </c>
      <c r="D1947" s="14" t="s">
        <v>16</v>
      </c>
      <c r="E1947" s="12" t="s">
        <v>1628</v>
      </c>
      <c r="F1947" s="14" t="s">
        <v>28</v>
      </c>
      <c r="G1947" s="14" t="s">
        <v>3974</v>
      </c>
      <c r="H1947" s="14" t="s">
        <v>3975</v>
      </c>
      <c r="I1947" s="50"/>
      <c r="J1947" s="50"/>
      <c r="K1947" s="11"/>
      <c r="L1947" s="11"/>
    </row>
    <row r="1948" spans="1:12" ht="49.2" x14ac:dyDescent="0.4">
      <c r="A1948" s="11"/>
      <c r="B1948" s="12" t="s">
        <v>42</v>
      </c>
      <c r="C1948" s="28">
        <v>43920</v>
      </c>
      <c r="D1948" s="12" t="s">
        <v>16</v>
      </c>
      <c r="E1948" s="12" t="s">
        <v>535</v>
      </c>
      <c r="F1948" s="12" t="s">
        <v>23</v>
      </c>
      <c r="G1948" s="14" t="s">
        <v>3976</v>
      </c>
      <c r="H1948" s="29" t="s">
        <v>3977</v>
      </c>
      <c r="I1948" s="16"/>
      <c r="J1948" s="16"/>
      <c r="K1948" s="11"/>
      <c r="L1948" s="11"/>
    </row>
    <row r="1949" spans="1:12" ht="49.2" x14ac:dyDescent="0.4">
      <c r="A1949" s="11"/>
      <c r="B1949" s="12" t="s">
        <v>46</v>
      </c>
      <c r="C1949" s="49">
        <v>43920</v>
      </c>
      <c r="D1949" s="14" t="s">
        <v>16</v>
      </c>
      <c r="E1949" s="12" t="s">
        <v>950</v>
      </c>
      <c r="F1949" s="14" t="s">
        <v>52</v>
      </c>
      <c r="G1949" s="14" t="s">
        <v>3978</v>
      </c>
      <c r="H1949" s="29" t="s">
        <v>3979</v>
      </c>
      <c r="I1949" s="50"/>
      <c r="J1949" s="50"/>
      <c r="K1949" s="11"/>
      <c r="L1949" s="11"/>
    </row>
    <row r="1950" spans="1:12" ht="73.8" x14ac:dyDescent="0.4">
      <c r="A1950" s="11"/>
      <c r="B1950" s="12" t="s">
        <v>50</v>
      </c>
      <c r="C1950" s="28">
        <v>43920</v>
      </c>
      <c r="D1950" s="12" t="s">
        <v>16</v>
      </c>
      <c r="E1950" s="12" t="s">
        <v>1633</v>
      </c>
      <c r="F1950" s="12" t="s">
        <v>23</v>
      </c>
      <c r="G1950" s="14" t="s">
        <v>3980</v>
      </c>
      <c r="H1950" s="29" t="s">
        <v>3981</v>
      </c>
      <c r="I1950" s="16"/>
      <c r="J1950" s="16"/>
      <c r="K1950" s="11"/>
      <c r="L1950" s="11"/>
    </row>
    <row r="1951" spans="1:12" ht="61.5" x14ac:dyDescent="0.4">
      <c r="A1951" s="11"/>
      <c r="B1951" s="12" t="s">
        <v>50</v>
      </c>
      <c r="C1951" s="28">
        <v>43920</v>
      </c>
      <c r="D1951" s="12" t="s">
        <v>16</v>
      </c>
      <c r="E1951" s="12" t="s">
        <v>1633</v>
      </c>
      <c r="F1951" s="12" t="s">
        <v>18</v>
      </c>
      <c r="G1951" s="14" t="s">
        <v>3982</v>
      </c>
      <c r="H1951" s="29" t="s">
        <v>3983</v>
      </c>
      <c r="I1951" s="16"/>
      <c r="J1951" s="16"/>
      <c r="K1951" s="11"/>
      <c r="L1951" s="11"/>
    </row>
    <row r="1952" spans="1:12" ht="98.4" x14ac:dyDescent="0.4">
      <c r="A1952" s="11"/>
      <c r="B1952" s="12" t="s">
        <v>137</v>
      </c>
      <c r="C1952" s="49">
        <v>43920</v>
      </c>
      <c r="D1952" s="14" t="s">
        <v>16</v>
      </c>
      <c r="E1952" s="12" t="s">
        <v>3984</v>
      </c>
      <c r="F1952" s="14" t="s">
        <v>23</v>
      </c>
      <c r="G1952" s="14" t="s">
        <v>3985</v>
      </c>
      <c r="H1952" s="29" t="s">
        <v>3986</v>
      </c>
      <c r="I1952" s="50"/>
      <c r="J1952" s="50"/>
      <c r="K1952" s="11"/>
      <c r="L1952" s="11"/>
    </row>
    <row r="1953" spans="1:12" ht="49.2" x14ac:dyDescent="0.4">
      <c r="A1953" s="11"/>
      <c r="B1953" s="12" t="s">
        <v>141</v>
      </c>
      <c r="C1953" s="49">
        <v>43920</v>
      </c>
      <c r="D1953" s="14" t="s">
        <v>16</v>
      </c>
      <c r="E1953" s="12" t="s">
        <v>596</v>
      </c>
      <c r="F1953" s="14" t="s">
        <v>18</v>
      </c>
      <c r="G1953" s="14" t="s">
        <v>3987</v>
      </c>
      <c r="H1953" s="29" t="s">
        <v>3988</v>
      </c>
      <c r="I1953" s="50"/>
      <c r="J1953" s="50"/>
      <c r="K1953" s="11"/>
      <c r="L1953" s="11"/>
    </row>
    <row r="1954" spans="1:12" ht="61.5" x14ac:dyDescent="0.4">
      <c r="A1954" s="11"/>
      <c r="B1954" s="12" t="s">
        <v>141</v>
      </c>
      <c r="C1954" s="28">
        <v>43920</v>
      </c>
      <c r="D1954" s="12" t="s">
        <v>16</v>
      </c>
      <c r="E1954" s="12" t="s">
        <v>3989</v>
      </c>
      <c r="F1954" s="12" t="s">
        <v>18</v>
      </c>
      <c r="G1954" s="14" t="s">
        <v>3990</v>
      </c>
      <c r="H1954" s="29" t="s">
        <v>3991</v>
      </c>
      <c r="I1954" s="16"/>
      <c r="J1954" s="16"/>
      <c r="K1954" s="11"/>
      <c r="L1954" s="11"/>
    </row>
    <row r="1955" spans="1:12" ht="258.3" x14ac:dyDescent="0.4">
      <c r="A1955" s="11"/>
      <c r="B1955" s="12" t="s">
        <v>619</v>
      </c>
      <c r="C1955" s="49">
        <v>43920</v>
      </c>
      <c r="D1955" s="14" t="s">
        <v>16</v>
      </c>
      <c r="E1955" s="12" t="s">
        <v>61</v>
      </c>
      <c r="F1955" s="14" t="s">
        <v>23</v>
      </c>
      <c r="G1955" s="14" t="s">
        <v>3992</v>
      </c>
      <c r="H1955" s="29" t="s">
        <v>3993</v>
      </c>
      <c r="I1955" s="14"/>
      <c r="J1955" s="14"/>
      <c r="K1955" s="11"/>
      <c r="L1955" s="11"/>
    </row>
    <row r="1956" spans="1:12" ht="258.3" x14ac:dyDescent="0.4">
      <c r="A1956" s="11"/>
      <c r="B1956" s="12" t="s">
        <v>619</v>
      </c>
      <c r="C1956" s="49">
        <v>43920</v>
      </c>
      <c r="D1956" s="14" t="s">
        <v>16</v>
      </c>
      <c r="E1956" s="12" t="s">
        <v>61</v>
      </c>
      <c r="F1956" s="14" t="s">
        <v>28</v>
      </c>
      <c r="G1956" s="14" t="s">
        <v>3994</v>
      </c>
      <c r="H1956" s="29" t="s">
        <v>3993</v>
      </c>
      <c r="I1956" s="14"/>
      <c r="J1956" s="14"/>
      <c r="K1956" s="11"/>
      <c r="L1956" s="11"/>
    </row>
    <row r="1957" spans="1:12" ht="258.3" x14ac:dyDescent="0.4">
      <c r="A1957" s="11"/>
      <c r="B1957" s="12" t="s">
        <v>619</v>
      </c>
      <c r="C1957" s="49">
        <v>43920</v>
      </c>
      <c r="D1957" s="14" t="s">
        <v>16</v>
      </c>
      <c r="E1957" s="12" t="s">
        <v>61</v>
      </c>
      <c r="F1957" s="14" t="s">
        <v>57</v>
      </c>
      <c r="G1957" s="14" t="s">
        <v>3995</v>
      </c>
      <c r="H1957" s="29" t="s">
        <v>3993</v>
      </c>
      <c r="I1957" s="14"/>
      <c r="J1957" s="14"/>
      <c r="K1957" s="11"/>
      <c r="L1957" s="11"/>
    </row>
    <row r="1958" spans="1:12" ht="258.3" x14ac:dyDescent="0.4">
      <c r="A1958" s="11"/>
      <c r="B1958" s="12" t="s">
        <v>619</v>
      </c>
      <c r="C1958" s="49">
        <v>43920</v>
      </c>
      <c r="D1958" s="14" t="s">
        <v>16</v>
      </c>
      <c r="E1958" s="12" t="s">
        <v>61</v>
      </c>
      <c r="F1958" s="14" t="s">
        <v>23</v>
      </c>
      <c r="G1958" s="14" t="s">
        <v>3996</v>
      </c>
      <c r="H1958" s="29" t="s">
        <v>3993</v>
      </c>
      <c r="I1958" s="14"/>
      <c r="J1958" s="14"/>
      <c r="K1958" s="11"/>
      <c r="L1958" s="11"/>
    </row>
    <row r="1959" spans="1:12" ht="61.5" x14ac:dyDescent="0.4">
      <c r="A1959" s="11"/>
      <c r="B1959" s="12" t="s">
        <v>148</v>
      </c>
      <c r="C1959" s="28">
        <v>43920</v>
      </c>
      <c r="D1959" s="12" t="s">
        <v>16</v>
      </c>
      <c r="E1959" s="12" t="s">
        <v>837</v>
      </c>
      <c r="F1959" s="12" t="s">
        <v>18</v>
      </c>
      <c r="G1959" s="14" t="s">
        <v>3997</v>
      </c>
      <c r="H1959" s="29" t="s">
        <v>3998</v>
      </c>
      <c r="I1959" s="16"/>
      <c r="J1959" s="16"/>
      <c r="K1959" s="11"/>
      <c r="L1959" s="11"/>
    </row>
    <row r="1960" spans="1:12" ht="24.6" x14ac:dyDescent="0.4">
      <c r="A1960" s="11"/>
      <c r="B1960" s="12" t="s">
        <v>431</v>
      </c>
      <c r="C1960" s="49">
        <v>43920</v>
      </c>
      <c r="D1960" s="14" t="s">
        <v>16</v>
      </c>
      <c r="E1960" s="12" t="s">
        <v>432</v>
      </c>
      <c r="F1960" s="14" t="s">
        <v>274</v>
      </c>
      <c r="G1960" s="14" t="s">
        <v>3999</v>
      </c>
      <c r="H1960" s="29" t="s">
        <v>4000</v>
      </c>
      <c r="I1960" s="50"/>
      <c r="J1960" s="50"/>
      <c r="K1960" s="11"/>
      <c r="L1960" s="11"/>
    </row>
    <row r="1961" spans="1:12" ht="61.5" x14ac:dyDescent="0.4">
      <c r="A1961" s="11"/>
      <c r="B1961" s="12" t="s">
        <v>431</v>
      </c>
      <c r="C1961" s="49">
        <v>43920</v>
      </c>
      <c r="D1961" s="14" t="s">
        <v>16</v>
      </c>
      <c r="E1961" s="12" t="s">
        <v>432</v>
      </c>
      <c r="F1961" s="14" t="s">
        <v>274</v>
      </c>
      <c r="G1961" s="14" t="s">
        <v>4001</v>
      </c>
      <c r="H1961" s="29" t="s">
        <v>4002</v>
      </c>
      <c r="I1961" s="50"/>
      <c r="J1961" s="50"/>
      <c r="K1961" s="11"/>
      <c r="L1961" s="11"/>
    </row>
    <row r="1962" spans="1:12" ht="49.2" x14ac:dyDescent="0.4">
      <c r="A1962" s="11"/>
      <c r="B1962" s="12" t="s">
        <v>431</v>
      </c>
      <c r="C1962" s="49">
        <v>43920</v>
      </c>
      <c r="D1962" s="14" t="s">
        <v>16</v>
      </c>
      <c r="E1962" s="12" t="s">
        <v>432</v>
      </c>
      <c r="F1962" s="14" t="s">
        <v>18</v>
      </c>
      <c r="G1962" s="14" t="s">
        <v>4003</v>
      </c>
      <c r="H1962" s="29" t="s">
        <v>4004</v>
      </c>
      <c r="I1962" s="50"/>
      <c r="J1962" s="50"/>
      <c r="K1962" s="11"/>
      <c r="L1962" s="11"/>
    </row>
    <row r="1963" spans="1:12" ht="110.7" x14ac:dyDescent="0.4">
      <c r="A1963" s="11"/>
      <c r="B1963" s="12" t="s">
        <v>431</v>
      </c>
      <c r="C1963" s="49">
        <v>43920</v>
      </c>
      <c r="D1963" s="14" t="s">
        <v>16</v>
      </c>
      <c r="E1963" s="12" t="s">
        <v>432</v>
      </c>
      <c r="F1963" s="14" t="s">
        <v>18</v>
      </c>
      <c r="G1963" s="14" t="s">
        <v>4005</v>
      </c>
      <c r="H1963" s="29" t="s">
        <v>4006</v>
      </c>
      <c r="I1963" s="50"/>
      <c r="J1963" s="50"/>
      <c r="K1963" s="11"/>
      <c r="L1963" s="11"/>
    </row>
    <row r="1964" spans="1:12" ht="61.5" x14ac:dyDescent="0.4">
      <c r="A1964" s="11"/>
      <c r="B1964" s="12" t="s">
        <v>67</v>
      </c>
      <c r="C1964" s="28">
        <v>43920</v>
      </c>
      <c r="D1964" s="12" t="s">
        <v>16</v>
      </c>
      <c r="E1964" s="12" t="s">
        <v>67</v>
      </c>
      <c r="F1964" s="12" t="s">
        <v>28</v>
      </c>
      <c r="G1964" s="14" t="s">
        <v>4007</v>
      </c>
      <c r="H1964" s="29" t="s">
        <v>4008</v>
      </c>
      <c r="I1964" s="16"/>
      <c r="J1964" s="16"/>
      <c r="K1964" s="11"/>
      <c r="L1964" s="11"/>
    </row>
    <row r="1965" spans="1:12" ht="86.1" x14ac:dyDescent="0.4">
      <c r="A1965" s="11"/>
      <c r="B1965" s="62" t="s">
        <v>987</v>
      </c>
      <c r="C1965" s="68">
        <v>43920</v>
      </c>
      <c r="D1965" s="62" t="s">
        <v>16</v>
      </c>
      <c r="E1965" s="62" t="s">
        <v>4009</v>
      </c>
      <c r="F1965" s="62" t="s">
        <v>23</v>
      </c>
      <c r="G1965" s="62" t="s">
        <v>4010</v>
      </c>
      <c r="H1965" s="65" t="s">
        <v>4011</v>
      </c>
      <c r="I1965" s="16"/>
      <c r="J1965" s="16"/>
      <c r="K1965" s="11"/>
      <c r="L1965" s="11"/>
    </row>
    <row r="1966" spans="1:12" ht="36.9" x14ac:dyDescent="0.4">
      <c r="A1966" s="11"/>
      <c r="B1966" s="62" t="s">
        <v>225</v>
      </c>
      <c r="C1966" s="68">
        <v>43920</v>
      </c>
      <c r="D1966" s="62" t="s">
        <v>16</v>
      </c>
      <c r="E1966" s="62" t="s">
        <v>4012</v>
      </c>
      <c r="F1966" s="62" t="s">
        <v>23</v>
      </c>
      <c r="G1966" s="62" t="s">
        <v>4013</v>
      </c>
      <c r="H1966" s="65" t="s">
        <v>4014</v>
      </c>
      <c r="I1966" s="16"/>
      <c r="J1966" s="16"/>
      <c r="K1966" s="11"/>
      <c r="L1966" s="11"/>
    </row>
    <row r="1967" spans="1:12" ht="123" x14ac:dyDescent="0.4">
      <c r="A1967" s="11"/>
      <c r="B1967" s="62" t="s">
        <v>225</v>
      </c>
      <c r="C1967" s="68">
        <v>43920</v>
      </c>
      <c r="D1967" s="62" t="s">
        <v>16</v>
      </c>
      <c r="E1967" s="62" t="s">
        <v>4012</v>
      </c>
      <c r="F1967" s="62" t="s">
        <v>23</v>
      </c>
      <c r="G1967" s="62" t="s">
        <v>4015</v>
      </c>
      <c r="H1967" s="65" t="s">
        <v>4016</v>
      </c>
      <c r="I1967" s="16"/>
      <c r="J1967" s="16"/>
      <c r="K1967" s="11"/>
      <c r="L1967" s="11"/>
    </row>
    <row r="1968" spans="1:12" ht="86.1" x14ac:dyDescent="0.4">
      <c r="A1968" s="11"/>
      <c r="B1968" s="62" t="s">
        <v>225</v>
      </c>
      <c r="C1968" s="68">
        <v>43920</v>
      </c>
      <c r="D1968" s="62" t="s">
        <v>16</v>
      </c>
      <c r="E1968" s="62" t="s">
        <v>4012</v>
      </c>
      <c r="F1968" s="62" t="s">
        <v>23</v>
      </c>
      <c r="G1968" s="62" t="s">
        <v>4017</v>
      </c>
      <c r="H1968" s="65" t="s">
        <v>4018</v>
      </c>
      <c r="I1968" s="16"/>
      <c r="J1968" s="16"/>
      <c r="K1968" s="11"/>
      <c r="L1968" s="11"/>
    </row>
    <row r="1969" spans="1:12" ht="49.2" x14ac:dyDescent="0.4">
      <c r="A1969" s="11"/>
      <c r="B1969" s="12" t="s">
        <v>1091</v>
      </c>
      <c r="C1969" s="49">
        <v>43920</v>
      </c>
      <c r="D1969" s="14" t="s">
        <v>16</v>
      </c>
      <c r="E1969" s="12" t="s">
        <v>1095</v>
      </c>
      <c r="F1969" s="14" t="s">
        <v>274</v>
      </c>
      <c r="G1969" s="14" t="s">
        <v>4019</v>
      </c>
      <c r="H1969" s="29" t="s">
        <v>4020</v>
      </c>
      <c r="I1969" s="50"/>
      <c r="J1969" s="50"/>
      <c r="K1969" s="11"/>
      <c r="L1969" s="11"/>
    </row>
    <row r="1970" spans="1:12" ht="73.8" x14ac:dyDescent="0.4">
      <c r="A1970" s="11"/>
      <c r="B1970" s="12" t="s">
        <v>74</v>
      </c>
      <c r="C1970" s="49">
        <v>43920</v>
      </c>
      <c r="D1970" s="14" t="s">
        <v>16</v>
      </c>
      <c r="E1970" s="12" t="s">
        <v>1192</v>
      </c>
      <c r="F1970" s="14" t="s">
        <v>725</v>
      </c>
      <c r="G1970" s="14" t="s">
        <v>4021</v>
      </c>
      <c r="H1970" s="29" t="s">
        <v>4022</v>
      </c>
      <c r="I1970" s="50"/>
      <c r="J1970" s="50"/>
      <c r="K1970" s="11"/>
      <c r="L1970" s="11"/>
    </row>
    <row r="1971" spans="1:12" ht="73.8" x14ac:dyDescent="0.4">
      <c r="A1971" s="11"/>
      <c r="B1971" s="12" t="s">
        <v>74</v>
      </c>
      <c r="C1971" s="49">
        <v>43920</v>
      </c>
      <c r="D1971" s="14" t="s">
        <v>16</v>
      </c>
      <c r="E1971" s="12" t="s">
        <v>1192</v>
      </c>
      <c r="F1971" s="14" t="s">
        <v>725</v>
      </c>
      <c r="G1971" s="14" t="s">
        <v>4023</v>
      </c>
      <c r="H1971" s="29" t="s">
        <v>4022</v>
      </c>
      <c r="I1971" s="50"/>
      <c r="J1971" s="50"/>
      <c r="K1971" s="11"/>
      <c r="L1971" s="11"/>
    </row>
    <row r="1972" spans="1:12" ht="36.9" x14ac:dyDescent="0.4">
      <c r="A1972" s="11"/>
      <c r="B1972" s="12" t="s">
        <v>164</v>
      </c>
      <c r="C1972" s="49">
        <v>43920</v>
      </c>
      <c r="D1972" s="14" t="s">
        <v>16</v>
      </c>
      <c r="E1972" s="12" t="s">
        <v>165</v>
      </c>
      <c r="F1972" s="14" t="s">
        <v>18</v>
      </c>
      <c r="G1972" s="14" t="s">
        <v>4024</v>
      </c>
      <c r="H1972" s="29" t="s">
        <v>4025</v>
      </c>
      <c r="I1972" s="14"/>
      <c r="J1972" s="50"/>
      <c r="K1972" s="11"/>
      <c r="L1972" s="11"/>
    </row>
    <row r="1973" spans="1:12" ht="73.8" hidden="1" x14ac:dyDescent="0.4">
      <c r="A1973" s="11"/>
      <c r="B1973" s="19" t="s">
        <v>3243</v>
      </c>
      <c r="C1973" s="51">
        <v>43920</v>
      </c>
      <c r="D1973" s="21" t="s">
        <v>142</v>
      </c>
      <c r="E1973" s="19" t="s">
        <v>3243</v>
      </c>
      <c r="F1973" s="21" t="s">
        <v>28</v>
      </c>
      <c r="G1973" s="21" t="s">
        <v>4026</v>
      </c>
      <c r="H1973" s="31" t="s">
        <v>4027</v>
      </c>
      <c r="I1973" s="14"/>
      <c r="J1973" s="50"/>
      <c r="K1973" s="11"/>
      <c r="L1973" s="11"/>
    </row>
    <row r="1974" spans="1:12" ht="147.6" x14ac:dyDescent="0.4">
      <c r="A1974" s="11"/>
      <c r="B1974" s="12" t="s">
        <v>80</v>
      </c>
      <c r="C1974" s="28">
        <v>43920</v>
      </c>
      <c r="D1974" s="38" t="s">
        <v>16</v>
      </c>
      <c r="E1974" s="38" t="s">
        <v>1304</v>
      </c>
      <c r="F1974" s="38" t="s">
        <v>18</v>
      </c>
      <c r="G1974" s="14" t="s">
        <v>4028</v>
      </c>
      <c r="H1974" s="29" t="s">
        <v>4029</v>
      </c>
      <c r="I1974" s="16"/>
      <c r="J1974" s="16"/>
      <c r="K1974" s="11"/>
      <c r="L1974" s="11"/>
    </row>
    <row r="1975" spans="1:12" ht="73.8" x14ac:dyDescent="0.4">
      <c r="A1975" s="11"/>
      <c r="B1975" s="12" t="s">
        <v>80</v>
      </c>
      <c r="C1975" s="28">
        <v>43920</v>
      </c>
      <c r="D1975" s="38" t="s">
        <v>16</v>
      </c>
      <c r="E1975" s="38" t="s">
        <v>1304</v>
      </c>
      <c r="F1975" s="38" t="s">
        <v>18</v>
      </c>
      <c r="G1975" s="14" t="s">
        <v>4030</v>
      </c>
      <c r="H1975" s="29" t="s">
        <v>4029</v>
      </c>
      <c r="I1975" s="16"/>
      <c r="J1975" s="16"/>
      <c r="K1975" s="11"/>
      <c r="L1975" s="11"/>
    </row>
    <row r="1976" spans="1:12" ht="49.2" x14ac:dyDescent="0.4">
      <c r="A1976" s="11"/>
      <c r="B1976" s="12" t="s">
        <v>80</v>
      </c>
      <c r="C1976" s="28">
        <v>43920</v>
      </c>
      <c r="D1976" s="38" t="s">
        <v>16</v>
      </c>
      <c r="E1976" s="38" t="s">
        <v>1304</v>
      </c>
      <c r="F1976" s="38" t="s">
        <v>18</v>
      </c>
      <c r="G1976" s="14" t="s">
        <v>4031</v>
      </c>
      <c r="H1976" s="29" t="s">
        <v>4029</v>
      </c>
      <c r="I1976" s="16"/>
      <c r="J1976" s="16"/>
      <c r="K1976" s="11"/>
      <c r="L1976" s="11"/>
    </row>
    <row r="1977" spans="1:12" ht="49.2" x14ac:dyDescent="0.4">
      <c r="A1977" s="11"/>
      <c r="B1977" s="12" t="s">
        <v>80</v>
      </c>
      <c r="C1977" s="28">
        <v>43920</v>
      </c>
      <c r="D1977" s="38" t="s">
        <v>16</v>
      </c>
      <c r="E1977" s="38" t="s">
        <v>1304</v>
      </c>
      <c r="F1977" s="38" t="s">
        <v>18</v>
      </c>
      <c r="G1977" s="14" t="s">
        <v>4032</v>
      </c>
      <c r="H1977" s="29" t="s">
        <v>4029</v>
      </c>
      <c r="I1977" s="16"/>
      <c r="J1977" s="16"/>
      <c r="K1977" s="11"/>
      <c r="L1977" s="11"/>
    </row>
    <row r="1978" spans="1:12" ht="86.1" x14ac:dyDescent="0.4">
      <c r="A1978" s="11"/>
      <c r="B1978" s="12" t="s">
        <v>80</v>
      </c>
      <c r="C1978" s="28">
        <v>43920</v>
      </c>
      <c r="D1978" s="38" t="s">
        <v>16</v>
      </c>
      <c r="E1978" s="38" t="s">
        <v>1304</v>
      </c>
      <c r="F1978" s="38" t="s">
        <v>18</v>
      </c>
      <c r="G1978" s="14" t="s">
        <v>4033</v>
      </c>
      <c r="H1978" s="29" t="s">
        <v>4029</v>
      </c>
      <c r="I1978" s="16"/>
      <c r="J1978" s="16"/>
      <c r="K1978" s="11"/>
      <c r="L1978" s="11"/>
    </row>
    <row r="1979" spans="1:12" ht="86.1" x14ac:dyDescent="0.4">
      <c r="A1979" s="11"/>
      <c r="B1979" s="12" t="s">
        <v>177</v>
      </c>
      <c r="C1979" s="49">
        <v>43920</v>
      </c>
      <c r="D1979" s="14" t="s">
        <v>16</v>
      </c>
      <c r="E1979" s="12" t="s">
        <v>866</v>
      </c>
      <c r="F1979" s="14" t="s">
        <v>18</v>
      </c>
      <c r="G1979" s="14" t="s">
        <v>4034</v>
      </c>
      <c r="H1979" s="29" t="s">
        <v>4035</v>
      </c>
      <c r="I1979" s="50"/>
      <c r="J1979" s="50"/>
      <c r="K1979" s="11"/>
      <c r="L1979" s="11"/>
    </row>
    <row r="1980" spans="1:12" ht="49.2" x14ac:dyDescent="0.4">
      <c r="A1980" s="11"/>
      <c r="B1980" s="12" t="s">
        <v>177</v>
      </c>
      <c r="C1980" s="49">
        <v>43920</v>
      </c>
      <c r="D1980" s="14" t="s">
        <v>16</v>
      </c>
      <c r="E1980" s="12" t="s">
        <v>178</v>
      </c>
      <c r="F1980" s="14" t="s">
        <v>274</v>
      </c>
      <c r="G1980" s="14" t="s">
        <v>4036</v>
      </c>
      <c r="H1980" s="29" t="s">
        <v>4037</v>
      </c>
      <c r="I1980" s="50"/>
      <c r="J1980" s="50"/>
      <c r="K1980" s="11"/>
      <c r="L1980" s="11"/>
    </row>
    <row r="1981" spans="1:12" ht="36.9" x14ac:dyDescent="0.4">
      <c r="A1981" s="11"/>
      <c r="B1981" s="12" t="s">
        <v>177</v>
      </c>
      <c r="C1981" s="49">
        <v>43920</v>
      </c>
      <c r="D1981" s="14" t="s">
        <v>16</v>
      </c>
      <c r="E1981" s="12" t="s">
        <v>178</v>
      </c>
      <c r="F1981" s="14" t="s">
        <v>18</v>
      </c>
      <c r="G1981" s="14" t="s">
        <v>4038</v>
      </c>
      <c r="H1981" s="29" t="s">
        <v>4037</v>
      </c>
      <c r="I1981" s="50"/>
      <c r="J1981" s="50"/>
      <c r="K1981" s="11"/>
      <c r="L1981" s="11"/>
    </row>
    <row r="1982" spans="1:12" ht="61.5" x14ac:dyDescent="0.4">
      <c r="A1982" s="11"/>
      <c r="B1982" s="12" t="s">
        <v>177</v>
      </c>
      <c r="C1982" s="49">
        <v>43920</v>
      </c>
      <c r="D1982" s="14" t="s">
        <v>16</v>
      </c>
      <c r="E1982" s="12" t="s">
        <v>866</v>
      </c>
      <c r="F1982" s="14" t="s">
        <v>18</v>
      </c>
      <c r="G1982" s="14" t="s">
        <v>4039</v>
      </c>
      <c r="H1982" s="29" t="s">
        <v>4040</v>
      </c>
      <c r="I1982" s="50"/>
      <c r="J1982" s="50"/>
      <c r="K1982" s="11"/>
      <c r="L1982" s="11"/>
    </row>
    <row r="1983" spans="1:12" ht="49.2" x14ac:dyDescent="0.4">
      <c r="A1983" s="11"/>
      <c r="B1983" s="12" t="s">
        <v>177</v>
      </c>
      <c r="C1983" s="49">
        <v>43920</v>
      </c>
      <c r="D1983" s="14" t="s">
        <v>16</v>
      </c>
      <c r="E1983" s="12" t="s">
        <v>171</v>
      </c>
      <c r="F1983" s="14" t="s">
        <v>23</v>
      </c>
      <c r="G1983" s="14" t="s">
        <v>4041</v>
      </c>
      <c r="H1983" s="29" t="s">
        <v>4042</v>
      </c>
      <c r="I1983" s="50"/>
      <c r="J1983" s="50"/>
      <c r="K1983" s="11"/>
      <c r="L1983" s="11"/>
    </row>
    <row r="1984" spans="1:12" ht="49.2" x14ac:dyDescent="0.4">
      <c r="A1984" s="11"/>
      <c r="B1984" s="12" t="s">
        <v>177</v>
      </c>
      <c r="C1984" s="49">
        <v>43920</v>
      </c>
      <c r="D1984" s="14" t="s">
        <v>16</v>
      </c>
      <c r="E1984" s="12" t="s">
        <v>171</v>
      </c>
      <c r="F1984" s="14" t="s">
        <v>23</v>
      </c>
      <c r="G1984" s="14" t="s">
        <v>4043</v>
      </c>
      <c r="H1984" s="29" t="s">
        <v>4042</v>
      </c>
      <c r="I1984" s="50"/>
      <c r="J1984" s="50"/>
      <c r="K1984" s="11"/>
      <c r="L1984" s="11"/>
    </row>
    <row r="1985" spans="1:12" ht="61.5" x14ac:dyDescent="0.4">
      <c r="A1985" s="11"/>
      <c r="B1985" s="12" t="s">
        <v>308</v>
      </c>
      <c r="C1985" s="49">
        <v>43920</v>
      </c>
      <c r="D1985" s="14" t="s">
        <v>16</v>
      </c>
      <c r="E1985" s="12" t="s">
        <v>3118</v>
      </c>
      <c r="F1985" s="14" t="s">
        <v>52</v>
      </c>
      <c r="G1985" s="14" t="s">
        <v>4044</v>
      </c>
      <c r="H1985" s="29" t="s">
        <v>4045</v>
      </c>
      <c r="I1985" s="14"/>
      <c r="J1985" s="50"/>
      <c r="K1985" s="11"/>
      <c r="L1985" s="11"/>
    </row>
    <row r="1986" spans="1:12" ht="61.5" x14ac:dyDescent="0.4">
      <c r="A1986" s="11"/>
      <c r="B1986" s="12" t="s">
        <v>181</v>
      </c>
      <c r="C1986" s="49">
        <v>43920</v>
      </c>
      <c r="D1986" s="14" t="s">
        <v>16</v>
      </c>
      <c r="E1986" s="12" t="s">
        <v>1215</v>
      </c>
      <c r="F1986" s="14" t="s">
        <v>18</v>
      </c>
      <c r="G1986" s="14" t="s">
        <v>4046</v>
      </c>
      <c r="H1986" s="29" t="s">
        <v>4047</v>
      </c>
      <c r="I1986" s="14"/>
      <c r="J1986" s="50"/>
      <c r="K1986" s="11"/>
      <c r="L1986" s="11"/>
    </row>
    <row r="1987" spans="1:12" ht="73.8" x14ac:dyDescent="0.4">
      <c r="A1987" s="11"/>
      <c r="B1987" s="12" t="s">
        <v>181</v>
      </c>
      <c r="C1987" s="49">
        <v>43920</v>
      </c>
      <c r="D1987" s="14" t="s">
        <v>16</v>
      </c>
      <c r="E1987" s="12" t="s">
        <v>1215</v>
      </c>
      <c r="F1987" s="14" t="s">
        <v>18</v>
      </c>
      <c r="G1987" s="14" t="s">
        <v>4048</v>
      </c>
      <c r="H1987" s="29" t="s">
        <v>4047</v>
      </c>
      <c r="I1987" s="14"/>
      <c r="J1987" s="50"/>
      <c r="K1987" s="11"/>
      <c r="L1987" s="11"/>
    </row>
    <row r="1988" spans="1:12" ht="61.5" x14ac:dyDescent="0.4">
      <c r="A1988" s="11"/>
      <c r="B1988" s="12" t="s">
        <v>181</v>
      </c>
      <c r="C1988" s="49">
        <v>43920</v>
      </c>
      <c r="D1988" s="14" t="s">
        <v>16</v>
      </c>
      <c r="E1988" s="12" t="s">
        <v>1215</v>
      </c>
      <c r="F1988" s="14" t="s">
        <v>18</v>
      </c>
      <c r="G1988" s="14" t="s">
        <v>4049</v>
      </c>
      <c r="H1988" s="29" t="s">
        <v>4047</v>
      </c>
      <c r="I1988" s="14"/>
      <c r="J1988" s="50"/>
      <c r="K1988" s="11"/>
      <c r="L1988" s="11"/>
    </row>
    <row r="1989" spans="1:12" ht="86.1" x14ac:dyDescent="0.4">
      <c r="A1989" s="11"/>
      <c r="B1989" s="12" t="s">
        <v>181</v>
      </c>
      <c r="C1989" s="49">
        <v>43920</v>
      </c>
      <c r="D1989" s="14" t="s">
        <v>16</v>
      </c>
      <c r="E1989" s="12" t="s">
        <v>1215</v>
      </c>
      <c r="F1989" s="14" t="s">
        <v>18</v>
      </c>
      <c r="G1989" s="14" t="s">
        <v>4050</v>
      </c>
      <c r="H1989" s="29" t="s">
        <v>4047</v>
      </c>
      <c r="I1989" s="14"/>
      <c r="J1989" s="50"/>
      <c r="K1989" s="11"/>
      <c r="L1989" s="11"/>
    </row>
    <row r="1990" spans="1:12" ht="98.4" x14ac:dyDescent="0.4">
      <c r="A1990" s="11"/>
      <c r="B1990" s="17" t="s">
        <v>181</v>
      </c>
      <c r="C1990" s="69">
        <v>43920</v>
      </c>
      <c r="D1990" s="70" t="s">
        <v>16</v>
      </c>
      <c r="E1990" s="17" t="s">
        <v>1215</v>
      </c>
      <c r="F1990" s="14" t="s">
        <v>18</v>
      </c>
      <c r="G1990" s="14" t="s">
        <v>4051</v>
      </c>
      <c r="H1990" s="29" t="s">
        <v>4047</v>
      </c>
      <c r="I1990" s="14"/>
      <c r="J1990" s="50"/>
      <c r="K1990" s="11"/>
      <c r="L1990" s="11"/>
    </row>
    <row r="1991" spans="1:12" ht="61.5" x14ac:dyDescent="0.4">
      <c r="A1991" s="11"/>
      <c r="B1991" s="17" t="s">
        <v>181</v>
      </c>
      <c r="C1991" s="69">
        <v>43920</v>
      </c>
      <c r="D1991" s="70" t="s">
        <v>16</v>
      </c>
      <c r="E1991" s="17" t="s">
        <v>1215</v>
      </c>
      <c r="F1991" s="14" t="s">
        <v>18</v>
      </c>
      <c r="G1991" s="14" t="s">
        <v>4052</v>
      </c>
      <c r="H1991" s="29" t="s">
        <v>4047</v>
      </c>
      <c r="I1991" s="14"/>
      <c r="J1991" s="50"/>
      <c r="K1991" s="11"/>
      <c r="L1991" s="11"/>
    </row>
    <row r="1992" spans="1:12" ht="110.7" x14ac:dyDescent="0.4">
      <c r="A1992" s="11"/>
      <c r="B1992" s="17" t="s">
        <v>181</v>
      </c>
      <c r="C1992" s="69">
        <v>43920</v>
      </c>
      <c r="D1992" s="70" t="s">
        <v>16</v>
      </c>
      <c r="E1992" s="17" t="s">
        <v>1215</v>
      </c>
      <c r="F1992" s="14" t="s">
        <v>18</v>
      </c>
      <c r="G1992" s="14" t="s">
        <v>4053</v>
      </c>
      <c r="H1992" s="29" t="s">
        <v>4047</v>
      </c>
      <c r="I1992" s="14"/>
      <c r="J1992" s="50"/>
      <c r="K1992" s="11"/>
      <c r="L1992" s="11"/>
    </row>
    <row r="1993" spans="1:12" ht="61.5" x14ac:dyDescent="0.4">
      <c r="A1993" s="11"/>
      <c r="B1993" s="17" t="s">
        <v>181</v>
      </c>
      <c r="C1993" s="69">
        <v>43920</v>
      </c>
      <c r="D1993" s="70" t="s">
        <v>16</v>
      </c>
      <c r="E1993" s="17" t="s">
        <v>1215</v>
      </c>
      <c r="F1993" s="14" t="s">
        <v>18</v>
      </c>
      <c r="G1993" s="14" t="s">
        <v>4054</v>
      </c>
      <c r="H1993" s="29" t="s">
        <v>4047</v>
      </c>
      <c r="I1993" s="14"/>
      <c r="J1993" s="50"/>
      <c r="K1993" s="11"/>
      <c r="L1993" s="11"/>
    </row>
    <row r="1994" spans="1:12" ht="49.2" x14ac:dyDescent="0.4">
      <c r="A1994" s="11"/>
      <c r="B1994" s="12" t="s">
        <v>400</v>
      </c>
      <c r="C1994" s="49">
        <v>43920</v>
      </c>
      <c r="D1994" s="14" t="s">
        <v>16</v>
      </c>
      <c r="E1994" s="12" t="s">
        <v>491</v>
      </c>
      <c r="F1994" s="14" t="s">
        <v>18</v>
      </c>
      <c r="G1994" s="14" t="s">
        <v>4055</v>
      </c>
      <c r="H1994" s="29" t="s">
        <v>4056</v>
      </c>
      <c r="I1994" s="14"/>
      <c r="J1994" s="50"/>
      <c r="K1994" s="11"/>
      <c r="L1994" s="11"/>
    </row>
    <row r="1995" spans="1:12" ht="98.4" x14ac:dyDescent="0.4">
      <c r="A1995" s="11"/>
      <c r="B1995" s="12" t="s">
        <v>400</v>
      </c>
      <c r="C1995" s="49">
        <v>43920</v>
      </c>
      <c r="D1995" s="14" t="s">
        <v>16</v>
      </c>
      <c r="E1995" s="12" t="s">
        <v>491</v>
      </c>
      <c r="F1995" s="14" t="s">
        <v>18</v>
      </c>
      <c r="G1995" s="14" t="s">
        <v>4057</v>
      </c>
      <c r="H1995" s="29" t="s">
        <v>4058</v>
      </c>
      <c r="I1995" s="14"/>
      <c r="J1995" s="50"/>
      <c r="K1995" s="11"/>
      <c r="L1995" s="11"/>
    </row>
    <row r="1996" spans="1:12" ht="36.9" x14ac:dyDescent="0.4">
      <c r="A1996" s="11"/>
      <c r="B1996" s="12" t="s">
        <v>400</v>
      </c>
      <c r="C1996" s="49">
        <v>43920</v>
      </c>
      <c r="D1996" s="14" t="s">
        <v>16</v>
      </c>
      <c r="E1996" s="12" t="s">
        <v>491</v>
      </c>
      <c r="F1996" s="14" t="s">
        <v>274</v>
      </c>
      <c r="G1996" s="14" t="s">
        <v>4059</v>
      </c>
      <c r="H1996" s="29" t="s">
        <v>4060</v>
      </c>
      <c r="I1996" s="14"/>
      <c r="J1996" s="50"/>
      <c r="K1996" s="11"/>
      <c r="L1996" s="11"/>
    </row>
    <row r="1997" spans="1:12" ht="98.4" x14ac:dyDescent="0.4">
      <c r="A1997" s="11"/>
      <c r="B1997" s="12" t="s">
        <v>1147</v>
      </c>
      <c r="C1997" s="49">
        <v>43919</v>
      </c>
      <c r="D1997" s="14" t="s">
        <v>16</v>
      </c>
      <c r="E1997" s="12" t="s">
        <v>1148</v>
      </c>
      <c r="F1997" s="14" t="s">
        <v>18</v>
      </c>
      <c r="G1997" s="14" t="s">
        <v>4061</v>
      </c>
      <c r="H1997" s="29" t="s">
        <v>4062</v>
      </c>
      <c r="I1997" s="14"/>
      <c r="J1997" s="50"/>
      <c r="K1997" s="11"/>
      <c r="L1997" s="11"/>
    </row>
    <row r="1998" spans="1:12" ht="246" x14ac:dyDescent="0.4">
      <c r="A1998" s="11"/>
      <c r="B1998" s="12" t="s">
        <v>619</v>
      </c>
      <c r="C1998" s="49">
        <v>43919</v>
      </c>
      <c r="D1998" s="14" t="s">
        <v>16</v>
      </c>
      <c r="E1998" s="12" t="s">
        <v>61</v>
      </c>
      <c r="F1998" s="14" t="s">
        <v>18</v>
      </c>
      <c r="G1998" s="14" t="s">
        <v>4063</v>
      </c>
      <c r="H1998" s="29" t="s">
        <v>4064</v>
      </c>
      <c r="I1998" s="50"/>
      <c r="J1998" s="50"/>
      <c r="K1998" s="11"/>
      <c r="L1998" s="11"/>
    </row>
    <row r="1999" spans="1:12" ht="61.5" x14ac:dyDescent="0.4">
      <c r="A1999" s="11"/>
      <c r="B1999" s="12" t="s">
        <v>431</v>
      </c>
      <c r="C1999" s="49">
        <v>43919</v>
      </c>
      <c r="D1999" s="14" t="s">
        <v>16</v>
      </c>
      <c r="E1999" s="12" t="s">
        <v>4065</v>
      </c>
      <c r="F1999" s="14" t="s">
        <v>18</v>
      </c>
      <c r="G1999" s="14" t="s">
        <v>4066</v>
      </c>
      <c r="H1999" s="29" t="s">
        <v>4067</v>
      </c>
      <c r="I1999" s="71"/>
      <c r="J1999" s="71"/>
      <c r="K1999" s="11"/>
      <c r="L1999" s="11"/>
    </row>
    <row r="2000" spans="1:12" ht="73.8" x14ac:dyDescent="0.4">
      <c r="A2000" s="11"/>
      <c r="B2000" s="12" t="s">
        <v>431</v>
      </c>
      <c r="C2000" s="49">
        <v>43919</v>
      </c>
      <c r="D2000" s="14" t="s">
        <v>16</v>
      </c>
      <c r="E2000" s="12" t="s">
        <v>4065</v>
      </c>
      <c r="F2000" s="14" t="s">
        <v>18</v>
      </c>
      <c r="G2000" s="14" t="s">
        <v>4068</v>
      </c>
      <c r="H2000" s="29" t="s">
        <v>4069</v>
      </c>
      <c r="I2000" s="71"/>
      <c r="J2000" s="71"/>
      <c r="K2000" s="11"/>
      <c r="L2000" s="11"/>
    </row>
    <row r="2001" spans="1:12" ht="123" x14ac:dyDescent="0.4">
      <c r="A2001" s="11"/>
      <c r="B2001" s="62" t="s">
        <v>60</v>
      </c>
      <c r="C2001" s="68">
        <v>43919</v>
      </c>
      <c r="D2001" s="62" t="s">
        <v>16</v>
      </c>
      <c r="E2001" s="62" t="s">
        <v>4070</v>
      </c>
      <c r="F2001" s="62" t="s">
        <v>23</v>
      </c>
      <c r="G2001" s="62" t="s">
        <v>4071</v>
      </c>
      <c r="H2001" s="65" t="s">
        <v>4072</v>
      </c>
      <c r="I2001" s="16"/>
      <c r="J2001" s="16"/>
      <c r="K2001" s="11"/>
      <c r="L2001" s="11"/>
    </row>
    <row r="2002" spans="1:12" ht="36.9" x14ac:dyDescent="0.4">
      <c r="A2002" s="11"/>
      <c r="B2002" s="12" t="s">
        <v>225</v>
      </c>
      <c r="C2002" s="49">
        <v>43919</v>
      </c>
      <c r="D2002" s="14" t="s">
        <v>16</v>
      </c>
      <c r="E2002" s="12" t="s">
        <v>228</v>
      </c>
      <c r="F2002" s="14" t="s">
        <v>18</v>
      </c>
      <c r="G2002" s="14" t="s">
        <v>4073</v>
      </c>
      <c r="H2002" s="29" t="s">
        <v>4074</v>
      </c>
      <c r="I2002" s="14"/>
      <c r="J2002" s="14"/>
      <c r="K2002" s="11"/>
      <c r="L2002" s="11"/>
    </row>
    <row r="2003" spans="1:12" ht="98.4" x14ac:dyDescent="0.4">
      <c r="A2003" s="11"/>
      <c r="B2003" s="12" t="s">
        <v>225</v>
      </c>
      <c r="C2003" s="49">
        <v>43919</v>
      </c>
      <c r="D2003" s="14" t="s">
        <v>16</v>
      </c>
      <c r="E2003" s="12" t="s">
        <v>228</v>
      </c>
      <c r="F2003" s="14" t="s">
        <v>18</v>
      </c>
      <c r="G2003" s="14" t="s">
        <v>4075</v>
      </c>
      <c r="H2003" s="29" t="s">
        <v>4074</v>
      </c>
      <c r="I2003" s="14"/>
      <c r="J2003" s="14"/>
      <c r="K2003" s="11"/>
      <c r="L2003" s="11"/>
    </row>
    <row r="2004" spans="1:12" ht="73.8" x14ac:dyDescent="0.4">
      <c r="A2004" s="11"/>
      <c r="B2004" s="12" t="s">
        <v>225</v>
      </c>
      <c r="C2004" s="49">
        <v>43919</v>
      </c>
      <c r="D2004" s="14" t="s">
        <v>16</v>
      </c>
      <c r="E2004" s="12" t="s">
        <v>378</v>
      </c>
      <c r="F2004" s="14" t="s">
        <v>57</v>
      </c>
      <c r="G2004" s="14" t="s">
        <v>4076</v>
      </c>
      <c r="H2004" s="29" t="s">
        <v>4077</v>
      </c>
      <c r="I2004" s="14"/>
      <c r="J2004" s="14"/>
      <c r="K2004" s="11"/>
      <c r="L2004" s="11"/>
    </row>
    <row r="2005" spans="1:12" ht="24.6" x14ac:dyDescent="0.4">
      <c r="A2005" s="11"/>
      <c r="B2005" s="12" t="s">
        <v>225</v>
      </c>
      <c r="C2005" s="28">
        <v>43919</v>
      </c>
      <c r="D2005" s="12" t="s">
        <v>16</v>
      </c>
      <c r="E2005" s="12" t="s">
        <v>4078</v>
      </c>
      <c r="F2005" s="12" t="s">
        <v>18</v>
      </c>
      <c r="G2005" s="14" t="s">
        <v>4079</v>
      </c>
      <c r="H2005" s="29" t="s">
        <v>4080</v>
      </c>
      <c r="I2005" s="16"/>
      <c r="J2005" s="16"/>
      <c r="K2005" s="11"/>
      <c r="L2005" s="11"/>
    </row>
    <row r="2006" spans="1:12" ht="73.8" x14ac:dyDescent="0.4">
      <c r="A2006" s="11"/>
      <c r="B2006" s="12" t="s">
        <v>634</v>
      </c>
      <c r="C2006" s="49">
        <v>43919</v>
      </c>
      <c r="D2006" s="14" t="s">
        <v>16</v>
      </c>
      <c r="E2006" s="12" t="s">
        <v>4081</v>
      </c>
      <c r="F2006" s="14" t="s">
        <v>57</v>
      </c>
      <c r="G2006" s="14" t="s">
        <v>4082</v>
      </c>
      <c r="H2006" s="29" t="s">
        <v>4083</v>
      </c>
      <c r="I2006" s="14"/>
      <c r="J2006" s="14"/>
      <c r="K2006" s="11"/>
      <c r="L2006" s="11"/>
    </row>
    <row r="2007" spans="1:12" ht="49.2" x14ac:dyDescent="0.4">
      <c r="A2007" s="11"/>
      <c r="B2007" s="12" t="s">
        <v>634</v>
      </c>
      <c r="C2007" s="49">
        <v>43919</v>
      </c>
      <c r="D2007" s="14" t="s">
        <v>16</v>
      </c>
      <c r="E2007" s="12" t="s">
        <v>4081</v>
      </c>
      <c r="F2007" s="14" t="s">
        <v>18</v>
      </c>
      <c r="G2007" s="14" t="s">
        <v>4084</v>
      </c>
      <c r="H2007" s="29" t="s">
        <v>4083</v>
      </c>
      <c r="I2007" s="14"/>
      <c r="J2007" s="14"/>
      <c r="K2007" s="11"/>
      <c r="L2007" s="11"/>
    </row>
    <row r="2008" spans="1:12" ht="36.9" x14ac:dyDescent="0.4">
      <c r="A2008" s="11"/>
      <c r="B2008" s="12" t="s">
        <v>294</v>
      </c>
      <c r="C2008" s="49">
        <v>43919</v>
      </c>
      <c r="D2008" s="14" t="s">
        <v>16</v>
      </c>
      <c r="E2008" s="12" t="s">
        <v>4085</v>
      </c>
      <c r="F2008" s="14" t="s">
        <v>725</v>
      </c>
      <c r="G2008" s="14" t="s">
        <v>4086</v>
      </c>
      <c r="H2008" s="29" t="s">
        <v>4087</v>
      </c>
      <c r="I2008" s="14"/>
      <c r="J2008" s="14"/>
      <c r="K2008" s="11"/>
      <c r="L2008" s="11"/>
    </row>
    <row r="2009" spans="1:12" ht="36.9" x14ac:dyDescent="0.4">
      <c r="A2009" s="11"/>
      <c r="B2009" s="12" t="s">
        <v>177</v>
      </c>
      <c r="C2009" s="49">
        <v>43919</v>
      </c>
      <c r="D2009" s="14" t="s">
        <v>16</v>
      </c>
      <c r="E2009" s="12" t="s">
        <v>178</v>
      </c>
      <c r="F2009" s="14" t="s">
        <v>274</v>
      </c>
      <c r="G2009" s="14" t="s">
        <v>4088</v>
      </c>
      <c r="H2009" s="29" t="s">
        <v>4089</v>
      </c>
      <c r="I2009" s="14"/>
      <c r="J2009" s="14"/>
      <c r="K2009" s="11"/>
      <c r="L2009" s="11"/>
    </row>
    <row r="2010" spans="1:12" ht="135.30000000000001" x14ac:dyDescent="0.4">
      <c r="A2010" s="11"/>
      <c r="B2010" s="12" t="s">
        <v>1208</v>
      </c>
      <c r="C2010" s="49">
        <v>43919</v>
      </c>
      <c r="D2010" s="14" t="s">
        <v>16</v>
      </c>
      <c r="E2010" s="12" t="s">
        <v>1209</v>
      </c>
      <c r="F2010" s="14" t="s">
        <v>18</v>
      </c>
      <c r="G2010" s="14" t="s">
        <v>4090</v>
      </c>
      <c r="H2010" s="29" t="s">
        <v>4091</v>
      </c>
      <c r="I2010" s="14"/>
      <c r="J2010" s="50"/>
      <c r="K2010" s="11"/>
      <c r="L2010" s="11"/>
    </row>
    <row r="2011" spans="1:12" ht="110.7" x14ac:dyDescent="0.4">
      <c r="A2011" s="11"/>
      <c r="B2011" s="12" t="s">
        <v>1208</v>
      </c>
      <c r="C2011" s="49">
        <v>43919</v>
      </c>
      <c r="D2011" s="14" t="s">
        <v>16</v>
      </c>
      <c r="E2011" s="12" t="s">
        <v>1209</v>
      </c>
      <c r="F2011" s="14" t="s">
        <v>18</v>
      </c>
      <c r="G2011" s="14" t="s">
        <v>4092</v>
      </c>
      <c r="H2011" s="29" t="s">
        <v>4091</v>
      </c>
      <c r="I2011" s="14"/>
      <c r="J2011" s="50"/>
      <c r="K2011" s="11"/>
      <c r="L2011" s="11"/>
    </row>
    <row r="2012" spans="1:12" ht="110.7" x14ac:dyDescent="0.4">
      <c r="A2012" s="11"/>
      <c r="B2012" s="12" t="s">
        <v>1208</v>
      </c>
      <c r="C2012" s="49">
        <v>43919</v>
      </c>
      <c r="D2012" s="14" t="s">
        <v>16</v>
      </c>
      <c r="E2012" s="12" t="s">
        <v>1209</v>
      </c>
      <c r="F2012" s="14" t="s">
        <v>18</v>
      </c>
      <c r="G2012" s="14" t="s">
        <v>4093</v>
      </c>
      <c r="H2012" s="29" t="s">
        <v>4091</v>
      </c>
      <c r="I2012" s="14"/>
      <c r="J2012" s="50"/>
      <c r="K2012" s="11"/>
      <c r="L2012" s="11"/>
    </row>
    <row r="2013" spans="1:12" ht="61.5" x14ac:dyDescent="0.4">
      <c r="A2013" s="11"/>
      <c r="B2013" s="12" t="s">
        <v>31</v>
      </c>
      <c r="C2013" s="13">
        <v>43918</v>
      </c>
      <c r="D2013" s="12" t="s">
        <v>16</v>
      </c>
      <c r="E2013" s="12" t="s">
        <v>2860</v>
      </c>
      <c r="F2013" s="12" t="s">
        <v>23</v>
      </c>
      <c r="G2013" s="14" t="s">
        <v>4094</v>
      </c>
      <c r="H2013" s="29" t="s">
        <v>4095</v>
      </c>
      <c r="I2013" s="16"/>
      <c r="J2013" s="16"/>
      <c r="K2013" s="11"/>
      <c r="L2013" s="11"/>
    </row>
    <row r="2014" spans="1:12" ht="36.9" x14ac:dyDescent="0.4">
      <c r="A2014" s="11"/>
      <c r="B2014" s="12" t="s">
        <v>119</v>
      </c>
      <c r="C2014" s="49">
        <v>43918</v>
      </c>
      <c r="D2014" s="14" t="s">
        <v>16</v>
      </c>
      <c r="E2014" s="12" t="s">
        <v>61</v>
      </c>
      <c r="F2014" s="14" t="s">
        <v>23</v>
      </c>
      <c r="G2014" s="14" t="s">
        <v>4096</v>
      </c>
      <c r="H2014" s="29" t="s">
        <v>4097</v>
      </c>
      <c r="I2014" s="14"/>
      <c r="J2014" s="14"/>
      <c r="K2014" s="11"/>
      <c r="L2014" s="11"/>
    </row>
    <row r="2015" spans="1:12" ht="49.2" x14ac:dyDescent="0.4">
      <c r="A2015" s="11"/>
      <c r="B2015" s="12" t="s">
        <v>619</v>
      </c>
      <c r="C2015" s="49">
        <v>43918</v>
      </c>
      <c r="D2015" s="14" t="s">
        <v>16</v>
      </c>
      <c r="E2015" s="72" t="s">
        <v>61</v>
      </c>
      <c r="F2015" s="14" t="s">
        <v>18</v>
      </c>
      <c r="G2015" s="14" t="s">
        <v>4098</v>
      </c>
      <c r="H2015" s="29" t="s">
        <v>4099</v>
      </c>
      <c r="I2015" s="71"/>
      <c r="J2015" s="71"/>
      <c r="K2015" s="11"/>
      <c r="L2015" s="11"/>
    </row>
    <row r="2016" spans="1:12" ht="73.8" x14ac:dyDescent="0.4">
      <c r="A2016" s="11"/>
      <c r="B2016" s="12" t="s">
        <v>431</v>
      </c>
      <c r="C2016" s="28">
        <v>43918</v>
      </c>
      <c r="D2016" s="12" t="s">
        <v>16</v>
      </c>
      <c r="E2016" s="12" t="s">
        <v>4100</v>
      </c>
      <c r="F2016" s="12" t="s">
        <v>23</v>
      </c>
      <c r="G2016" s="14" t="s">
        <v>4101</v>
      </c>
      <c r="H2016" s="29" t="s">
        <v>4102</v>
      </c>
      <c r="I2016" s="16"/>
      <c r="J2016" s="16"/>
      <c r="K2016" s="11"/>
      <c r="L2016" s="11"/>
    </row>
    <row r="2017" spans="1:12" ht="135.30000000000001" x14ac:dyDescent="0.4">
      <c r="A2017" s="11"/>
      <c r="B2017" s="12" t="s">
        <v>634</v>
      </c>
      <c r="C2017" s="49">
        <v>43918</v>
      </c>
      <c r="D2017" s="14" t="s">
        <v>16</v>
      </c>
      <c r="E2017" s="12" t="s">
        <v>4081</v>
      </c>
      <c r="F2017" s="14" t="s">
        <v>18</v>
      </c>
      <c r="G2017" s="14" t="s">
        <v>4103</v>
      </c>
      <c r="H2017" s="29" t="s">
        <v>4104</v>
      </c>
      <c r="I2017" s="14"/>
      <c r="J2017" s="14"/>
      <c r="K2017" s="11"/>
      <c r="L2017" s="11"/>
    </row>
    <row r="2018" spans="1:12" ht="61.5" x14ac:dyDescent="0.4">
      <c r="A2018" s="11"/>
      <c r="B2018" s="62" t="s">
        <v>84</v>
      </c>
      <c r="C2018" s="68">
        <v>43918</v>
      </c>
      <c r="D2018" s="62" t="s">
        <v>16</v>
      </c>
      <c r="E2018" s="62" t="s">
        <v>535</v>
      </c>
      <c r="F2018" s="62" t="s">
        <v>23</v>
      </c>
      <c r="G2018" s="62" t="s">
        <v>4105</v>
      </c>
      <c r="H2018" s="73" t="s">
        <v>4106</v>
      </c>
      <c r="I2018" s="16"/>
      <c r="J2018" s="16"/>
      <c r="K2018" s="11"/>
      <c r="L2018" s="11"/>
    </row>
    <row r="2019" spans="1:12" ht="61.5" x14ac:dyDescent="0.4">
      <c r="A2019" s="11"/>
      <c r="B2019" s="62" t="s">
        <v>84</v>
      </c>
      <c r="C2019" s="68">
        <v>43918</v>
      </c>
      <c r="D2019" s="62" t="s">
        <v>16</v>
      </c>
      <c r="E2019" s="62" t="s">
        <v>535</v>
      </c>
      <c r="F2019" s="62" t="s">
        <v>23</v>
      </c>
      <c r="G2019" s="62" t="s">
        <v>4107</v>
      </c>
      <c r="H2019" s="73" t="s">
        <v>4106</v>
      </c>
      <c r="I2019" s="16"/>
      <c r="J2019" s="16"/>
      <c r="K2019" s="11"/>
      <c r="L2019" s="11"/>
    </row>
    <row r="2020" spans="1:12" ht="73.8" x14ac:dyDescent="0.4">
      <c r="A2020" s="11"/>
      <c r="B2020" s="62" t="s">
        <v>84</v>
      </c>
      <c r="C2020" s="68">
        <v>43918</v>
      </c>
      <c r="D2020" s="62" t="s">
        <v>16</v>
      </c>
      <c r="E2020" s="62" t="s">
        <v>535</v>
      </c>
      <c r="F2020" s="62" t="s">
        <v>23</v>
      </c>
      <c r="G2020" s="62" t="s">
        <v>4108</v>
      </c>
      <c r="H2020" s="73" t="s">
        <v>4106</v>
      </c>
      <c r="I2020" s="16"/>
      <c r="J2020" s="16"/>
      <c r="K2020" s="11"/>
      <c r="L2020" s="11"/>
    </row>
    <row r="2021" spans="1:12" ht="147.6" x14ac:dyDescent="0.4">
      <c r="A2021" s="11"/>
      <c r="B2021" s="12" t="s">
        <v>555</v>
      </c>
      <c r="C2021" s="49">
        <v>43918</v>
      </c>
      <c r="D2021" s="14" t="s">
        <v>16</v>
      </c>
      <c r="E2021" s="12" t="s">
        <v>556</v>
      </c>
      <c r="F2021" s="14" t="s">
        <v>18</v>
      </c>
      <c r="G2021" s="14" t="s">
        <v>4109</v>
      </c>
      <c r="H2021" s="29" t="s">
        <v>4110</v>
      </c>
      <c r="I2021" s="14" t="s">
        <v>4111</v>
      </c>
      <c r="J2021" s="14"/>
      <c r="K2021" s="11"/>
      <c r="L2021" s="11"/>
    </row>
    <row r="2022" spans="1:12" ht="61.5" x14ac:dyDescent="0.4">
      <c r="A2022" s="11"/>
      <c r="B2022" s="12" t="s">
        <v>15</v>
      </c>
      <c r="C2022" s="28">
        <v>43917</v>
      </c>
      <c r="D2022" s="12" t="s">
        <v>16</v>
      </c>
      <c r="E2022" s="12" t="s">
        <v>22</v>
      </c>
      <c r="F2022" s="12" t="s">
        <v>18</v>
      </c>
      <c r="G2022" s="14" t="s">
        <v>4112</v>
      </c>
      <c r="H2022" s="29" t="s">
        <v>4113</v>
      </c>
      <c r="I2022" s="16"/>
      <c r="J2022" s="16"/>
      <c r="K2022" s="11"/>
      <c r="L2022" s="11"/>
    </row>
    <row r="2023" spans="1:12" ht="61.5" x14ac:dyDescent="0.4">
      <c r="A2023" s="11"/>
      <c r="B2023" s="12" t="s">
        <v>15</v>
      </c>
      <c r="C2023" s="28">
        <v>43917</v>
      </c>
      <c r="D2023" s="12" t="s">
        <v>16</v>
      </c>
      <c r="E2023" s="12" t="s">
        <v>412</v>
      </c>
      <c r="F2023" s="12" t="s">
        <v>18</v>
      </c>
      <c r="G2023" s="14" t="s">
        <v>4114</v>
      </c>
      <c r="H2023" s="29" t="s">
        <v>1453</v>
      </c>
      <c r="I2023" s="16"/>
      <c r="J2023" s="16"/>
      <c r="K2023" s="11"/>
      <c r="L2023" s="11"/>
    </row>
    <row r="2024" spans="1:12" ht="49.2" x14ac:dyDescent="0.4">
      <c r="A2024" s="11"/>
      <c r="B2024" s="12" t="s">
        <v>119</v>
      </c>
      <c r="C2024" s="49">
        <v>43917</v>
      </c>
      <c r="D2024" s="14" t="s">
        <v>16</v>
      </c>
      <c r="E2024" s="12" t="s">
        <v>61</v>
      </c>
      <c r="F2024" s="14" t="s">
        <v>23</v>
      </c>
      <c r="G2024" s="14" t="s">
        <v>4115</v>
      </c>
      <c r="H2024" s="29" t="s">
        <v>4116</v>
      </c>
      <c r="I2024" s="14"/>
      <c r="J2024" s="14"/>
      <c r="K2024" s="11"/>
      <c r="L2024" s="11"/>
    </row>
    <row r="2025" spans="1:12" ht="61.5" x14ac:dyDescent="0.4">
      <c r="A2025" s="11"/>
      <c r="B2025" s="12" t="s">
        <v>119</v>
      </c>
      <c r="C2025" s="49">
        <v>43917</v>
      </c>
      <c r="D2025" s="14" t="s">
        <v>16</v>
      </c>
      <c r="E2025" s="12" t="s">
        <v>61</v>
      </c>
      <c r="F2025" s="14" t="s">
        <v>23</v>
      </c>
      <c r="G2025" s="14" t="s">
        <v>4117</v>
      </c>
      <c r="H2025" s="29" t="s">
        <v>4116</v>
      </c>
      <c r="I2025" s="14"/>
      <c r="J2025" s="14"/>
      <c r="K2025" s="11"/>
      <c r="L2025" s="11"/>
    </row>
    <row r="2026" spans="1:12" ht="86.1" x14ac:dyDescent="0.4">
      <c r="A2026" s="11"/>
      <c r="B2026" s="12" t="s">
        <v>119</v>
      </c>
      <c r="C2026" s="49">
        <v>43917</v>
      </c>
      <c r="D2026" s="14" t="s">
        <v>16</v>
      </c>
      <c r="E2026" s="12" t="s">
        <v>61</v>
      </c>
      <c r="F2026" s="14" t="s">
        <v>28</v>
      </c>
      <c r="G2026" s="14" t="s">
        <v>4118</v>
      </c>
      <c r="H2026" s="29" t="s">
        <v>4116</v>
      </c>
      <c r="I2026" s="14"/>
      <c r="J2026" s="14"/>
      <c r="K2026" s="11"/>
      <c r="L2026" s="11"/>
    </row>
    <row r="2027" spans="1:12" ht="49.2" x14ac:dyDescent="0.4">
      <c r="A2027" s="11"/>
      <c r="B2027" s="12" t="s">
        <v>3593</v>
      </c>
      <c r="C2027" s="49">
        <v>43917</v>
      </c>
      <c r="D2027" s="14" t="s">
        <v>16</v>
      </c>
      <c r="E2027" s="12" t="s">
        <v>4119</v>
      </c>
      <c r="F2027" s="14" t="s">
        <v>18</v>
      </c>
      <c r="G2027" s="14" t="s">
        <v>4120</v>
      </c>
      <c r="H2027" s="29" t="s">
        <v>4121</v>
      </c>
      <c r="I2027" s="71"/>
      <c r="J2027" s="71"/>
      <c r="K2027" s="11"/>
      <c r="L2027" s="11"/>
    </row>
    <row r="2028" spans="1:12" ht="49.2" x14ac:dyDescent="0.4">
      <c r="A2028" s="11"/>
      <c r="B2028" s="12" t="s">
        <v>3593</v>
      </c>
      <c r="C2028" s="49">
        <v>43917</v>
      </c>
      <c r="D2028" s="14" t="s">
        <v>16</v>
      </c>
      <c r="E2028" s="12" t="s">
        <v>4119</v>
      </c>
      <c r="F2028" s="14" t="s">
        <v>18</v>
      </c>
      <c r="G2028" s="14" t="s">
        <v>4122</v>
      </c>
      <c r="H2028" s="29" t="s">
        <v>4121</v>
      </c>
      <c r="I2028" s="71"/>
      <c r="J2028" s="71"/>
      <c r="K2028" s="11"/>
      <c r="L2028" s="11"/>
    </row>
    <row r="2029" spans="1:12" ht="49.2" x14ac:dyDescent="0.4">
      <c r="A2029" s="11"/>
      <c r="B2029" s="12" t="s">
        <v>3593</v>
      </c>
      <c r="C2029" s="49">
        <v>43917</v>
      </c>
      <c r="D2029" s="14" t="s">
        <v>16</v>
      </c>
      <c r="E2029" s="12" t="s">
        <v>4119</v>
      </c>
      <c r="F2029" s="14" t="s">
        <v>18</v>
      </c>
      <c r="G2029" s="14" t="s">
        <v>4123</v>
      </c>
      <c r="H2029" s="29" t="s">
        <v>4121</v>
      </c>
      <c r="I2029" s="71"/>
      <c r="J2029" s="71"/>
      <c r="K2029" s="11"/>
      <c r="L2029" s="11"/>
    </row>
    <row r="2030" spans="1:12" ht="36.9" x14ac:dyDescent="0.4">
      <c r="A2030" s="11"/>
      <c r="B2030" s="12" t="s">
        <v>35</v>
      </c>
      <c r="C2030" s="49">
        <v>43917</v>
      </c>
      <c r="D2030" s="14" t="s">
        <v>16</v>
      </c>
      <c r="E2030" s="12" t="s">
        <v>1628</v>
      </c>
      <c r="F2030" s="14" t="s">
        <v>18</v>
      </c>
      <c r="G2030" s="14" t="s">
        <v>4124</v>
      </c>
      <c r="H2030" s="29" t="s">
        <v>4125</v>
      </c>
      <c r="I2030" s="71"/>
      <c r="J2030" s="71"/>
      <c r="K2030" s="11"/>
      <c r="L2030" s="11"/>
    </row>
    <row r="2031" spans="1:12" ht="36.9" x14ac:dyDescent="0.4">
      <c r="A2031" s="11"/>
      <c r="B2031" s="12" t="s">
        <v>35</v>
      </c>
      <c r="C2031" s="49">
        <v>43917</v>
      </c>
      <c r="D2031" s="14" t="s">
        <v>16</v>
      </c>
      <c r="E2031" s="12" t="s">
        <v>1628</v>
      </c>
      <c r="F2031" s="14" t="s">
        <v>18</v>
      </c>
      <c r="G2031" s="14" t="s">
        <v>4126</v>
      </c>
      <c r="H2031" s="29" t="s">
        <v>4125</v>
      </c>
      <c r="I2031" s="71"/>
      <c r="J2031" s="71"/>
      <c r="K2031" s="11"/>
      <c r="L2031" s="11"/>
    </row>
    <row r="2032" spans="1:12" ht="61.5" x14ac:dyDescent="0.4">
      <c r="A2032" s="11"/>
      <c r="B2032" s="12" t="s">
        <v>35</v>
      </c>
      <c r="C2032" s="49">
        <v>43917</v>
      </c>
      <c r="D2032" s="14" t="s">
        <v>16</v>
      </c>
      <c r="E2032" s="12" t="s">
        <v>1628</v>
      </c>
      <c r="F2032" s="14" t="s">
        <v>18</v>
      </c>
      <c r="G2032" s="14" t="s">
        <v>4127</v>
      </c>
      <c r="H2032" s="29" t="s">
        <v>4125</v>
      </c>
      <c r="I2032" s="71"/>
      <c r="J2032" s="71"/>
      <c r="K2032" s="11"/>
      <c r="L2032" s="11"/>
    </row>
    <row r="2033" spans="1:12" ht="24.6" x14ac:dyDescent="0.4">
      <c r="A2033" s="11"/>
      <c r="B2033" s="12" t="s">
        <v>35</v>
      </c>
      <c r="C2033" s="49">
        <v>43917</v>
      </c>
      <c r="D2033" s="14" t="s">
        <v>16</v>
      </c>
      <c r="E2033" s="12" t="s">
        <v>1628</v>
      </c>
      <c r="F2033" s="14" t="s">
        <v>18</v>
      </c>
      <c r="G2033" s="14" t="s">
        <v>4128</v>
      </c>
      <c r="H2033" s="29" t="s">
        <v>4129</v>
      </c>
      <c r="I2033" s="71"/>
      <c r="J2033" s="71"/>
      <c r="K2033" s="11"/>
      <c r="L2033" s="11"/>
    </row>
    <row r="2034" spans="1:12" ht="36.9" x14ac:dyDescent="0.4">
      <c r="A2034" s="11"/>
      <c r="B2034" s="12" t="s">
        <v>35</v>
      </c>
      <c r="C2034" s="49">
        <v>43917</v>
      </c>
      <c r="D2034" s="14" t="s">
        <v>16</v>
      </c>
      <c r="E2034" s="12" t="s">
        <v>1628</v>
      </c>
      <c r="F2034" s="14" t="s">
        <v>18</v>
      </c>
      <c r="G2034" s="14" t="s">
        <v>4130</v>
      </c>
      <c r="H2034" s="29" t="s">
        <v>4129</v>
      </c>
      <c r="I2034" s="71"/>
      <c r="J2034" s="71"/>
      <c r="K2034" s="11"/>
      <c r="L2034" s="11"/>
    </row>
    <row r="2035" spans="1:12" ht="61.5" x14ac:dyDescent="0.4">
      <c r="A2035" s="11"/>
      <c r="B2035" s="12" t="s">
        <v>35</v>
      </c>
      <c r="C2035" s="49">
        <v>43917</v>
      </c>
      <c r="D2035" s="14" t="s">
        <v>16</v>
      </c>
      <c r="E2035" s="12" t="s">
        <v>1628</v>
      </c>
      <c r="F2035" s="14" t="s">
        <v>18</v>
      </c>
      <c r="G2035" s="14" t="s">
        <v>4131</v>
      </c>
      <c r="H2035" s="29" t="s">
        <v>4129</v>
      </c>
      <c r="I2035" s="71"/>
      <c r="J2035" s="71"/>
      <c r="K2035" s="11"/>
      <c r="L2035" s="11"/>
    </row>
    <row r="2036" spans="1:12" ht="61.5" x14ac:dyDescent="0.4">
      <c r="A2036" s="11"/>
      <c r="B2036" s="12" t="s">
        <v>35</v>
      </c>
      <c r="C2036" s="49">
        <v>43917</v>
      </c>
      <c r="D2036" s="14" t="s">
        <v>16</v>
      </c>
      <c r="E2036" s="12" t="s">
        <v>412</v>
      </c>
      <c r="F2036" s="14" t="s">
        <v>28</v>
      </c>
      <c r="G2036" s="14" t="s">
        <v>4132</v>
      </c>
      <c r="H2036" s="29" t="s">
        <v>4133</v>
      </c>
      <c r="I2036" s="14"/>
      <c r="J2036" s="50"/>
      <c r="K2036" s="11"/>
      <c r="L2036" s="11"/>
    </row>
    <row r="2037" spans="1:12" ht="49.2" x14ac:dyDescent="0.4">
      <c r="A2037" s="11"/>
      <c r="B2037" s="12" t="s">
        <v>35</v>
      </c>
      <c r="C2037" s="49">
        <v>43917</v>
      </c>
      <c r="D2037" s="14" t="s">
        <v>16</v>
      </c>
      <c r="E2037" s="12" t="s">
        <v>4134</v>
      </c>
      <c r="F2037" s="14" t="s">
        <v>28</v>
      </c>
      <c r="G2037" s="14" t="s">
        <v>4135</v>
      </c>
      <c r="H2037" s="29" t="s">
        <v>4133</v>
      </c>
      <c r="I2037" s="14"/>
      <c r="J2037" s="50"/>
      <c r="K2037" s="11"/>
      <c r="L2037" s="11"/>
    </row>
    <row r="2038" spans="1:12" ht="24.6" x14ac:dyDescent="0.4">
      <c r="A2038" s="11"/>
      <c r="B2038" s="12" t="s">
        <v>42</v>
      </c>
      <c r="C2038" s="49">
        <v>43917</v>
      </c>
      <c r="D2038" s="14" t="s">
        <v>16</v>
      </c>
      <c r="E2038" s="12" t="s">
        <v>724</v>
      </c>
      <c r="F2038" s="14" t="s">
        <v>52</v>
      </c>
      <c r="G2038" s="14" t="s">
        <v>4136</v>
      </c>
      <c r="H2038" s="29" t="s">
        <v>4137</v>
      </c>
      <c r="I2038" s="71"/>
      <c r="J2038" s="71"/>
      <c r="K2038" s="11"/>
      <c r="L2038" s="11"/>
    </row>
    <row r="2039" spans="1:12" ht="86.1" x14ac:dyDescent="0.4">
      <c r="A2039" s="11"/>
      <c r="B2039" s="12" t="s">
        <v>42</v>
      </c>
      <c r="C2039" s="49">
        <v>43917</v>
      </c>
      <c r="D2039" s="14" t="s">
        <v>16</v>
      </c>
      <c r="E2039" s="12" t="s">
        <v>724</v>
      </c>
      <c r="F2039" s="14" t="s">
        <v>790</v>
      </c>
      <c r="G2039" s="14" t="s">
        <v>4138</v>
      </c>
      <c r="H2039" s="29" t="s">
        <v>4139</v>
      </c>
      <c r="I2039" s="71"/>
      <c r="J2039" s="71"/>
      <c r="K2039" s="11"/>
      <c r="L2039" s="11"/>
    </row>
    <row r="2040" spans="1:12" ht="49.2" x14ac:dyDescent="0.4">
      <c r="A2040" s="11"/>
      <c r="B2040" s="12" t="s">
        <v>42</v>
      </c>
      <c r="C2040" s="49">
        <v>43917</v>
      </c>
      <c r="D2040" s="14" t="s">
        <v>16</v>
      </c>
      <c r="E2040" s="12" t="s">
        <v>724</v>
      </c>
      <c r="F2040" s="14" t="s">
        <v>274</v>
      </c>
      <c r="G2040" s="14" t="s">
        <v>4140</v>
      </c>
      <c r="H2040" s="29" t="s">
        <v>4141</v>
      </c>
      <c r="I2040" s="71"/>
      <c r="J2040" s="71"/>
      <c r="K2040" s="11"/>
      <c r="L2040" s="11"/>
    </row>
    <row r="2041" spans="1:12" ht="86.1" x14ac:dyDescent="0.4">
      <c r="A2041" s="11"/>
      <c r="B2041" s="12" t="s">
        <v>576</v>
      </c>
      <c r="C2041" s="49">
        <v>43917</v>
      </c>
      <c r="D2041" s="14" t="s">
        <v>16</v>
      </c>
      <c r="E2041" s="12" t="s">
        <v>3202</v>
      </c>
      <c r="F2041" s="14" t="s">
        <v>18</v>
      </c>
      <c r="G2041" s="14" t="s">
        <v>4142</v>
      </c>
      <c r="H2041" s="29" t="s">
        <v>4143</v>
      </c>
      <c r="I2041" s="71"/>
      <c r="J2041" s="71"/>
      <c r="K2041" s="11"/>
      <c r="L2041" s="11"/>
    </row>
    <row r="2042" spans="1:12" ht="49.2" x14ac:dyDescent="0.4">
      <c r="A2042" s="11"/>
      <c r="B2042" s="12" t="s">
        <v>576</v>
      </c>
      <c r="C2042" s="49">
        <v>43917</v>
      </c>
      <c r="D2042" s="14" t="s">
        <v>16</v>
      </c>
      <c r="E2042" s="12" t="s">
        <v>3202</v>
      </c>
      <c r="F2042" s="14" t="s">
        <v>18</v>
      </c>
      <c r="G2042" s="14" t="s">
        <v>4144</v>
      </c>
      <c r="H2042" s="29" t="s">
        <v>4143</v>
      </c>
      <c r="I2042" s="71"/>
      <c r="J2042" s="71"/>
      <c r="K2042" s="11"/>
      <c r="L2042" s="11"/>
    </row>
    <row r="2043" spans="1:12" ht="73.8" x14ac:dyDescent="0.4">
      <c r="A2043" s="11"/>
      <c r="B2043" s="12" t="s">
        <v>50</v>
      </c>
      <c r="C2043" s="49">
        <v>43917</v>
      </c>
      <c r="D2043" s="14" t="s">
        <v>16</v>
      </c>
      <c r="E2043" s="12" t="s">
        <v>1633</v>
      </c>
      <c r="F2043" s="14" t="s">
        <v>28</v>
      </c>
      <c r="G2043" s="14" t="s">
        <v>4145</v>
      </c>
      <c r="H2043" s="74" t="s">
        <v>4146</v>
      </c>
      <c r="I2043" s="50"/>
      <c r="J2043" s="50"/>
      <c r="K2043" s="11"/>
      <c r="L2043" s="11"/>
    </row>
    <row r="2044" spans="1:12" ht="49.2" x14ac:dyDescent="0.4">
      <c r="A2044" s="11"/>
      <c r="B2044" s="17" t="s">
        <v>50</v>
      </c>
      <c r="C2044" s="49">
        <v>43917</v>
      </c>
      <c r="D2044" s="70" t="s">
        <v>16</v>
      </c>
      <c r="E2044" s="17" t="s">
        <v>51</v>
      </c>
      <c r="F2044" s="14" t="s">
        <v>274</v>
      </c>
      <c r="G2044" s="14" t="s">
        <v>4147</v>
      </c>
      <c r="H2044" s="29" t="s">
        <v>4148</v>
      </c>
      <c r="I2044" s="71"/>
      <c r="J2044" s="71"/>
      <c r="K2044" s="11"/>
      <c r="L2044" s="11"/>
    </row>
    <row r="2045" spans="1:12" ht="49.2" x14ac:dyDescent="0.4">
      <c r="A2045" s="11"/>
      <c r="B2045" s="17" t="s">
        <v>50</v>
      </c>
      <c r="C2045" s="49">
        <v>43917</v>
      </c>
      <c r="D2045" s="70" t="s">
        <v>16</v>
      </c>
      <c r="E2045" s="17" t="s">
        <v>51</v>
      </c>
      <c r="F2045" s="14" t="s">
        <v>274</v>
      </c>
      <c r="G2045" s="14" t="s">
        <v>4149</v>
      </c>
      <c r="H2045" s="29" t="s">
        <v>4148</v>
      </c>
      <c r="I2045" s="71"/>
      <c r="J2045" s="71"/>
      <c r="K2045" s="11"/>
      <c r="L2045" s="11"/>
    </row>
    <row r="2046" spans="1:12" ht="49.2" x14ac:dyDescent="0.4">
      <c r="A2046" s="11"/>
      <c r="B2046" s="17" t="s">
        <v>50</v>
      </c>
      <c r="C2046" s="49">
        <v>43917</v>
      </c>
      <c r="D2046" s="70" t="s">
        <v>16</v>
      </c>
      <c r="E2046" s="17" t="s">
        <v>51</v>
      </c>
      <c r="F2046" s="14" t="s">
        <v>274</v>
      </c>
      <c r="G2046" s="14" t="s">
        <v>4150</v>
      </c>
      <c r="H2046" s="29" t="s">
        <v>4148</v>
      </c>
      <c r="I2046" s="71"/>
      <c r="J2046" s="71"/>
      <c r="K2046" s="11"/>
      <c r="L2046" s="11"/>
    </row>
    <row r="2047" spans="1:12" ht="49.2" x14ac:dyDescent="0.4">
      <c r="A2047" s="11"/>
      <c r="B2047" s="17" t="s">
        <v>50</v>
      </c>
      <c r="C2047" s="49">
        <v>43917</v>
      </c>
      <c r="D2047" s="70" t="s">
        <v>16</v>
      </c>
      <c r="E2047" s="17" t="s">
        <v>51</v>
      </c>
      <c r="F2047" s="14" t="s">
        <v>52</v>
      </c>
      <c r="G2047" s="14" t="s">
        <v>4151</v>
      </c>
      <c r="H2047" s="29" t="s">
        <v>4148</v>
      </c>
      <c r="I2047" s="71"/>
      <c r="J2047" s="71"/>
      <c r="K2047" s="11"/>
      <c r="L2047" s="11"/>
    </row>
    <row r="2048" spans="1:12" ht="61.5" x14ac:dyDescent="0.4">
      <c r="A2048" s="11"/>
      <c r="B2048" s="12" t="s">
        <v>137</v>
      </c>
      <c r="C2048" s="49">
        <v>43917</v>
      </c>
      <c r="D2048" s="14" t="s">
        <v>16</v>
      </c>
      <c r="E2048" s="12" t="s">
        <v>3305</v>
      </c>
      <c r="F2048" s="14" t="s">
        <v>23</v>
      </c>
      <c r="G2048" s="14" t="s">
        <v>4152</v>
      </c>
      <c r="H2048" s="29" t="s">
        <v>4153</v>
      </c>
      <c r="I2048" s="71"/>
      <c r="J2048" s="71"/>
      <c r="K2048" s="11"/>
      <c r="L2048" s="11"/>
    </row>
    <row r="2049" spans="1:12" ht="49.2" x14ac:dyDescent="0.4">
      <c r="A2049" s="11"/>
      <c r="B2049" s="12" t="s">
        <v>1147</v>
      </c>
      <c r="C2049" s="49">
        <v>43917</v>
      </c>
      <c r="D2049" s="14" t="s">
        <v>16</v>
      </c>
      <c r="E2049" s="12" t="s">
        <v>4154</v>
      </c>
      <c r="F2049" s="14" t="s">
        <v>18</v>
      </c>
      <c r="G2049" s="14" t="s">
        <v>4155</v>
      </c>
      <c r="H2049" s="29" t="s">
        <v>4156</v>
      </c>
      <c r="I2049" s="14"/>
      <c r="J2049" s="50"/>
      <c r="K2049" s="11"/>
      <c r="L2049" s="11"/>
    </row>
    <row r="2050" spans="1:12" ht="86.1" x14ac:dyDescent="0.4">
      <c r="A2050" s="11"/>
      <c r="B2050" s="12" t="s">
        <v>272</v>
      </c>
      <c r="C2050" s="28">
        <v>43917</v>
      </c>
      <c r="D2050" s="12" t="s">
        <v>16</v>
      </c>
      <c r="E2050" s="12" t="s">
        <v>357</v>
      </c>
      <c r="F2050" s="12" t="s">
        <v>57</v>
      </c>
      <c r="G2050" s="14" t="s">
        <v>4157</v>
      </c>
      <c r="H2050" s="29" t="s">
        <v>4158</v>
      </c>
      <c r="I2050" s="16"/>
      <c r="J2050" s="16"/>
      <c r="K2050" s="11"/>
      <c r="L2050" s="11"/>
    </row>
    <row r="2051" spans="1:12" ht="49.2" x14ac:dyDescent="0.4">
      <c r="A2051" s="11"/>
      <c r="B2051" s="12" t="s">
        <v>141</v>
      </c>
      <c r="C2051" s="49">
        <v>43917</v>
      </c>
      <c r="D2051" s="14" t="s">
        <v>16</v>
      </c>
      <c r="E2051" s="12" t="s">
        <v>1988</v>
      </c>
      <c r="F2051" s="14" t="s">
        <v>18</v>
      </c>
      <c r="G2051" s="14" t="s">
        <v>4159</v>
      </c>
      <c r="H2051" s="29" t="s">
        <v>4160</v>
      </c>
      <c r="I2051" s="71"/>
      <c r="J2051" s="71"/>
      <c r="K2051" s="11"/>
      <c r="L2051" s="11"/>
    </row>
    <row r="2052" spans="1:12" ht="73.8" x14ac:dyDescent="0.4">
      <c r="A2052" s="11"/>
      <c r="B2052" s="12" t="s">
        <v>141</v>
      </c>
      <c r="C2052" s="49">
        <v>43917</v>
      </c>
      <c r="D2052" s="14" t="s">
        <v>16</v>
      </c>
      <c r="E2052" s="12" t="s">
        <v>596</v>
      </c>
      <c r="F2052" s="14" t="s">
        <v>18</v>
      </c>
      <c r="G2052" s="14" t="s">
        <v>4161</v>
      </c>
      <c r="H2052" s="29" t="s">
        <v>4162</v>
      </c>
      <c r="I2052" s="71"/>
      <c r="J2052" s="71"/>
      <c r="K2052" s="11"/>
      <c r="L2052" s="11"/>
    </row>
    <row r="2053" spans="1:12" ht="61.5" hidden="1" x14ac:dyDescent="0.4">
      <c r="A2053" s="11"/>
      <c r="B2053" s="19" t="s">
        <v>141</v>
      </c>
      <c r="C2053" s="32">
        <v>43917</v>
      </c>
      <c r="D2053" s="19" t="s">
        <v>142</v>
      </c>
      <c r="E2053" s="19" t="s">
        <v>103</v>
      </c>
      <c r="F2053" s="19" t="s">
        <v>18</v>
      </c>
      <c r="G2053" s="21" t="s">
        <v>4163</v>
      </c>
      <c r="H2053" s="31" t="s">
        <v>4164</v>
      </c>
      <c r="I2053" s="16"/>
      <c r="J2053" s="16"/>
      <c r="K2053" s="11"/>
      <c r="L2053" s="11"/>
    </row>
    <row r="2054" spans="1:12" ht="86.1" x14ac:dyDescent="0.4">
      <c r="A2054" s="11"/>
      <c r="B2054" s="12" t="s">
        <v>141</v>
      </c>
      <c r="C2054" s="28">
        <v>43917</v>
      </c>
      <c r="D2054" s="12" t="s">
        <v>16</v>
      </c>
      <c r="E2054" s="12" t="s">
        <v>103</v>
      </c>
      <c r="F2054" s="12" t="s">
        <v>18</v>
      </c>
      <c r="G2054" s="14" t="s">
        <v>4165</v>
      </c>
      <c r="H2054" s="29" t="s">
        <v>4166</v>
      </c>
      <c r="I2054" s="16"/>
      <c r="J2054" s="16"/>
      <c r="K2054" s="11"/>
      <c r="L2054" s="11"/>
    </row>
    <row r="2055" spans="1:12" ht="49.2" x14ac:dyDescent="0.4">
      <c r="A2055" s="11"/>
      <c r="B2055" s="12" t="s">
        <v>141</v>
      </c>
      <c r="C2055" s="28">
        <v>43917</v>
      </c>
      <c r="D2055" s="12" t="s">
        <v>16</v>
      </c>
      <c r="E2055" s="12" t="s">
        <v>103</v>
      </c>
      <c r="F2055" s="12" t="s">
        <v>23</v>
      </c>
      <c r="G2055" s="14" t="s">
        <v>4167</v>
      </c>
      <c r="H2055" s="29" t="s">
        <v>4168</v>
      </c>
      <c r="I2055" s="16"/>
      <c r="J2055" s="16"/>
      <c r="K2055" s="11"/>
      <c r="L2055" s="11"/>
    </row>
    <row r="2056" spans="1:12" ht="86.1" x14ac:dyDescent="0.4">
      <c r="A2056" s="11"/>
      <c r="B2056" s="12" t="s">
        <v>141</v>
      </c>
      <c r="C2056" s="28">
        <v>43917</v>
      </c>
      <c r="D2056" s="12" t="s">
        <v>16</v>
      </c>
      <c r="E2056" s="12" t="s">
        <v>103</v>
      </c>
      <c r="F2056" s="12" t="s">
        <v>23</v>
      </c>
      <c r="G2056" s="14" t="s">
        <v>4169</v>
      </c>
      <c r="H2056" s="74" t="s">
        <v>4170</v>
      </c>
      <c r="I2056" s="16"/>
      <c r="J2056" s="16"/>
      <c r="K2056" s="11"/>
      <c r="L2056" s="11"/>
    </row>
    <row r="2057" spans="1:12" ht="49.2" hidden="1" x14ac:dyDescent="0.4">
      <c r="A2057" s="11"/>
      <c r="B2057" s="19" t="s">
        <v>599</v>
      </c>
      <c r="C2057" s="51">
        <v>43917</v>
      </c>
      <c r="D2057" s="21" t="s">
        <v>142</v>
      </c>
      <c r="E2057" s="19" t="s">
        <v>61</v>
      </c>
      <c r="F2057" s="21" t="s">
        <v>28</v>
      </c>
      <c r="G2057" s="21" t="s">
        <v>4171</v>
      </c>
      <c r="H2057" s="31" t="s">
        <v>4172</v>
      </c>
      <c r="I2057" s="71"/>
      <c r="J2057" s="71"/>
      <c r="K2057" s="11"/>
      <c r="L2057" s="11"/>
    </row>
    <row r="2058" spans="1:12" ht="73.8" x14ac:dyDescent="0.4">
      <c r="A2058" s="1"/>
      <c r="B2058" s="12" t="s">
        <v>599</v>
      </c>
      <c r="C2058" s="49">
        <v>43917</v>
      </c>
      <c r="D2058" s="14" t="s">
        <v>16</v>
      </c>
      <c r="E2058" s="12" t="s">
        <v>1060</v>
      </c>
      <c r="F2058" s="14" t="s">
        <v>23</v>
      </c>
      <c r="G2058" s="14" t="s">
        <v>4173</v>
      </c>
      <c r="H2058" s="29" t="s">
        <v>4174</v>
      </c>
      <c r="I2058" s="71"/>
      <c r="J2058" s="71"/>
      <c r="K2058" s="3"/>
      <c r="L2058" s="3"/>
    </row>
    <row r="2059" spans="1:12" ht="86.1" x14ac:dyDescent="0.4">
      <c r="A2059" s="1"/>
      <c r="B2059" s="12" t="s">
        <v>619</v>
      </c>
      <c r="C2059" s="49">
        <v>43917</v>
      </c>
      <c r="D2059" s="14" t="s">
        <v>16</v>
      </c>
      <c r="E2059" s="12" t="s">
        <v>61</v>
      </c>
      <c r="F2059" s="14" t="s">
        <v>18</v>
      </c>
      <c r="G2059" s="14" t="s">
        <v>4175</v>
      </c>
      <c r="H2059" s="29" t="s">
        <v>4176</v>
      </c>
      <c r="I2059" s="71"/>
      <c r="J2059" s="71"/>
      <c r="K2059" s="3"/>
      <c r="L2059" s="3"/>
    </row>
    <row r="2060" spans="1:12" ht="86.1" hidden="1" x14ac:dyDescent="0.4">
      <c r="A2060" s="1"/>
      <c r="B2060" s="19" t="s">
        <v>619</v>
      </c>
      <c r="C2060" s="51">
        <v>43917</v>
      </c>
      <c r="D2060" s="21" t="s">
        <v>142</v>
      </c>
      <c r="E2060" s="19" t="s">
        <v>61</v>
      </c>
      <c r="F2060" s="21" t="s">
        <v>23</v>
      </c>
      <c r="G2060" s="21" t="s">
        <v>4177</v>
      </c>
      <c r="H2060" s="31" t="s">
        <v>4178</v>
      </c>
      <c r="I2060" s="71"/>
      <c r="J2060" s="71"/>
      <c r="K2060" s="3"/>
      <c r="L2060" s="3"/>
    </row>
    <row r="2061" spans="1:12" ht="110.7" x14ac:dyDescent="0.4">
      <c r="A2061" s="1"/>
      <c r="B2061" s="12" t="s">
        <v>55</v>
      </c>
      <c r="C2061" s="49">
        <v>43917</v>
      </c>
      <c r="D2061" s="14" t="s">
        <v>16</v>
      </c>
      <c r="E2061" s="12" t="s">
        <v>4179</v>
      </c>
      <c r="F2061" s="14" t="s">
        <v>18</v>
      </c>
      <c r="G2061" s="14" t="s">
        <v>4180</v>
      </c>
      <c r="H2061" s="29" t="s">
        <v>4181</v>
      </c>
      <c r="I2061" s="71"/>
      <c r="J2061" s="71"/>
      <c r="K2061" s="3"/>
      <c r="L2061" s="3"/>
    </row>
    <row r="2062" spans="1:12" ht="36.9" x14ac:dyDescent="0.4">
      <c r="A2062" s="1"/>
      <c r="B2062" s="12" t="s">
        <v>624</v>
      </c>
      <c r="C2062" s="49">
        <v>43917</v>
      </c>
      <c r="D2062" s="14" t="s">
        <v>16</v>
      </c>
      <c r="E2062" s="12" t="s">
        <v>625</v>
      </c>
      <c r="F2062" s="14" t="s">
        <v>274</v>
      </c>
      <c r="G2062" s="14" t="s">
        <v>4182</v>
      </c>
      <c r="H2062" s="29" t="s">
        <v>4183</v>
      </c>
      <c r="I2062" s="14"/>
      <c r="J2062" s="14"/>
      <c r="K2062" s="3"/>
      <c r="L2062" s="3"/>
    </row>
    <row r="2063" spans="1:12" ht="61.5" x14ac:dyDescent="0.4">
      <c r="A2063" s="1"/>
      <c r="B2063" s="12" t="s">
        <v>431</v>
      </c>
      <c r="C2063" s="49">
        <v>43917</v>
      </c>
      <c r="D2063" s="14" t="s">
        <v>16</v>
      </c>
      <c r="E2063" s="12" t="s">
        <v>432</v>
      </c>
      <c r="F2063" s="14" t="s">
        <v>52</v>
      </c>
      <c r="G2063" s="14" t="s">
        <v>4184</v>
      </c>
      <c r="H2063" s="29" t="s">
        <v>4067</v>
      </c>
      <c r="I2063" s="71"/>
      <c r="J2063" s="71"/>
      <c r="K2063" s="3"/>
      <c r="L2063" s="3"/>
    </row>
    <row r="2064" spans="1:12" ht="36.9" x14ac:dyDescent="0.4">
      <c r="A2064" s="1"/>
      <c r="B2064" s="12" t="s">
        <v>431</v>
      </c>
      <c r="C2064" s="49">
        <v>43917</v>
      </c>
      <c r="D2064" s="14" t="s">
        <v>16</v>
      </c>
      <c r="E2064" s="12" t="s">
        <v>432</v>
      </c>
      <c r="F2064" s="14" t="s">
        <v>274</v>
      </c>
      <c r="G2064" s="14" t="s">
        <v>4185</v>
      </c>
      <c r="H2064" s="29" t="s">
        <v>4186</v>
      </c>
      <c r="I2064" s="71"/>
      <c r="J2064" s="71"/>
      <c r="K2064" s="3"/>
      <c r="L2064" s="3"/>
    </row>
    <row r="2065" spans="1:12" ht="61.5" x14ac:dyDescent="0.4">
      <c r="A2065" s="1"/>
      <c r="B2065" s="12" t="s">
        <v>431</v>
      </c>
      <c r="C2065" s="49">
        <v>43917</v>
      </c>
      <c r="D2065" s="14" t="s">
        <v>16</v>
      </c>
      <c r="E2065" s="12" t="s">
        <v>432</v>
      </c>
      <c r="F2065" s="14" t="s">
        <v>18</v>
      </c>
      <c r="G2065" s="14" t="s">
        <v>4187</v>
      </c>
      <c r="H2065" s="29" t="s">
        <v>4186</v>
      </c>
      <c r="I2065" s="71"/>
      <c r="J2065" s="71"/>
      <c r="K2065" s="3"/>
      <c r="L2065" s="3"/>
    </row>
    <row r="2066" spans="1:12" ht="36.9" x14ac:dyDescent="0.4">
      <c r="A2066" s="1"/>
      <c r="B2066" s="12" t="s">
        <v>431</v>
      </c>
      <c r="C2066" s="49">
        <v>43917</v>
      </c>
      <c r="D2066" s="14" t="s">
        <v>16</v>
      </c>
      <c r="E2066" s="12" t="s">
        <v>432</v>
      </c>
      <c r="F2066" s="14" t="s">
        <v>18</v>
      </c>
      <c r="G2066" s="14" t="s">
        <v>4188</v>
      </c>
      <c r="H2066" s="29" t="s">
        <v>4186</v>
      </c>
      <c r="I2066" s="71"/>
      <c r="J2066" s="71"/>
      <c r="K2066" s="3"/>
      <c r="L2066" s="3"/>
    </row>
    <row r="2067" spans="1:12" ht="36.9" x14ac:dyDescent="0.4">
      <c r="A2067" s="1"/>
      <c r="B2067" s="12" t="s">
        <v>431</v>
      </c>
      <c r="C2067" s="49">
        <v>43917</v>
      </c>
      <c r="D2067" s="14" t="s">
        <v>16</v>
      </c>
      <c r="E2067" s="12" t="s">
        <v>432</v>
      </c>
      <c r="F2067" s="14" t="s">
        <v>18</v>
      </c>
      <c r="G2067" s="14" t="s">
        <v>4189</v>
      </c>
      <c r="H2067" s="29" t="s">
        <v>4186</v>
      </c>
      <c r="I2067" s="71"/>
      <c r="J2067" s="71"/>
      <c r="K2067" s="3"/>
      <c r="L2067" s="3"/>
    </row>
    <row r="2068" spans="1:12" ht="98.4" x14ac:dyDescent="0.4">
      <c r="A2068" s="1"/>
      <c r="B2068" s="12" t="s">
        <v>431</v>
      </c>
      <c r="C2068" s="49">
        <v>43917</v>
      </c>
      <c r="D2068" s="14" t="s">
        <v>16</v>
      </c>
      <c r="E2068" s="12" t="s">
        <v>432</v>
      </c>
      <c r="F2068" s="14" t="s">
        <v>52</v>
      </c>
      <c r="G2068" s="14" t="s">
        <v>4190</v>
      </c>
      <c r="H2068" s="29" t="s">
        <v>4186</v>
      </c>
      <c r="I2068" s="71"/>
      <c r="J2068" s="71"/>
      <c r="K2068" s="3"/>
      <c r="L2068" s="3"/>
    </row>
    <row r="2069" spans="1:12" ht="123" x14ac:dyDescent="0.4">
      <c r="A2069" s="1"/>
      <c r="B2069" s="12" t="s">
        <v>431</v>
      </c>
      <c r="C2069" s="49">
        <v>43917</v>
      </c>
      <c r="D2069" s="14" t="s">
        <v>16</v>
      </c>
      <c r="E2069" s="12" t="s">
        <v>432</v>
      </c>
      <c r="F2069" s="14" t="s">
        <v>18</v>
      </c>
      <c r="G2069" s="14" t="s">
        <v>4191</v>
      </c>
      <c r="H2069" s="29" t="s">
        <v>4186</v>
      </c>
      <c r="I2069" s="71"/>
      <c r="J2069" s="71"/>
      <c r="K2069" s="3"/>
      <c r="L2069" s="3"/>
    </row>
    <row r="2070" spans="1:12" ht="86.1" x14ac:dyDescent="0.4">
      <c r="A2070" s="1"/>
      <c r="B2070" s="12" t="s">
        <v>431</v>
      </c>
      <c r="C2070" s="49">
        <v>43917</v>
      </c>
      <c r="D2070" s="14" t="s">
        <v>16</v>
      </c>
      <c r="E2070" s="12" t="s">
        <v>432</v>
      </c>
      <c r="F2070" s="14" t="s">
        <v>18</v>
      </c>
      <c r="G2070" s="14" t="s">
        <v>4192</v>
      </c>
      <c r="H2070" s="29" t="s">
        <v>4186</v>
      </c>
      <c r="I2070" s="71"/>
      <c r="J2070" s="71"/>
      <c r="K2070" s="3"/>
      <c r="L2070" s="3"/>
    </row>
    <row r="2071" spans="1:12" ht="73.8" x14ac:dyDescent="0.4">
      <c r="A2071" s="1"/>
      <c r="B2071" s="12" t="s">
        <v>431</v>
      </c>
      <c r="C2071" s="49">
        <v>43917</v>
      </c>
      <c r="D2071" s="14" t="s">
        <v>16</v>
      </c>
      <c r="E2071" s="12" t="s">
        <v>432</v>
      </c>
      <c r="F2071" s="14" t="s">
        <v>18</v>
      </c>
      <c r="G2071" s="14" t="s">
        <v>4193</v>
      </c>
      <c r="H2071" s="29" t="s">
        <v>4186</v>
      </c>
      <c r="I2071" s="71"/>
      <c r="J2071" s="71"/>
      <c r="K2071" s="3"/>
      <c r="L2071" s="3"/>
    </row>
    <row r="2072" spans="1:12" ht="36.9" x14ac:dyDescent="0.4">
      <c r="A2072" s="1"/>
      <c r="B2072" s="12" t="s">
        <v>431</v>
      </c>
      <c r="C2072" s="49">
        <v>43917</v>
      </c>
      <c r="D2072" s="14" t="s">
        <v>16</v>
      </c>
      <c r="E2072" s="12" t="s">
        <v>432</v>
      </c>
      <c r="F2072" s="14" t="s">
        <v>18</v>
      </c>
      <c r="G2072" s="14" t="s">
        <v>4194</v>
      </c>
      <c r="H2072" s="29" t="s">
        <v>4195</v>
      </c>
      <c r="I2072" s="71"/>
      <c r="J2072" s="71"/>
      <c r="K2072" s="3"/>
      <c r="L2072" s="3"/>
    </row>
    <row r="2073" spans="1:12" ht="49.2" x14ac:dyDescent="0.4">
      <c r="A2073" s="1"/>
      <c r="B2073" s="12" t="s">
        <v>431</v>
      </c>
      <c r="C2073" s="49">
        <v>43917</v>
      </c>
      <c r="D2073" s="14" t="s">
        <v>16</v>
      </c>
      <c r="E2073" s="12" t="s">
        <v>432</v>
      </c>
      <c r="F2073" s="14" t="s">
        <v>18</v>
      </c>
      <c r="G2073" s="14" t="s">
        <v>4196</v>
      </c>
      <c r="H2073" s="29" t="s">
        <v>4197</v>
      </c>
      <c r="I2073" s="71"/>
      <c r="J2073" s="71"/>
      <c r="K2073" s="3"/>
      <c r="L2073" s="3"/>
    </row>
    <row r="2074" spans="1:12" ht="24.6" x14ac:dyDescent="0.4">
      <c r="A2074" s="1"/>
      <c r="B2074" s="12" t="s">
        <v>431</v>
      </c>
      <c r="C2074" s="49">
        <v>43917</v>
      </c>
      <c r="D2074" s="14" t="s">
        <v>16</v>
      </c>
      <c r="E2074" s="12" t="s">
        <v>432</v>
      </c>
      <c r="F2074" s="14" t="s">
        <v>18</v>
      </c>
      <c r="G2074" s="14" t="s">
        <v>4198</v>
      </c>
      <c r="H2074" s="29" t="s">
        <v>4199</v>
      </c>
      <c r="I2074" s="71"/>
      <c r="J2074" s="71"/>
      <c r="K2074" s="3"/>
      <c r="L2074" s="3"/>
    </row>
    <row r="2075" spans="1:12" ht="110.7" x14ac:dyDescent="0.4">
      <c r="A2075" s="1"/>
      <c r="B2075" s="12" t="s">
        <v>431</v>
      </c>
      <c r="C2075" s="49">
        <v>43917</v>
      </c>
      <c r="D2075" s="14" t="s">
        <v>16</v>
      </c>
      <c r="E2075" s="12" t="s">
        <v>432</v>
      </c>
      <c r="F2075" s="14" t="s">
        <v>18</v>
      </c>
      <c r="G2075" s="14" t="s">
        <v>4200</v>
      </c>
      <c r="H2075" s="29" t="s">
        <v>4201</v>
      </c>
      <c r="I2075" s="71"/>
      <c r="J2075" s="71"/>
      <c r="K2075" s="3"/>
      <c r="L2075" s="3"/>
    </row>
    <row r="2076" spans="1:12" ht="135.30000000000001" x14ac:dyDescent="0.4">
      <c r="A2076" s="1"/>
      <c r="B2076" s="12" t="s">
        <v>431</v>
      </c>
      <c r="C2076" s="49">
        <v>43917</v>
      </c>
      <c r="D2076" s="14" t="s">
        <v>16</v>
      </c>
      <c r="E2076" s="12" t="s">
        <v>432</v>
      </c>
      <c r="F2076" s="14" t="s">
        <v>18</v>
      </c>
      <c r="G2076" s="14" t="s">
        <v>4202</v>
      </c>
      <c r="H2076" s="29" t="s">
        <v>4201</v>
      </c>
      <c r="I2076" s="71"/>
      <c r="J2076" s="71"/>
      <c r="K2076" s="3"/>
      <c r="L2076" s="3"/>
    </row>
    <row r="2077" spans="1:12" ht="61.5" x14ac:dyDescent="0.4">
      <c r="A2077" s="1"/>
      <c r="B2077" s="12" t="s">
        <v>431</v>
      </c>
      <c r="C2077" s="49">
        <v>43917</v>
      </c>
      <c r="D2077" s="14" t="s">
        <v>16</v>
      </c>
      <c r="E2077" s="12" t="s">
        <v>432</v>
      </c>
      <c r="F2077" s="14" t="s">
        <v>18</v>
      </c>
      <c r="G2077" s="14" t="s">
        <v>4203</v>
      </c>
      <c r="H2077" s="29" t="s">
        <v>4201</v>
      </c>
      <c r="I2077" s="71"/>
      <c r="J2077" s="71"/>
      <c r="K2077" s="3"/>
      <c r="L2077" s="3"/>
    </row>
    <row r="2078" spans="1:12" ht="172.2" x14ac:dyDescent="0.4">
      <c r="A2078" s="1"/>
      <c r="B2078" s="12" t="s">
        <v>70</v>
      </c>
      <c r="C2078" s="49">
        <v>43917</v>
      </c>
      <c r="D2078" s="14" t="s">
        <v>16</v>
      </c>
      <c r="E2078" s="12" t="s">
        <v>4204</v>
      </c>
      <c r="F2078" s="14" t="s">
        <v>23</v>
      </c>
      <c r="G2078" s="14" t="s">
        <v>4205</v>
      </c>
      <c r="H2078" s="29" t="s">
        <v>4206</v>
      </c>
      <c r="I2078" s="71"/>
      <c r="J2078" s="71"/>
      <c r="K2078" s="3"/>
      <c r="L2078" s="3"/>
    </row>
    <row r="2079" spans="1:12" ht="49.2" x14ac:dyDescent="0.4">
      <c r="A2079" s="1"/>
      <c r="B2079" s="12" t="s">
        <v>70</v>
      </c>
      <c r="C2079" s="49">
        <v>43917</v>
      </c>
      <c r="D2079" s="14" t="s">
        <v>16</v>
      </c>
      <c r="E2079" s="12" t="s">
        <v>4204</v>
      </c>
      <c r="F2079" s="14" t="s">
        <v>23</v>
      </c>
      <c r="G2079" s="14" t="s">
        <v>4207</v>
      </c>
      <c r="H2079" s="29" t="s">
        <v>4206</v>
      </c>
      <c r="I2079" s="71"/>
      <c r="J2079" s="71"/>
      <c r="K2079" s="3"/>
      <c r="L2079" s="3"/>
    </row>
    <row r="2080" spans="1:12" ht="98.4" x14ac:dyDescent="0.4">
      <c r="A2080" s="1"/>
      <c r="B2080" s="12" t="s">
        <v>987</v>
      </c>
      <c r="C2080" s="49">
        <v>43917</v>
      </c>
      <c r="D2080" s="14" t="s">
        <v>16</v>
      </c>
      <c r="E2080" s="12" t="s">
        <v>4208</v>
      </c>
      <c r="F2080" s="14" t="s">
        <v>18</v>
      </c>
      <c r="G2080" s="14" t="s">
        <v>4209</v>
      </c>
      <c r="H2080" s="29" t="s">
        <v>4210</v>
      </c>
      <c r="I2080" s="71"/>
      <c r="J2080" s="71"/>
      <c r="K2080" s="3"/>
      <c r="L2080" s="3"/>
    </row>
    <row r="2081" spans="1:12" ht="61.5" x14ac:dyDescent="0.4">
      <c r="A2081" s="1"/>
      <c r="B2081" s="12" t="s">
        <v>225</v>
      </c>
      <c r="C2081" s="49">
        <v>43917</v>
      </c>
      <c r="D2081" s="14" t="s">
        <v>16</v>
      </c>
      <c r="E2081" s="12" t="s">
        <v>378</v>
      </c>
      <c r="F2081" s="14" t="s">
        <v>23</v>
      </c>
      <c r="G2081" s="14" t="s">
        <v>4211</v>
      </c>
      <c r="H2081" s="29" t="s">
        <v>4212</v>
      </c>
      <c r="I2081" s="71"/>
      <c r="J2081" s="71"/>
      <c r="K2081" s="3"/>
      <c r="L2081" s="3"/>
    </row>
    <row r="2082" spans="1:12" ht="49.2" x14ac:dyDescent="0.4">
      <c r="A2082" s="1"/>
      <c r="B2082" s="62" t="s">
        <v>634</v>
      </c>
      <c r="C2082" s="68">
        <v>43917</v>
      </c>
      <c r="D2082" s="62" t="s">
        <v>16</v>
      </c>
      <c r="E2082" s="62" t="s">
        <v>3855</v>
      </c>
      <c r="F2082" s="62" t="s">
        <v>18</v>
      </c>
      <c r="G2082" s="62" t="s">
        <v>4213</v>
      </c>
      <c r="H2082" s="65" t="s">
        <v>4214</v>
      </c>
      <c r="I2082" s="16"/>
      <c r="J2082" s="16"/>
      <c r="K2082" s="3"/>
      <c r="L2082" s="3"/>
    </row>
    <row r="2083" spans="1:12" ht="110.7" x14ac:dyDescent="0.4">
      <c r="A2083" s="1"/>
      <c r="B2083" s="62" t="s">
        <v>634</v>
      </c>
      <c r="C2083" s="68">
        <v>43917</v>
      </c>
      <c r="D2083" s="62" t="s">
        <v>16</v>
      </c>
      <c r="E2083" s="62" t="s">
        <v>3855</v>
      </c>
      <c r="F2083" s="62" t="s">
        <v>18</v>
      </c>
      <c r="G2083" s="62" t="s">
        <v>4215</v>
      </c>
      <c r="H2083" s="65" t="s">
        <v>4216</v>
      </c>
      <c r="I2083" s="16"/>
      <c r="J2083" s="16"/>
      <c r="K2083" s="3"/>
      <c r="L2083" s="3"/>
    </row>
    <row r="2084" spans="1:12" ht="49.2" x14ac:dyDescent="0.4">
      <c r="A2084" s="1"/>
      <c r="B2084" s="12" t="s">
        <v>1744</v>
      </c>
      <c r="C2084" s="49">
        <v>43917</v>
      </c>
      <c r="D2084" s="14" t="s">
        <v>16</v>
      </c>
      <c r="E2084" s="12" t="s">
        <v>1745</v>
      </c>
      <c r="F2084" s="14" t="s">
        <v>28</v>
      </c>
      <c r="G2084" s="14" t="s">
        <v>4217</v>
      </c>
      <c r="H2084" s="29" t="s">
        <v>4218</v>
      </c>
      <c r="I2084" s="71"/>
      <c r="J2084" s="71"/>
      <c r="K2084" s="3"/>
      <c r="L2084" s="3"/>
    </row>
    <row r="2085" spans="1:12" ht="49.2" x14ac:dyDescent="0.4">
      <c r="A2085" s="1"/>
      <c r="B2085" s="12" t="s">
        <v>1744</v>
      </c>
      <c r="C2085" s="49">
        <v>43917</v>
      </c>
      <c r="D2085" s="14" t="s">
        <v>16</v>
      </c>
      <c r="E2085" s="12" t="s">
        <v>1745</v>
      </c>
      <c r="F2085" s="14" t="s">
        <v>28</v>
      </c>
      <c r="G2085" s="14" t="s">
        <v>4219</v>
      </c>
      <c r="H2085" s="29" t="s">
        <v>4218</v>
      </c>
      <c r="I2085" s="71"/>
      <c r="J2085" s="71"/>
      <c r="K2085" s="3"/>
      <c r="L2085" s="3"/>
    </row>
    <row r="2086" spans="1:12" ht="86.1" x14ac:dyDescent="0.4">
      <c r="A2086" s="1"/>
      <c r="B2086" s="12" t="s">
        <v>1744</v>
      </c>
      <c r="C2086" s="49">
        <v>43917</v>
      </c>
      <c r="D2086" s="14" t="s">
        <v>16</v>
      </c>
      <c r="E2086" s="12" t="s">
        <v>1745</v>
      </c>
      <c r="F2086" s="14" t="s">
        <v>28</v>
      </c>
      <c r="G2086" s="14" t="s">
        <v>4220</v>
      </c>
      <c r="H2086" s="29" t="s">
        <v>4218</v>
      </c>
      <c r="I2086" s="71"/>
      <c r="J2086" s="71"/>
      <c r="K2086" s="3"/>
      <c r="L2086" s="3"/>
    </row>
    <row r="2087" spans="1:12" ht="86.1" x14ac:dyDescent="0.4">
      <c r="A2087" s="1"/>
      <c r="B2087" s="12" t="s">
        <v>1744</v>
      </c>
      <c r="C2087" s="49">
        <v>43917</v>
      </c>
      <c r="D2087" s="14" t="s">
        <v>16</v>
      </c>
      <c r="E2087" s="12" t="s">
        <v>1745</v>
      </c>
      <c r="F2087" s="14" t="s">
        <v>18</v>
      </c>
      <c r="G2087" s="14" t="s">
        <v>4221</v>
      </c>
      <c r="H2087" s="29" t="s">
        <v>4218</v>
      </c>
      <c r="I2087" s="71"/>
      <c r="J2087" s="71"/>
      <c r="K2087" s="3"/>
      <c r="L2087" s="3"/>
    </row>
    <row r="2088" spans="1:12" ht="86.1" x14ac:dyDescent="0.4">
      <c r="A2088" s="1"/>
      <c r="B2088" s="12" t="s">
        <v>1744</v>
      </c>
      <c r="C2088" s="49">
        <v>43917</v>
      </c>
      <c r="D2088" s="14" t="s">
        <v>16</v>
      </c>
      <c r="E2088" s="12" t="s">
        <v>1745</v>
      </c>
      <c r="F2088" s="14" t="s">
        <v>18</v>
      </c>
      <c r="G2088" s="14" t="s">
        <v>4222</v>
      </c>
      <c r="H2088" s="29" t="s">
        <v>4218</v>
      </c>
      <c r="I2088" s="71"/>
      <c r="J2088" s="71"/>
      <c r="K2088" s="3"/>
      <c r="L2088" s="3"/>
    </row>
    <row r="2089" spans="1:12" ht="86.1" x14ac:dyDescent="0.4">
      <c r="A2089" s="1"/>
      <c r="B2089" s="12" t="s">
        <v>1744</v>
      </c>
      <c r="C2089" s="49">
        <v>43917</v>
      </c>
      <c r="D2089" s="14" t="s">
        <v>16</v>
      </c>
      <c r="E2089" s="12" t="s">
        <v>1745</v>
      </c>
      <c r="F2089" s="14" t="s">
        <v>18</v>
      </c>
      <c r="G2089" s="14" t="s">
        <v>4223</v>
      </c>
      <c r="H2089" s="29" t="s">
        <v>4218</v>
      </c>
      <c r="I2089" s="71"/>
      <c r="J2089" s="71"/>
      <c r="K2089" s="3"/>
      <c r="L2089" s="3"/>
    </row>
    <row r="2090" spans="1:12" ht="36.9" x14ac:dyDescent="0.4">
      <c r="A2090" s="1"/>
      <c r="B2090" s="12" t="s">
        <v>1744</v>
      </c>
      <c r="C2090" s="49">
        <v>43917</v>
      </c>
      <c r="D2090" s="14" t="s">
        <v>16</v>
      </c>
      <c r="E2090" s="12" t="s">
        <v>1745</v>
      </c>
      <c r="F2090" s="14" t="s">
        <v>18</v>
      </c>
      <c r="G2090" s="14" t="s">
        <v>4224</v>
      </c>
      <c r="H2090" s="29" t="s">
        <v>4218</v>
      </c>
      <c r="I2090" s="71"/>
      <c r="J2090" s="71"/>
      <c r="K2090" s="3"/>
      <c r="L2090" s="3"/>
    </row>
    <row r="2091" spans="1:12" ht="73.8" x14ac:dyDescent="0.4">
      <c r="A2091" s="1"/>
      <c r="B2091" s="12" t="s">
        <v>1744</v>
      </c>
      <c r="C2091" s="49">
        <v>43917</v>
      </c>
      <c r="D2091" s="14" t="s">
        <v>16</v>
      </c>
      <c r="E2091" s="12" t="s">
        <v>1745</v>
      </c>
      <c r="F2091" s="14" t="s">
        <v>18</v>
      </c>
      <c r="G2091" s="14" t="s">
        <v>4225</v>
      </c>
      <c r="H2091" s="29" t="s">
        <v>4218</v>
      </c>
      <c r="I2091" s="71"/>
      <c r="J2091" s="71"/>
      <c r="K2091" s="3"/>
      <c r="L2091" s="3"/>
    </row>
    <row r="2092" spans="1:12" ht="246" x14ac:dyDescent="0.4">
      <c r="A2092" s="1"/>
      <c r="B2092" s="75" t="s">
        <v>1744</v>
      </c>
      <c r="C2092" s="76">
        <v>43917</v>
      </c>
      <c r="D2092" s="75" t="s">
        <v>16</v>
      </c>
      <c r="E2092" s="75" t="s">
        <v>4226</v>
      </c>
      <c r="F2092" s="75" t="s">
        <v>23</v>
      </c>
      <c r="G2092" s="77" t="s">
        <v>4227</v>
      </c>
      <c r="H2092" s="78" t="s">
        <v>4228</v>
      </c>
      <c r="I2092" s="16"/>
      <c r="J2092" s="16"/>
      <c r="K2092" s="3"/>
      <c r="L2092" s="3"/>
    </row>
    <row r="2093" spans="1:12" ht="61.5" x14ac:dyDescent="0.4">
      <c r="A2093" s="1"/>
      <c r="B2093" s="12" t="s">
        <v>3243</v>
      </c>
      <c r="C2093" s="49">
        <v>43917</v>
      </c>
      <c r="D2093" s="14" t="s">
        <v>16</v>
      </c>
      <c r="E2093" s="12" t="s">
        <v>3243</v>
      </c>
      <c r="F2093" s="14" t="s">
        <v>28</v>
      </c>
      <c r="G2093" s="14" t="s">
        <v>4229</v>
      </c>
      <c r="H2093" s="29" t="s">
        <v>4230</v>
      </c>
      <c r="I2093" s="71"/>
      <c r="J2093" s="71"/>
      <c r="K2093" s="3"/>
      <c r="L2093" s="3"/>
    </row>
    <row r="2094" spans="1:12" ht="61.5" hidden="1" x14ac:dyDescent="0.4">
      <c r="A2094" s="1"/>
      <c r="B2094" s="19" t="s">
        <v>294</v>
      </c>
      <c r="C2094" s="51">
        <v>43917</v>
      </c>
      <c r="D2094" s="21" t="s">
        <v>142</v>
      </c>
      <c r="E2094" s="19" t="s">
        <v>4085</v>
      </c>
      <c r="F2094" s="21" t="s">
        <v>23</v>
      </c>
      <c r="G2094" s="21" t="s">
        <v>4231</v>
      </c>
      <c r="H2094" s="31" t="s">
        <v>4232</v>
      </c>
      <c r="I2094" s="71"/>
      <c r="J2094" s="71"/>
      <c r="K2094" s="3"/>
      <c r="L2094" s="3"/>
    </row>
    <row r="2095" spans="1:12" ht="123" hidden="1" x14ac:dyDescent="0.4">
      <c r="A2095" s="1"/>
      <c r="B2095" s="19" t="s">
        <v>294</v>
      </c>
      <c r="C2095" s="51">
        <v>43917</v>
      </c>
      <c r="D2095" s="21" t="s">
        <v>142</v>
      </c>
      <c r="E2095" s="19" t="s">
        <v>4085</v>
      </c>
      <c r="F2095" s="21" t="s">
        <v>23</v>
      </c>
      <c r="G2095" s="21" t="s">
        <v>4233</v>
      </c>
      <c r="H2095" s="31" t="s">
        <v>4232</v>
      </c>
      <c r="I2095" s="71"/>
      <c r="J2095" s="71"/>
      <c r="K2095" s="3"/>
      <c r="L2095" s="3"/>
    </row>
    <row r="2096" spans="1:12" ht="36.9" hidden="1" x14ac:dyDescent="0.4">
      <c r="A2096" s="1"/>
      <c r="B2096" s="19" t="s">
        <v>294</v>
      </c>
      <c r="C2096" s="51">
        <v>43917</v>
      </c>
      <c r="D2096" s="21" t="s">
        <v>142</v>
      </c>
      <c r="E2096" s="19" t="s">
        <v>4085</v>
      </c>
      <c r="F2096" s="21" t="s">
        <v>18</v>
      </c>
      <c r="G2096" s="21" t="s">
        <v>4234</v>
      </c>
      <c r="H2096" s="31" t="s">
        <v>4232</v>
      </c>
      <c r="I2096" s="71"/>
      <c r="J2096" s="71"/>
      <c r="K2096" s="3"/>
      <c r="L2096" s="3"/>
    </row>
    <row r="2097" spans="1:12" ht="49.2" hidden="1" x14ac:dyDescent="0.4">
      <c r="A2097" s="1"/>
      <c r="B2097" s="19" t="s">
        <v>294</v>
      </c>
      <c r="C2097" s="51">
        <v>43917</v>
      </c>
      <c r="D2097" s="21" t="s">
        <v>142</v>
      </c>
      <c r="E2097" s="19" t="s">
        <v>4085</v>
      </c>
      <c r="F2097" s="21" t="s">
        <v>18</v>
      </c>
      <c r="G2097" s="21" t="s">
        <v>4235</v>
      </c>
      <c r="H2097" s="31" t="s">
        <v>4232</v>
      </c>
      <c r="I2097" s="71"/>
      <c r="J2097" s="71"/>
      <c r="K2097" s="3"/>
      <c r="L2097" s="3"/>
    </row>
    <row r="2098" spans="1:12" ht="49.2" hidden="1" x14ac:dyDescent="0.4">
      <c r="A2098" s="1"/>
      <c r="B2098" s="19" t="s">
        <v>294</v>
      </c>
      <c r="C2098" s="51">
        <v>43917</v>
      </c>
      <c r="D2098" s="21" t="s">
        <v>142</v>
      </c>
      <c r="E2098" s="19" t="s">
        <v>4085</v>
      </c>
      <c r="F2098" s="21" t="s">
        <v>18</v>
      </c>
      <c r="G2098" s="21" t="s">
        <v>4236</v>
      </c>
      <c r="H2098" s="31" t="s">
        <v>4232</v>
      </c>
      <c r="I2098" s="71"/>
      <c r="J2098" s="71"/>
      <c r="K2098" s="3"/>
      <c r="L2098" s="3"/>
    </row>
    <row r="2099" spans="1:12" ht="49.2" hidden="1" x14ac:dyDescent="0.4">
      <c r="A2099" s="1"/>
      <c r="B2099" s="19" t="s">
        <v>294</v>
      </c>
      <c r="C2099" s="51">
        <v>43917</v>
      </c>
      <c r="D2099" s="21" t="s">
        <v>142</v>
      </c>
      <c r="E2099" s="19" t="s">
        <v>4085</v>
      </c>
      <c r="F2099" s="21" t="s">
        <v>18</v>
      </c>
      <c r="G2099" s="21" t="s">
        <v>4237</v>
      </c>
      <c r="H2099" s="31" t="s">
        <v>4232</v>
      </c>
      <c r="I2099" s="71"/>
      <c r="J2099" s="71"/>
      <c r="K2099" s="3"/>
      <c r="L2099" s="3"/>
    </row>
    <row r="2100" spans="1:12" ht="49.2" hidden="1" x14ac:dyDescent="0.4">
      <c r="A2100" s="1"/>
      <c r="B2100" s="19" t="s">
        <v>294</v>
      </c>
      <c r="C2100" s="51">
        <v>43917</v>
      </c>
      <c r="D2100" s="21" t="s">
        <v>142</v>
      </c>
      <c r="E2100" s="19" t="s">
        <v>4085</v>
      </c>
      <c r="F2100" s="21" t="s">
        <v>23</v>
      </c>
      <c r="G2100" s="21" t="s">
        <v>4238</v>
      </c>
      <c r="H2100" s="31" t="s">
        <v>4232</v>
      </c>
      <c r="I2100" s="71"/>
      <c r="J2100" s="71"/>
      <c r="K2100" s="3"/>
      <c r="L2100" s="3"/>
    </row>
    <row r="2101" spans="1:12" ht="36.9" hidden="1" x14ac:dyDescent="0.4">
      <c r="A2101" s="1"/>
      <c r="B2101" s="19" t="s">
        <v>294</v>
      </c>
      <c r="C2101" s="51">
        <v>43917</v>
      </c>
      <c r="D2101" s="21" t="s">
        <v>142</v>
      </c>
      <c r="E2101" s="19" t="s">
        <v>4085</v>
      </c>
      <c r="F2101" s="21" t="s">
        <v>28</v>
      </c>
      <c r="G2101" s="21" t="s">
        <v>4239</v>
      </c>
      <c r="H2101" s="31" t="s">
        <v>4232</v>
      </c>
      <c r="I2101" s="71"/>
      <c r="J2101" s="71"/>
      <c r="K2101" s="3"/>
      <c r="L2101" s="3"/>
    </row>
    <row r="2102" spans="1:12" ht="36.9" hidden="1" x14ac:dyDescent="0.4">
      <c r="A2102" s="1"/>
      <c r="B2102" s="19" t="s">
        <v>294</v>
      </c>
      <c r="C2102" s="51">
        <v>43917</v>
      </c>
      <c r="D2102" s="21" t="s">
        <v>142</v>
      </c>
      <c r="E2102" s="19" t="s">
        <v>4085</v>
      </c>
      <c r="F2102" s="21" t="s">
        <v>23</v>
      </c>
      <c r="G2102" s="21" t="s">
        <v>4240</v>
      </c>
      <c r="H2102" s="31" t="s">
        <v>4232</v>
      </c>
      <c r="I2102" s="71"/>
      <c r="J2102" s="71"/>
      <c r="K2102" s="3"/>
      <c r="L2102" s="3"/>
    </row>
    <row r="2103" spans="1:12" ht="110.7" hidden="1" x14ac:dyDescent="0.4">
      <c r="A2103" s="1"/>
      <c r="B2103" s="19" t="s">
        <v>294</v>
      </c>
      <c r="C2103" s="51">
        <v>43917</v>
      </c>
      <c r="D2103" s="21" t="s">
        <v>142</v>
      </c>
      <c r="E2103" s="19" t="s">
        <v>4085</v>
      </c>
      <c r="F2103" s="21" t="s">
        <v>23</v>
      </c>
      <c r="G2103" s="21" t="s">
        <v>4241</v>
      </c>
      <c r="H2103" s="31" t="s">
        <v>4232</v>
      </c>
      <c r="I2103" s="71"/>
      <c r="J2103" s="71"/>
      <c r="K2103" s="3"/>
      <c r="L2103" s="3"/>
    </row>
    <row r="2104" spans="1:12" ht="61.5" hidden="1" x14ac:dyDescent="0.4">
      <c r="A2104" s="1"/>
      <c r="B2104" s="19" t="s">
        <v>294</v>
      </c>
      <c r="C2104" s="51">
        <v>43917</v>
      </c>
      <c r="D2104" s="21" t="s">
        <v>142</v>
      </c>
      <c r="E2104" s="19" t="s">
        <v>4085</v>
      </c>
      <c r="F2104" s="21" t="s">
        <v>23</v>
      </c>
      <c r="G2104" s="21" t="s">
        <v>4242</v>
      </c>
      <c r="H2104" s="31" t="s">
        <v>4232</v>
      </c>
      <c r="I2104" s="71"/>
      <c r="J2104" s="71"/>
      <c r="K2104" s="3"/>
      <c r="L2104" s="3"/>
    </row>
    <row r="2105" spans="1:12" ht="49.2" hidden="1" x14ac:dyDescent="0.4">
      <c r="A2105" s="1"/>
      <c r="B2105" s="19" t="s">
        <v>294</v>
      </c>
      <c r="C2105" s="51">
        <v>43917</v>
      </c>
      <c r="D2105" s="21" t="s">
        <v>142</v>
      </c>
      <c r="E2105" s="19" t="s">
        <v>4085</v>
      </c>
      <c r="F2105" s="21" t="s">
        <v>23</v>
      </c>
      <c r="G2105" s="21" t="s">
        <v>4243</v>
      </c>
      <c r="H2105" s="31" t="s">
        <v>4232</v>
      </c>
      <c r="I2105" s="71"/>
      <c r="J2105" s="71"/>
      <c r="K2105" s="3"/>
      <c r="L2105" s="3"/>
    </row>
    <row r="2106" spans="1:12" ht="36.9" hidden="1" x14ac:dyDescent="0.4">
      <c r="A2106" s="1"/>
      <c r="B2106" s="19" t="s">
        <v>294</v>
      </c>
      <c r="C2106" s="51">
        <v>43917</v>
      </c>
      <c r="D2106" s="21" t="s">
        <v>142</v>
      </c>
      <c r="E2106" s="19" t="s">
        <v>4085</v>
      </c>
      <c r="F2106" s="21" t="s">
        <v>23</v>
      </c>
      <c r="G2106" s="21" t="s">
        <v>4244</v>
      </c>
      <c r="H2106" s="31" t="s">
        <v>4232</v>
      </c>
      <c r="I2106" s="71"/>
      <c r="J2106" s="71"/>
      <c r="K2106" s="3"/>
      <c r="L2106" s="3"/>
    </row>
    <row r="2107" spans="1:12" ht="61.5" x14ac:dyDescent="0.4">
      <c r="A2107" s="1"/>
      <c r="B2107" s="12" t="s">
        <v>84</v>
      </c>
      <c r="C2107" s="49">
        <v>43917</v>
      </c>
      <c r="D2107" s="14" t="s">
        <v>16</v>
      </c>
      <c r="E2107" s="12" t="s">
        <v>85</v>
      </c>
      <c r="F2107" s="14" t="s">
        <v>18</v>
      </c>
      <c r="G2107" s="14" t="s">
        <v>4245</v>
      </c>
      <c r="H2107" s="29" t="s">
        <v>4246</v>
      </c>
      <c r="I2107" s="71"/>
      <c r="J2107" s="71"/>
      <c r="K2107" s="3"/>
      <c r="L2107" s="3"/>
    </row>
    <row r="2108" spans="1:12" ht="49.2" x14ac:dyDescent="0.4">
      <c r="A2108" s="1"/>
      <c r="B2108" s="12" t="s">
        <v>473</v>
      </c>
      <c r="C2108" s="49">
        <v>43917</v>
      </c>
      <c r="D2108" s="14" t="s">
        <v>16</v>
      </c>
      <c r="E2108" s="12" t="s">
        <v>3261</v>
      </c>
      <c r="F2108" s="14" t="s">
        <v>18</v>
      </c>
      <c r="G2108" s="14" t="s">
        <v>4247</v>
      </c>
      <c r="H2108" s="29" t="s">
        <v>4248</v>
      </c>
      <c r="I2108" s="14"/>
      <c r="J2108" s="14"/>
      <c r="K2108" s="3"/>
      <c r="L2108" s="3"/>
    </row>
    <row r="2109" spans="1:12" ht="49.2" x14ac:dyDescent="0.4">
      <c r="A2109" s="1"/>
      <c r="B2109" s="12" t="s">
        <v>473</v>
      </c>
      <c r="C2109" s="49">
        <v>43917</v>
      </c>
      <c r="D2109" s="14" t="s">
        <v>16</v>
      </c>
      <c r="E2109" s="12" t="s">
        <v>3261</v>
      </c>
      <c r="F2109" s="14" t="s">
        <v>18</v>
      </c>
      <c r="G2109" s="14" t="s">
        <v>4249</v>
      </c>
      <c r="H2109" s="29" t="s">
        <v>4248</v>
      </c>
      <c r="I2109" s="14"/>
      <c r="J2109" s="14"/>
      <c r="K2109" s="3"/>
      <c r="L2109" s="3"/>
    </row>
    <row r="2110" spans="1:12" ht="73.8" x14ac:dyDescent="0.4">
      <c r="A2110" s="1"/>
      <c r="B2110" s="12" t="s">
        <v>473</v>
      </c>
      <c r="C2110" s="49">
        <v>43917</v>
      </c>
      <c r="D2110" s="14" t="s">
        <v>16</v>
      </c>
      <c r="E2110" s="12" t="s">
        <v>3261</v>
      </c>
      <c r="F2110" s="14" t="s">
        <v>18</v>
      </c>
      <c r="G2110" s="14" t="s">
        <v>4250</v>
      </c>
      <c r="H2110" s="29" t="s">
        <v>4248</v>
      </c>
      <c r="I2110" s="14"/>
      <c r="J2110" s="14"/>
      <c r="K2110" s="3"/>
      <c r="L2110" s="3"/>
    </row>
    <row r="2111" spans="1:12" ht="24.6" x14ac:dyDescent="0.4">
      <c r="A2111" s="1"/>
      <c r="B2111" s="12" t="s">
        <v>244</v>
      </c>
      <c r="C2111" s="49">
        <v>43917</v>
      </c>
      <c r="D2111" s="14" t="s">
        <v>16</v>
      </c>
      <c r="E2111" s="12" t="s">
        <v>546</v>
      </c>
      <c r="F2111" s="14" t="s">
        <v>28</v>
      </c>
      <c r="G2111" s="14" t="s">
        <v>4251</v>
      </c>
      <c r="H2111" s="29" t="s">
        <v>4252</v>
      </c>
      <c r="I2111" s="14"/>
      <c r="J2111" s="14"/>
      <c r="K2111" s="3"/>
      <c r="L2111" s="3"/>
    </row>
    <row r="2112" spans="1:12" ht="135.30000000000001" x14ac:dyDescent="0.4">
      <c r="A2112" s="1"/>
      <c r="B2112" s="12" t="s">
        <v>244</v>
      </c>
      <c r="C2112" s="49">
        <v>43917</v>
      </c>
      <c r="D2112" s="14" t="s">
        <v>16</v>
      </c>
      <c r="E2112" s="12" t="s">
        <v>546</v>
      </c>
      <c r="F2112" s="14" t="s">
        <v>18</v>
      </c>
      <c r="G2112" s="14" t="s">
        <v>4253</v>
      </c>
      <c r="H2112" s="29" t="s">
        <v>4254</v>
      </c>
      <c r="I2112" s="14"/>
      <c r="J2112" s="14"/>
      <c r="K2112" s="3"/>
      <c r="L2112" s="3"/>
    </row>
    <row r="2113" spans="1:12" ht="86.1" x14ac:dyDescent="0.4">
      <c r="A2113" s="1"/>
      <c r="B2113" s="12" t="s">
        <v>244</v>
      </c>
      <c r="C2113" s="49">
        <v>43917</v>
      </c>
      <c r="D2113" s="14" t="s">
        <v>16</v>
      </c>
      <c r="E2113" s="12" t="s">
        <v>546</v>
      </c>
      <c r="F2113" s="14" t="s">
        <v>18</v>
      </c>
      <c r="G2113" s="14" t="s">
        <v>4255</v>
      </c>
      <c r="H2113" s="29" t="s">
        <v>4254</v>
      </c>
      <c r="I2113" s="14"/>
      <c r="J2113" s="14"/>
      <c r="K2113" s="3"/>
      <c r="L2113" s="3"/>
    </row>
    <row r="2114" spans="1:12" ht="86.1" x14ac:dyDescent="0.4">
      <c r="A2114" s="1"/>
      <c r="B2114" s="12" t="s">
        <v>244</v>
      </c>
      <c r="C2114" s="49">
        <v>43917</v>
      </c>
      <c r="D2114" s="14" t="s">
        <v>16</v>
      </c>
      <c r="E2114" s="12" t="s">
        <v>546</v>
      </c>
      <c r="F2114" s="14" t="s">
        <v>18</v>
      </c>
      <c r="G2114" s="14" t="s">
        <v>4256</v>
      </c>
      <c r="H2114" s="29" t="s">
        <v>4254</v>
      </c>
      <c r="I2114" s="14"/>
      <c r="J2114" s="14"/>
      <c r="K2114" s="3"/>
      <c r="L2114" s="3"/>
    </row>
    <row r="2115" spans="1:12" ht="73.8" x14ac:dyDescent="0.4">
      <c r="A2115" s="1"/>
      <c r="B2115" s="12" t="s">
        <v>244</v>
      </c>
      <c r="C2115" s="49">
        <v>43917</v>
      </c>
      <c r="D2115" s="14" t="s">
        <v>16</v>
      </c>
      <c r="E2115" s="12" t="s">
        <v>546</v>
      </c>
      <c r="F2115" s="14" t="s">
        <v>18</v>
      </c>
      <c r="G2115" s="14" t="s">
        <v>4257</v>
      </c>
      <c r="H2115" s="29" t="s">
        <v>4254</v>
      </c>
      <c r="I2115" s="14"/>
      <c r="J2115" s="14"/>
      <c r="K2115" s="3"/>
      <c r="L2115" s="3"/>
    </row>
    <row r="2116" spans="1:12" ht="147.6" x14ac:dyDescent="0.4">
      <c r="A2116" s="1"/>
      <c r="B2116" s="12" t="s">
        <v>244</v>
      </c>
      <c r="C2116" s="49">
        <v>43917</v>
      </c>
      <c r="D2116" s="14" t="s">
        <v>16</v>
      </c>
      <c r="E2116" s="12" t="s">
        <v>546</v>
      </c>
      <c r="F2116" s="14" t="s">
        <v>18</v>
      </c>
      <c r="G2116" s="14" t="s">
        <v>4258</v>
      </c>
      <c r="H2116" s="29" t="s">
        <v>4254</v>
      </c>
      <c r="I2116" s="14"/>
      <c r="J2116" s="14"/>
      <c r="K2116" s="3"/>
      <c r="L2116" s="3"/>
    </row>
    <row r="2117" spans="1:12" ht="73.8" x14ac:dyDescent="0.4">
      <c r="A2117" s="1"/>
      <c r="B2117" s="12" t="s">
        <v>244</v>
      </c>
      <c r="C2117" s="49">
        <v>43917</v>
      </c>
      <c r="D2117" s="14" t="s">
        <v>16</v>
      </c>
      <c r="E2117" s="12" t="s">
        <v>546</v>
      </c>
      <c r="F2117" s="14" t="s">
        <v>18</v>
      </c>
      <c r="G2117" s="14" t="s">
        <v>4259</v>
      </c>
      <c r="H2117" s="29" t="s">
        <v>4254</v>
      </c>
      <c r="I2117" s="14"/>
      <c r="J2117" s="14"/>
      <c r="K2117" s="3"/>
      <c r="L2117" s="3"/>
    </row>
    <row r="2118" spans="1:12" ht="73.8" x14ac:dyDescent="0.4">
      <c r="A2118" s="1"/>
      <c r="B2118" s="12" t="s">
        <v>244</v>
      </c>
      <c r="C2118" s="49">
        <v>43917</v>
      </c>
      <c r="D2118" s="14" t="s">
        <v>16</v>
      </c>
      <c r="E2118" s="12" t="s">
        <v>546</v>
      </c>
      <c r="F2118" s="14" t="s">
        <v>18</v>
      </c>
      <c r="G2118" s="14" t="s">
        <v>4260</v>
      </c>
      <c r="H2118" s="29" t="s">
        <v>4254</v>
      </c>
      <c r="I2118" s="14"/>
      <c r="J2118" s="14"/>
      <c r="K2118" s="3"/>
      <c r="L2118" s="3"/>
    </row>
    <row r="2119" spans="1:12" ht="86.1" x14ac:dyDescent="0.4">
      <c r="A2119" s="1"/>
      <c r="B2119" s="12" t="s">
        <v>244</v>
      </c>
      <c r="C2119" s="49">
        <v>43917</v>
      </c>
      <c r="D2119" s="14" t="s">
        <v>16</v>
      </c>
      <c r="E2119" s="12" t="s">
        <v>546</v>
      </c>
      <c r="F2119" s="14" t="s">
        <v>18</v>
      </c>
      <c r="G2119" s="14" t="s">
        <v>4261</v>
      </c>
      <c r="H2119" s="29" t="s">
        <v>4254</v>
      </c>
      <c r="I2119" s="14"/>
      <c r="J2119" s="14"/>
      <c r="K2119" s="3"/>
      <c r="L2119" s="3"/>
    </row>
    <row r="2120" spans="1:12" ht="61.5" x14ac:dyDescent="0.4">
      <c r="A2120" s="1"/>
      <c r="B2120" s="12" t="s">
        <v>244</v>
      </c>
      <c r="C2120" s="49">
        <v>43917</v>
      </c>
      <c r="D2120" s="14" t="s">
        <v>16</v>
      </c>
      <c r="E2120" s="12" t="s">
        <v>546</v>
      </c>
      <c r="F2120" s="14" t="s">
        <v>274</v>
      </c>
      <c r="G2120" s="14" t="s">
        <v>4262</v>
      </c>
      <c r="H2120" s="29" t="s">
        <v>4254</v>
      </c>
      <c r="I2120" s="14"/>
      <c r="J2120" s="14"/>
      <c r="K2120" s="3"/>
      <c r="L2120" s="3"/>
    </row>
    <row r="2121" spans="1:12" ht="123" x14ac:dyDescent="0.4">
      <c r="A2121" s="1"/>
      <c r="B2121" s="12" t="s">
        <v>244</v>
      </c>
      <c r="C2121" s="49">
        <v>43917</v>
      </c>
      <c r="D2121" s="14" t="s">
        <v>16</v>
      </c>
      <c r="E2121" s="12" t="s">
        <v>546</v>
      </c>
      <c r="F2121" s="14" t="s">
        <v>18</v>
      </c>
      <c r="G2121" s="14" t="s">
        <v>4263</v>
      </c>
      <c r="H2121" s="29" t="s">
        <v>4254</v>
      </c>
      <c r="I2121" s="14"/>
      <c r="J2121" s="14"/>
      <c r="K2121" s="3"/>
      <c r="L2121" s="3"/>
    </row>
    <row r="2122" spans="1:12" ht="61.5" x14ac:dyDescent="0.4">
      <c r="A2122" s="1"/>
      <c r="B2122" s="12" t="s">
        <v>91</v>
      </c>
      <c r="C2122" s="49">
        <v>43917</v>
      </c>
      <c r="D2122" s="14" t="s">
        <v>16</v>
      </c>
      <c r="E2122" s="12" t="s">
        <v>92</v>
      </c>
      <c r="F2122" s="14" t="s">
        <v>18</v>
      </c>
      <c r="G2122" s="14" t="s">
        <v>4264</v>
      </c>
      <c r="H2122" s="29" t="s">
        <v>4265</v>
      </c>
      <c r="I2122" s="14"/>
      <c r="J2122" s="14"/>
      <c r="K2122" s="3"/>
      <c r="L2122" s="3"/>
    </row>
    <row r="2123" spans="1:12" ht="61.5" x14ac:dyDescent="0.4">
      <c r="A2123" s="1"/>
      <c r="B2123" s="12" t="s">
        <v>91</v>
      </c>
      <c r="C2123" s="49">
        <v>43917</v>
      </c>
      <c r="D2123" s="14" t="s">
        <v>16</v>
      </c>
      <c r="E2123" s="12" t="s">
        <v>92</v>
      </c>
      <c r="F2123" s="14" t="s">
        <v>18</v>
      </c>
      <c r="G2123" s="14" t="s">
        <v>4266</v>
      </c>
      <c r="H2123" s="29" t="s">
        <v>4267</v>
      </c>
      <c r="I2123" s="14"/>
      <c r="J2123" s="14"/>
      <c r="K2123" s="3"/>
      <c r="L2123" s="3"/>
    </row>
    <row r="2124" spans="1:12" ht="61.5" x14ac:dyDescent="0.4">
      <c r="A2124" s="1"/>
      <c r="B2124" s="12" t="s">
        <v>91</v>
      </c>
      <c r="C2124" s="49">
        <v>43917</v>
      </c>
      <c r="D2124" s="14" t="s">
        <v>16</v>
      </c>
      <c r="E2124" s="12" t="s">
        <v>92</v>
      </c>
      <c r="F2124" s="14" t="s">
        <v>18</v>
      </c>
      <c r="G2124" s="14" t="s">
        <v>4268</v>
      </c>
      <c r="H2124" s="29" t="s">
        <v>4269</v>
      </c>
      <c r="I2124" s="14"/>
      <c r="J2124" s="14"/>
      <c r="K2124" s="3"/>
      <c r="L2124" s="3"/>
    </row>
    <row r="2125" spans="1:12" ht="61.5" x14ac:dyDescent="0.4">
      <c r="A2125" s="1"/>
      <c r="B2125" s="12" t="s">
        <v>91</v>
      </c>
      <c r="C2125" s="49">
        <v>43917</v>
      </c>
      <c r="D2125" s="14" t="s">
        <v>16</v>
      </c>
      <c r="E2125" s="12" t="s">
        <v>92</v>
      </c>
      <c r="F2125" s="14" t="s">
        <v>18</v>
      </c>
      <c r="G2125" s="14" t="s">
        <v>4270</v>
      </c>
      <c r="H2125" s="29" t="s">
        <v>4269</v>
      </c>
      <c r="I2125" s="14"/>
      <c r="J2125" s="14"/>
      <c r="K2125" s="3"/>
      <c r="L2125" s="3"/>
    </row>
    <row r="2126" spans="1:12" ht="123" x14ac:dyDescent="0.4">
      <c r="A2126" s="1"/>
      <c r="B2126" s="12" t="s">
        <v>480</v>
      </c>
      <c r="C2126" s="49">
        <v>43917</v>
      </c>
      <c r="D2126" s="14" t="s">
        <v>16</v>
      </c>
      <c r="E2126" s="12" t="s">
        <v>1327</v>
      </c>
      <c r="F2126" s="14" t="s">
        <v>725</v>
      </c>
      <c r="G2126" s="14" t="s">
        <v>4271</v>
      </c>
      <c r="H2126" s="29" t="s">
        <v>4272</v>
      </c>
      <c r="I2126" s="16"/>
      <c r="J2126" s="16"/>
      <c r="K2126" s="3"/>
      <c r="L2126" s="3"/>
    </row>
    <row r="2127" spans="1:12" ht="24.6" x14ac:dyDescent="0.4">
      <c r="A2127" s="1"/>
      <c r="B2127" s="12" t="s">
        <v>659</v>
      </c>
      <c r="C2127" s="49">
        <v>43917</v>
      </c>
      <c r="D2127" s="14" t="s">
        <v>16</v>
      </c>
      <c r="E2127" s="12" t="s">
        <v>4273</v>
      </c>
      <c r="F2127" s="14" t="s">
        <v>18</v>
      </c>
      <c r="G2127" s="14" t="s">
        <v>4274</v>
      </c>
      <c r="H2127" s="29" t="s">
        <v>4275</v>
      </c>
      <c r="I2127" s="16"/>
      <c r="J2127" s="16"/>
      <c r="K2127" s="3"/>
      <c r="L2127" s="3"/>
    </row>
    <row r="2128" spans="1:12" ht="73.8" x14ac:dyDescent="0.4">
      <c r="A2128" s="1"/>
      <c r="B2128" s="12" t="s">
        <v>670</v>
      </c>
      <c r="C2128" s="49">
        <v>43917</v>
      </c>
      <c r="D2128" s="14" t="s">
        <v>16</v>
      </c>
      <c r="E2128" s="12" t="s">
        <v>4276</v>
      </c>
      <c r="F2128" s="14" t="s">
        <v>28</v>
      </c>
      <c r="G2128" s="14" t="s">
        <v>4277</v>
      </c>
      <c r="H2128" s="29" t="s">
        <v>4278</v>
      </c>
      <c r="I2128" s="16"/>
      <c r="J2128" s="16"/>
      <c r="K2128" s="3"/>
      <c r="L2128" s="3"/>
    </row>
    <row r="2129" spans="1:12" ht="135.30000000000001" x14ac:dyDescent="0.4">
      <c r="A2129" s="1"/>
      <c r="B2129" s="12" t="s">
        <v>670</v>
      </c>
      <c r="C2129" s="49">
        <v>43917</v>
      </c>
      <c r="D2129" s="14" t="s">
        <v>16</v>
      </c>
      <c r="E2129" s="12" t="s">
        <v>4276</v>
      </c>
      <c r="F2129" s="14" t="s">
        <v>23</v>
      </c>
      <c r="G2129" s="14" t="s">
        <v>4279</v>
      </c>
      <c r="H2129" s="14" t="s">
        <v>4280</v>
      </c>
      <c r="I2129" s="16"/>
      <c r="J2129" s="16"/>
      <c r="K2129" s="3"/>
      <c r="L2129" s="3"/>
    </row>
    <row r="2130" spans="1:12" ht="73.8" x14ac:dyDescent="0.4">
      <c r="A2130" s="1"/>
      <c r="B2130" s="12" t="s">
        <v>400</v>
      </c>
      <c r="C2130" s="49">
        <v>43917</v>
      </c>
      <c r="D2130" s="14" t="s">
        <v>16</v>
      </c>
      <c r="E2130" s="12" t="s">
        <v>401</v>
      </c>
      <c r="F2130" s="14" t="s">
        <v>23</v>
      </c>
      <c r="G2130" s="14" t="s">
        <v>4281</v>
      </c>
      <c r="H2130" s="29" t="s">
        <v>4282</v>
      </c>
      <c r="I2130" s="71"/>
      <c r="J2130" s="71"/>
      <c r="K2130" s="3"/>
      <c r="L2130" s="3"/>
    </row>
    <row r="2131" spans="1:12" ht="61.5" x14ac:dyDescent="0.4">
      <c r="A2131" s="1"/>
      <c r="B2131" s="12" t="s">
        <v>184</v>
      </c>
      <c r="C2131" s="49">
        <v>43917</v>
      </c>
      <c r="D2131" s="14" t="s">
        <v>16</v>
      </c>
      <c r="E2131" s="12" t="s">
        <v>332</v>
      </c>
      <c r="F2131" s="14" t="s">
        <v>18</v>
      </c>
      <c r="G2131" s="14" t="s">
        <v>4283</v>
      </c>
      <c r="H2131" s="29" t="s">
        <v>4284</v>
      </c>
      <c r="I2131" s="16"/>
      <c r="J2131" s="16"/>
      <c r="K2131" s="3"/>
      <c r="L2131" s="3"/>
    </row>
    <row r="2132" spans="1:12" ht="36.9" x14ac:dyDescent="0.4">
      <c r="A2132" s="1"/>
      <c r="B2132" s="12" t="s">
        <v>184</v>
      </c>
      <c r="C2132" s="49">
        <v>43917</v>
      </c>
      <c r="D2132" s="14" t="s">
        <v>16</v>
      </c>
      <c r="E2132" s="12" t="s">
        <v>332</v>
      </c>
      <c r="F2132" s="14" t="s">
        <v>18</v>
      </c>
      <c r="G2132" s="14" t="s">
        <v>4285</v>
      </c>
      <c r="H2132" s="29" t="s">
        <v>4284</v>
      </c>
      <c r="I2132" s="16"/>
      <c r="J2132" s="16"/>
      <c r="K2132" s="3"/>
      <c r="L2132" s="3"/>
    </row>
    <row r="2133" spans="1:12" ht="49.2" x14ac:dyDescent="0.4">
      <c r="A2133" s="1"/>
      <c r="B2133" s="12" t="s">
        <v>184</v>
      </c>
      <c r="C2133" s="49">
        <v>43917</v>
      </c>
      <c r="D2133" s="14" t="s">
        <v>16</v>
      </c>
      <c r="E2133" s="12" t="s">
        <v>1036</v>
      </c>
      <c r="F2133" s="14" t="s">
        <v>18</v>
      </c>
      <c r="G2133" s="14" t="s">
        <v>4286</v>
      </c>
      <c r="H2133" s="29" t="s">
        <v>4287</v>
      </c>
      <c r="I2133" s="71"/>
      <c r="J2133" s="71"/>
      <c r="K2133" s="3"/>
      <c r="L2133" s="3"/>
    </row>
    <row r="2134" spans="1:12" ht="86.1" x14ac:dyDescent="0.4">
      <c r="A2134" s="1"/>
      <c r="B2134" s="12" t="s">
        <v>184</v>
      </c>
      <c r="C2134" s="49">
        <v>43917</v>
      </c>
      <c r="D2134" s="14" t="s">
        <v>16</v>
      </c>
      <c r="E2134" s="12" t="s">
        <v>1036</v>
      </c>
      <c r="F2134" s="14" t="s">
        <v>18</v>
      </c>
      <c r="G2134" s="14" t="s">
        <v>4288</v>
      </c>
      <c r="H2134" s="29" t="s">
        <v>4287</v>
      </c>
      <c r="I2134" s="71"/>
      <c r="J2134" s="71"/>
      <c r="K2134" s="3"/>
      <c r="L2134" s="3"/>
    </row>
    <row r="2135" spans="1:12" ht="135.30000000000001" x14ac:dyDescent="0.4">
      <c r="A2135" s="1"/>
      <c r="B2135" s="12" t="s">
        <v>184</v>
      </c>
      <c r="C2135" s="49">
        <v>43917</v>
      </c>
      <c r="D2135" s="14" t="s">
        <v>16</v>
      </c>
      <c r="E2135" s="12" t="s">
        <v>1036</v>
      </c>
      <c r="F2135" s="14" t="s">
        <v>18</v>
      </c>
      <c r="G2135" s="14" t="s">
        <v>4289</v>
      </c>
      <c r="H2135" s="29" t="s">
        <v>4287</v>
      </c>
      <c r="I2135" s="71"/>
      <c r="J2135" s="71"/>
      <c r="K2135" s="3"/>
      <c r="L2135" s="3"/>
    </row>
    <row r="2136" spans="1:12" ht="233.7" x14ac:dyDescent="0.4">
      <c r="A2136" s="1"/>
      <c r="B2136" s="12" t="s">
        <v>184</v>
      </c>
      <c r="C2136" s="49">
        <v>43917</v>
      </c>
      <c r="D2136" s="14" t="s">
        <v>16</v>
      </c>
      <c r="E2136" s="12" t="s">
        <v>185</v>
      </c>
      <c r="F2136" s="14" t="s">
        <v>23</v>
      </c>
      <c r="G2136" s="14" t="s">
        <v>4290</v>
      </c>
      <c r="H2136" s="29" t="s">
        <v>4291</v>
      </c>
      <c r="I2136" s="50"/>
      <c r="J2136" s="50"/>
      <c r="K2136" s="3"/>
      <c r="L2136" s="3"/>
    </row>
    <row r="2137" spans="1:12" ht="36.9" x14ac:dyDescent="0.4">
      <c r="A2137" s="1"/>
      <c r="B2137" s="12" t="s">
        <v>184</v>
      </c>
      <c r="C2137" s="49">
        <v>43917</v>
      </c>
      <c r="D2137" s="14" t="s">
        <v>16</v>
      </c>
      <c r="E2137" s="12" t="s">
        <v>3734</v>
      </c>
      <c r="F2137" s="14" t="s">
        <v>4292</v>
      </c>
      <c r="G2137" s="14" t="s">
        <v>4293</v>
      </c>
      <c r="H2137" s="29" t="s">
        <v>4291</v>
      </c>
      <c r="I2137" s="50"/>
      <c r="J2137" s="50"/>
      <c r="K2137" s="3"/>
      <c r="L2137" s="3"/>
    </row>
    <row r="2138" spans="1:12" ht="36.9" x14ac:dyDescent="0.4">
      <c r="A2138" s="1"/>
      <c r="B2138" s="12" t="s">
        <v>184</v>
      </c>
      <c r="C2138" s="49">
        <v>43917</v>
      </c>
      <c r="D2138" s="14" t="s">
        <v>16</v>
      </c>
      <c r="E2138" s="12" t="s">
        <v>3734</v>
      </c>
      <c r="F2138" s="14" t="s">
        <v>23</v>
      </c>
      <c r="G2138" s="14" t="s">
        <v>4294</v>
      </c>
      <c r="H2138" s="29" t="s">
        <v>4291</v>
      </c>
      <c r="I2138" s="50"/>
      <c r="J2138" s="50"/>
      <c r="K2138" s="3"/>
      <c r="L2138" s="3"/>
    </row>
    <row r="2139" spans="1:12" ht="36.9" x14ac:dyDescent="0.4">
      <c r="A2139" s="1"/>
      <c r="B2139" s="12" t="s">
        <v>184</v>
      </c>
      <c r="C2139" s="49">
        <v>43917</v>
      </c>
      <c r="D2139" s="14" t="s">
        <v>16</v>
      </c>
      <c r="E2139" s="12" t="s">
        <v>3734</v>
      </c>
      <c r="F2139" s="14" t="s">
        <v>23</v>
      </c>
      <c r="G2139" s="14" t="s">
        <v>4295</v>
      </c>
      <c r="H2139" s="29" t="s">
        <v>4291</v>
      </c>
      <c r="I2139" s="50"/>
      <c r="J2139" s="50"/>
      <c r="K2139" s="3"/>
      <c r="L2139" s="3"/>
    </row>
    <row r="2140" spans="1:12" ht="110.7" x14ac:dyDescent="0.4">
      <c r="A2140" s="1"/>
      <c r="B2140" s="12" t="s">
        <v>184</v>
      </c>
      <c r="C2140" s="49">
        <v>43917</v>
      </c>
      <c r="D2140" s="14" t="s">
        <v>16</v>
      </c>
      <c r="E2140" s="12" t="s">
        <v>185</v>
      </c>
      <c r="F2140" s="14" t="s">
        <v>4292</v>
      </c>
      <c r="G2140" s="14" t="s">
        <v>4296</v>
      </c>
      <c r="H2140" s="29" t="s">
        <v>4291</v>
      </c>
      <c r="I2140" s="50"/>
      <c r="J2140" s="50"/>
      <c r="K2140" s="3"/>
      <c r="L2140" s="3"/>
    </row>
    <row r="2141" spans="1:12" ht="86.1" x14ac:dyDescent="0.4">
      <c r="A2141" s="1"/>
      <c r="B2141" s="12" t="s">
        <v>184</v>
      </c>
      <c r="C2141" s="49">
        <v>43917</v>
      </c>
      <c r="D2141" s="14" t="s">
        <v>16</v>
      </c>
      <c r="E2141" s="12" t="s">
        <v>185</v>
      </c>
      <c r="F2141" s="14" t="s">
        <v>23</v>
      </c>
      <c r="G2141" s="14" t="s">
        <v>4297</v>
      </c>
      <c r="H2141" s="29" t="s">
        <v>4291</v>
      </c>
      <c r="I2141" s="50"/>
      <c r="J2141" s="50"/>
      <c r="K2141" s="3"/>
      <c r="L2141" s="3"/>
    </row>
    <row r="2142" spans="1:12" ht="24.6" x14ac:dyDescent="0.4">
      <c r="A2142" s="1"/>
      <c r="B2142" s="12" t="s">
        <v>184</v>
      </c>
      <c r="C2142" s="49">
        <v>43917</v>
      </c>
      <c r="D2142" s="14" t="s">
        <v>16</v>
      </c>
      <c r="E2142" s="12" t="s">
        <v>185</v>
      </c>
      <c r="F2142" s="14" t="s">
        <v>23</v>
      </c>
      <c r="G2142" s="14" t="s">
        <v>4298</v>
      </c>
      <c r="H2142" s="29" t="s">
        <v>4291</v>
      </c>
      <c r="I2142" s="50"/>
      <c r="J2142" s="50"/>
      <c r="K2142" s="3"/>
      <c r="L2142" s="3"/>
    </row>
    <row r="2143" spans="1:12" ht="73.8" x14ac:dyDescent="0.4">
      <c r="A2143" s="1"/>
      <c r="B2143" s="12" t="s">
        <v>184</v>
      </c>
      <c r="C2143" s="49">
        <v>43917</v>
      </c>
      <c r="D2143" s="14" t="s">
        <v>16</v>
      </c>
      <c r="E2143" s="12" t="s">
        <v>185</v>
      </c>
      <c r="F2143" s="14" t="s">
        <v>23</v>
      </c>
      <c r="G2143" s="14" t="s">
        <v>4299</v>
      </c>
      <c r="H2143" s="29" t="s">
        <v>4291</v>
      </c>
      <c r="I2143" s="50"/>
      <c r="J2143" s="50"/>
      <c r="K2143" s="3"/>
      <c r="L2143" s="3"/>
    </row>
    <row r="2144" spans="1:12" ht="110.7" x14ac:dyDescent="0.4">
      <c r="A2144" s="1"/>
      <c r="B2144" s="12" t="s">
        <v>184</v>
      </c>
      <c r="C2144" s="49">
        <v>43917</v>
      </c>
      <c r="D2144" s="14" t="s">
        <v>16</v>
      </c>
      <c r="E2144" s="12" t="s">
        <v>185</v>
      </c>
      <c r="F2144" s="14" t="s">
        <v>23</v>
      </c>
      <c r="G2144" s="14" t="s">
        <v>4300</v>
      </c>
      <c r="H2144" s="29" t="s">
        <v>4291</v>
      </c>
      <c r="I2144" s="50"/>
      <c r="J2144" s="50"/>
      <c r="K2144" s="3"/>
      <c r="L2144" s="3"/>
    </row>
    <row r="2145" spans="1:12" ht="24.6" x14ac:dyDescent="0.4">
      <c r="A2145" s="1"/>
      <c r="B2145" s="12" t="s">
        <v>184</v>
      </c>
      <c r="C2145" s="49">
        <v>43917</v>
      </c>
      <c r="D2145" s="14" t="s">
        <v>16</v>
      </c>
      <c r="E2145" s="12" t="s">
        <v>4301</v>
      </c>
      <c r="F2145" s="14" t="s">
        <v>23</v>
      </c>
      <c r="G2145" s="14" t="s">
        <v>4302</v>
      </c>
      <c r="H2145" s="29" t="s">
        <v>4291</v>
      </c>
      <c r="I2145" s="50"/>
      <c r="J2145" s="50"/>
      <c r="K2145" s="3"/>
      <c r="L2145" s="3"/>
    </row>
    <row r="2146" spans="1:12" ht="49.2" x14ac:dyDescent="0.4">
      <c r="A2146" s="1"/>
      <c r="B2146" s="12" t="s">
        <v>184</v>
      </c>
      <c r="C2146" s="49">
        <v>43917</v>
      </c>
      <c r="D2146" s="14" t="s">
        <v>16</v>
      </c>
      <c r="E2146" s="12" t="s">
        <v>4303</v>
      </c>
      <c r="F2146" s="14" t="s">
        <v>23</v>
      </c>
      <c r="G2146" s="14" t="s">
        <v>4304</v>
      </c>
      <c r="H2146" s="29" t="s">
        <v>4291</v>
      </c>
      <c r="I2146" s="50"/>
      <c r="J2146" s="50"/>
      <c r="K2146" s="3"/>
      <c r="L2146" s="3"/>
    </row>
    <row r="2147" spans="1:12" ht="49.2" x14ac:dyDescent="0.4">
      <c r="A2147" s="1"/>
      <c r="B2147" s="12" t="s">
        <v>184</v>
      </c>
      <c r="C2147" s="49">
        <v>43917</v>
      </c>
      <c r="D2147" s="14" t="s">
        <v>16</v>
      </c>
      <c r="E2147" s="12" t="s">
        <v>185</v>
      </c>
      <c r="F2147" s="14" t="s">
        <v>23</v>
      </c>
      <c r="G2147" s="14" t="s">
        <v>4305</v>
      </c>
      <c r="H2147" s="29" t="s">
        <v>4291</v>
      </c>
      <c r="I2147" s="50"/>
      <c r="J2147" s="50"/>
      <c r="K2147" s="3"/>
      <c r="L2147" s="3"/>
    </row>
    <row r="2148" spans="1:12" ht="61.5" x14ac:dyDescent="0.4">
      <c r="A2148" s="1"/>
      <c r="B2148" s="12" t="s">
        <v>184</v>
      </c>
      <c r="C2148" s="49">
        <v>43917</v>
      </c>
      <c r="D2148" s="14" t="s">
        <v>16</v>
      </c>
      <c r="E2148" s="12" t="s">
        <v>185</v>
      </c>
      <c r="F2148" s="14" t="s">
        <v>23</v>
      </c>
      <c r="G2148" s="14" t="s">
        <v>4306</v>
      </c>
      <c r="H2148" s="29" t="s">
        <v>4291</v>
      </c>
      <c r="I2148" s="50"/>
      <c r="J2148" s="50"/>
      <c r="K2148" s="3"/>
      <c r="L2148" s="3"/>
    </row>
    <row r="2149" spans="1:12" ht="24.6" x14ac:dyDescent="0.4">
      <c r="A2149" s="1"/>
      <c r="B2149" s="12" t="s">
        <v>184</v>
      </c>
      <c r="C2149" s="49">
        <v>43917</v>
      </c>
      <c r="D2149" s="14" t="s">
        <v>16</v>
      </c>
      <c r="E2149" s="12" t="s">
        <v>4307</v>
      </c>
      <c r="F2149" s="14" t="s">
        <v>23</v>
      </c>
      <c r="G2149" s="14" t="s">
        <v>4308</v>
      </c>
      <c r="H2149" s="29" t="s">
        <v>4291</v>
      </c>
      <c r="I2149" s="50"/>
      <c r="J2149" s="50"/>
      <c r="K2149" s="3"/>
      <c r="L2149" s="3"/>
    </row>
    <row r="2150" spans="1:12" ht="159.9" x14ac:dyDescent="0.4">
      <c r="A2150" s="1"/>
      <c r="B2150" s="12" t="s">
        <v>184</v>
      </c>
      <c r="C2150" s="49">
        <v>43917</v>
      </c>
      <c r="D2150" s="14" t="s">
        <v>16</v>
      </c>
      <c r="E2150" s="12" t="s">
        <v>185</v>
      </c>
      <c r="F2150" s="14" t="s">
        <v>23</v>
      </c>
      <c r="G2150" s="14" t="s">
        <v>4309</v>
      </c>
      <c r="H2150" s="29" t="s">
        <v>4291</v>
      </c>
      <c r="I2150" s="50"/>
      <c r="J2150" s="50"/>
      <c r="K2150" s="3"/>
      <c r="L2150" s="3"/>
    </row>
    <row r="2151" spans="1:12" ht="49.2" x14ac:dyDescent="0.4">
      <c r="A2151" s="1"/>
      <c r="B2151" s="12" t="s">
        <v>191</v>
      </c>
      <c r="C2151" s="49">
        <v>43917</v>
      </c>
      <c r="D2151" s="14" t="s">
        <v>16</v>
      </c>
      <c r="E2151" s="12" t="s">
        <v>191</v>
      </c>
      <c r="F2151" s="14" t="s">
        <v>23</v>
      </c>
      <c r="G2151" s="14" t="s">
        <v>4310</v>
      </c>
      <c r="H2151" s="29" t="s">
        <v>4311</v>
      </c>
      <c r="I2151" s="71"/>
      <c r="J2151" s="71"/>
      <c r="K2151" s="3"/>
      <c r="L2151" s="3"/>
    </row>
    <row r="2152" spans="1:12" ht="73.8" x14ac:dyDescent="0.4">
      <c r="A2152" s="1"/>
      <c r="B2152" s="12" t="s">
        <v>15</v>
      </c>
      <c r="C2152" s="28">
        <v>43916</v>
      </c>
      <c r="D2152" s="12" t="s">
        <v>16</v>
      </c>
      <c r="E2152" s="12" t="s">
        <v>17</v>
      </c>
      <c r="F2152" s="12" t="s">
        <v>23</v>
      </c>
      <c r="G2152" s="14" t="s">
        <v>4312</v>
      </c>
      <c r="H2152" s="29" t="s">
        <v>4313</v>
      </c>
      <c r="I2152" s="16"/>
      <c r="J2152" s="16"/>
      <c r="K2152" s="3"/>
      <c r="L2152" s="3"/>
    </row>
    <row r="2153" spans="1:12" ht="73.8" x14ac:dyDescent="0.4">
      <c r="A2153" s="1"/>
      <c r="B2153" s="12" t="s">
        <v>15</v>
      </c>
      <c r="C2153" s="28">
        <v>43916</v>
      </c>
      <c r="D2153" s="12" t="s">
        <v>16</v>
      </c>
      <c r="E2153" s="12" t="s">
        <v>17</v>
      </c>
      <c r="F2153" s="12" t="s">
        <v>18</v>
      </c>
      <c r="G2153" s="14" t="s">
        <v>4314</v>
      </c>
      <c r="H2153" s="29" t="s">
        <v>4315</v>
      </c>
      <c r="I2153" s="16"/>
      <c r="J2153" s="16"/>
      <c r="K2153" s="3"/>
      <c r="L2153" s="3"/>
    </row>
    <row r="2154" spans="1:12" ht="86.1" x14ac:dyDescent="0.4">
      <c r="A2154" s="1"/>
      <c r="B2154" s="12" t="s">
        <v>15</v>
      </c>
      <c r="C2154" s="28">
        <v>43916</v>
      </c>
      <c r="D2154" s="12" t="s">
        <v>16</v>
      </c>
      <c r="E2154" s="12" t="s">
        <v>963</v>
      </c>
      <c r="F2154" s="12" t="s">
        <v>23</v>
      </c>
      <c r="G2154" s="14" t="s">
        <v>4316</v>
      </c>
      <c r="H2154" s="29" t="s">
        <v>4317</v>
      </c>
      <c r="I2154" s="16"/>
      <c r="J2154" s="16"/>
      <c r="K2154" s="3"/>
      <c r="L2154" s="3"/>
    </row>
    <row r="2155" spans="1:12" ht="36.9" x14ac:dyDescent="0.4">
      <c r="A2155" s="1"/>
      <c r="B2155" s="12" t="s">
        <v>116</v>
      </c>
      <c r="C2155" s="49">
        <v>43916</v>
      </c>
      <c r="D2155" s="14" t="s">
        <v>16</v>
      </c>
      <c r="E2155" s="12" t="s">
        <v>116</v>
      </c>
      <c r="F2155" s="14" t="s">
        <v>23</v>
      </c>
      <c r="G2155" s="14" t="s">
        <v>4318</v>
      </c>
      <c r="H2155" s="29" t="s">
        <v>4319</v>
      </c>
      <c r="I2155" s="71"/>
      <c r="J2155" s="71"/>
      <c r="K2155" s="3"/>
      <c r="L2155" s="3"/>
    </row>
    <row r="2156" spans="1:12" ht="36.9" x14ac:dyDescent="0.4">
      <c r="A2156" s="1"/>
      <c r="B2156" s="12" t="s">
        <v>31</v>
      </c>
      <c r="C2156" s="49">
        <v>43916</v>
      </c>
      <c r="D2156" s="14" t="s">
        <v>16</v>
      </c>
      <c r="E2156" s="12" t="s">
        <v>4320</v>
      </c>
      <c r="F2156" s="14" t="s">
        <v>18</v>
      </c>
      <c r="G2156" s="14" t="s">
        <v>4321</v>
      </c>
      <c r="H2156" s="29" t="s">
        <v>4322</v>
      </c>
      <c r="I2156" s="71"/>
      <c r="J2156" s="71"/>
      <c r="K2156" s="3"/>
      <c r="L2156" s="3"/>
    </row>
    <row r="2157" spans="1:12" ht="73.8" x14ac:dyDescent="0.4">
      <c r="A2157" s="1"/>
      <c r="B2157" s="12" t="s">
        <v>720</v>
      </c>
      <c r="C2157" s="49">
        <v>43916</v>
      </c>
      <c r="D2157" s="14" t="s">
        <v>16</v>
      </c>
      <c r="E2157" s="12" t="s">
        <v>1716</v>
      </c>
      <c r="F2157" s="14" t="s">
        <v>18</v>
      </c>
      <c r="G2157" s="14" t="s">
        <v>4323</v>
      </c>
      <c r="H2157" s="29" t="s">
        <v>4324</v>
      </c>
      <c r="I2157" s="71"/>
      <c r="J2157" s="71"/>
      <c r="K2157" s="3"/>
      <c r="L2157" s="3"/>
    </row>
    <row r="2158" spans="1:12" ht="110.7" x14ac:dyDescent="0.4">
      <c r="A2158" s="1"/>
      <c r="B2158" s="12" t="s">
        <v>720</v>
      </c>
      <c r="C2158" s="49">
        <v>43916</v>
      </c>
      <c r="D2158" s="14" t="s">
        <v>16</v>
      </c>
      <c r="E2158" s="12" t="s">
        <v>1716</v>
      </c>
      <c r="F2158" s="14" t="s">
        <v>18</v>
      </c>
      <c r="G2158" s="14" t="s">
        <v>4325</v>
      </c>
      <c r="H2158" s="29" t="s">
        <v>4324</v>
      </c>
      <c r="I2158" s="71"/>
      <c r="J2158" s="71"/>
      <c r="K2158" s="3"/>
      <c r="L2158" s="3"/>
    </row>
    <row r="2159" spans="1:12" ht="98.4" x14ac:dyDescent="0.4">
      <c r="A2159" s="1"/>
      <c r="B2159" s="12" t="s">
        <v>720</v>
      </c>
      <c r="C2159" s="49">
        <v>43916</v>
      </c>
      <c r="D2159" s="14" t="s">
        <v>16</v>
      </c>
      <c r="E2159" s="12" t="s">
        <v>1716</v>
      </c>
      <c r="F2159" s="14" t="s">
        <v>18</v>
      </c>
      <c r="G2159" s="14" t="s">
        <v>4326</v>
      </c>
      <c r="H2159" s="29" t="s">
        <v>4324</v>
      </c>
      <c r="I2159" s="71"/>
      <c r="J2159" s="71"/>
      <c r="K2159" s="3"/>
      <c r="L2159" s="3"/>
    </row>
    <row r="2160" spans="1:12" ht="86.1" x14ac:dyDescent="0.4">
      <c r="A2160" s="1"/>
      <c r="B2160" s="12" t="s">
        <v>720</v>
      </c>
      <c r="C2160" s="49">
        <v>43916</v>
      </c>
      <c r="D2160" s="14" t="s">
        <v>16</v>
      </c>
      <c r="E2160" s="12" t="s">
        <v>1716</v>
      </c>
      <c r="F2160" s="14" t="s">
        <v>18</v>
      </c>
      <c r="G2160" s="14" t="s">
        <v>4327</v>
      </c>
      <c r="H2160" s="29" t="s">
        <v>4324</v>
      </c>
      <c r="I2160" s="71"/>
      <c r="J2160" s="71"/>
      <c r="K2160" s="3"/>
      <c r="L2160" s="3"/>
    </row>
    <row r="2161" spans="1:12" ht="24.6" x14ac:dyDescent="0.4">
      <c r="A2161" s="1"/>
      <c r="B2161" s="12" t="s">
        <v>35</v>
      </c>
      <c r="C2161" s="49">
        <v>43916</v>
      </c>
      <c r="D2161" s="14" t="s">
        <v>16</v>
      </c>
      <c r="E2161" s="12" t="s">
        <v>1628</v>
      </c>
      <c r="F2161" s="14" t="s">
        <v>18</v>
      </c>
      <c r="G2161" s="14" t="s">
        <v>4328</v>
      </c>
      <c r="H2161" s="29" t="s">
        <v>4329</v>
      </c>
      <c r="I2161" s="71"/>
      <c r="J2161" s="71"/>
      <c r="K2161" s="3"/>
      <c r="L2161" s="3"/>
    </row>
    <row r="2162" spans="1:12" ht="61.5" x14ac:dyDescent="0.4">
      <c r="A2162" s="1"/>
      <c r="B2162" s="12" t="s">
        <v>35</v>
      </c>
      <c r="C2162" s="49">
        <v>43916</v>
      </c>
      <c r="D2162" s="14" t="s">
        <v>16</v>
      </c>
      <c r="E2162" s="12" t="s">
        <v>1628</v>
      </c>
      <c r="F2162" s="14" t="s">
        <v>426</v>
      </c>
      <c r="G2162" s="14" t="s">
        <v>4330</v>
      </c>
      <c r="H2162" s="29" t="s">
        <v>4329</v>
      </c>
      <c r="I2162" s="71"/>
      <c r="J2162" s="71"/>
      <c r="K2162" s="3"/>
      <c r="L2162" s="3"/>
    </row>
    <row r="2163" spans="1:12" ht="24.6" x14ac:dyDescent="0.4">
      <c r="A2163" s="1"/>
      <c r="B2163" s="12" t="s">
        <v>35</v>
      </c>
      <c r="C2163" s="49">
        <v>43916</v>
      </c>
      <c r="D2163" s="14" t="s">
        <v>16</v>
      </c>
      <c r="E2163" s="12" t="s">
        <v>1628</v>
      </c>
      <c r="F2163" s="14" t="s">
        <v>18</v>
      </c>
      <c r="G2163" s="14" t="s">
        <v>4331</v>
      </c>
      <c r="H2163" s="29" t="s">
        <v>4329</v>
      </c>
      <c r="I2163" s="71"/>
      <c r="J2163" s="71"/>
      <c r="K2163" s="3"/>
      <c r="L2163" s="3"/>
    </row>
    <row r="2164" spans="1:12" ht="36.9" x14ac:dyDescent="0.4">
      <c r="A2164" s="1"/>
      <c r="B2164" s="12" t="s">
        <v>35</v>
      </c>
      <c r="C2164" s="49">
        <v>43916</v>
      </c>
      <c r="D2164" s="14" t="s">
        <v>16</v>
      </c>
      <c r="E2164" s="12" t="s">
        <v>1628</v>
      </c>
      <c r="F2164" s="14" t="s">
        <v>274</v>
      </c>
      <c r="G2164" s="14" t="s">
        <v>4332</v>
      </c>
      <c r="H2164" s="29" t="s">
        <v>4329</v>
      </c>
      <c r="I2164" s="71"/>
      <c r="J2164" s="71"/>
      <c r="K2164" s="3"/>
      <c r="L2164" s="3"/>
    </row>
    <row r="2165" spans="1:12" ht="36.9" x14ac:dyDescent="0.4">
      <c r="A2165" s="1"/>
      <c r="B2165" s="12" t="s">
        <v>35</v>
      </c>
      <c r="C2165" s="49">
        <v>43916</v>
      </c>
      <c r="D2165" s="14" t="s">
        <v>16</v>
      </c>
      <c r="E2165" s="12" t="s">
        <v>1628</v>
      </c>
      <c r="F2165" s="14" t="s">
        <v>18</v>
      </c>
      <c r="G2165" s="14" t="s">
        <v>4333</v>
      </c>
      <c r="H2165" s="29" t="s">
        <v>4329</v>
      </c>
      <c r="I2165" s="71"/>
      <c r="J2165" s="71"/>
      <c r="K2165" s="3"/>
      <c r="L2165" s="3"/>
    </row>
    <row r="2166" spans="1:12" ht="36.9" x14ac:dyDescent="0.4">
      <c r="A2166" s="1"/>
      <c r="B2166" s="12" t="s">
        <v>35</v>
      </c>
      <c r="C2166" s="49">
        <v>43916</v>
      </c>
      <c r="D2166" s="14" t="s">
        <v>16</v>
      </c>
      <c r="E2166" s="12" t="s">
        <v>1628</v>
      </c>
      <c r="F2166" s="14" t="s">
        <v>18</v>
      </c>
      <c r="G2166" s="14" t="s">
        <v>4334</v>
      </c>
      <c r="H2166" s="29" t="s">
        <v>4329</v>
      </c>
      <c r="I2166" s="71"/>
      <c r="J2166" s="71"/>
      <c r="K2166" s="3"/>
      <c r="L2166" s="3"/>
    </row>
    <row r="2167" spans="1:12" ht="36.9" x14ac:dyDescent="0.4">
      <c r="A2167" s="1"/>
      <c r="B2167" s="12" t="s">
        <v>35</v>
      </c>
      <c r="C2167" s="49">
        <v>43916</v>
      </c>
      <c r="D2167" s="14" t="s">
        <v>16</v>
      </c>
      <c r="E2167" s="12" t="s">
        <v>1628</v>
      </c>
      <c r="F2167" s="14" t="s">
        <v>274</v>
      </c>
      <c r="G2167" s="14" t="s">
        <v>4335</v>
      </c>
      <c r="H2167" s="29" t="s">
        <v>4329</v>
      </c>
      <c r="I2167" s="71"/>
      <c r="J2167" s="71"/>
      <c r="K2167" s="3"/>
      <c r="L2167" s="3"/>
    </row>
    <row r="2168" spans="1:12" ht="24.6" x14ac:dyDescent="0.4">
      <c r="A2168" s="1"/>
      <c r="B2168" s="12" t="s">
        <v>35</v>
      </c>
      <c r="C2168" s="49">
        <v>43916</v>
      </c>
      <c r="D2168" s="14" t="s">
        <v>16</v>
      </c>
      <c r="E2168" s="12" t="s">
        <v>1628</v>
      </c>
      <c r="F2168" s="14" t="s">
        <v>52</v>
      </c>
      <c r="G2168" s="14" t="s">
        <v>4336</v>
      </c>
      <c r="H2168" s="29" t="s">
        <v>4329</v>
      </c>
      <c r="I2168" s="71"/>
      <c r="J2168" s="71"/>
      <c r="K2168" s="3"/>
      <c r="L2168" s="3"/>
    </row>
    <row r="2169" spans="1:12" ht="49.2" x14ac:dyDescent="0.4">
      <c r="A2169" s="1"/>
      <c r="B2169" s="12" t="s">
        <v>35</v>
      </c>
      <c r="C2169" s="49">
        <v>43916</v>
      </c>
      <c r="D2169" s="14" t="s">
        <v>16</v>
      </c>
      <c r="E2169" s="12" t="s">
        <v>412</v>
      </c>
      <c r="F2169" s="14" t="s">
        <v>23</v>
      </c>
      <c r="G2169" s="14" t="s">
        <v>4337</v>
      </c>
      <c r="H2169" s="29" t="s">
        <v>4338</v>
      </c>
      <c r="I2169" s="14"/>
      <c r="J2169" s="50"/>
      <c r="K2169" s="3"/>
      <c r="L2169" s="3"/>
    </row>
    <row r="2170" spans="1:12" ht="61.5" x14ac:dyDescent="0.4">
      <c r="A2170" s="1"/>
      <c r="B2170" s="12" t="s">
        <v>137</v>
      </c>
      <c r="C2170" s="49">
        <v>43916</v>
      </c>
      <c r="D2170" s="14" t="s">
        <v>16</v>
      </c>
      <c r="E2170" s="12" t="s">
        <v>61</v>
      </c>
      <c r="F2170" s="14" t="s">
        <v>18</v>
      </c>
      <c r="G2170" s="14" t="s">
        <v>4339</v>
      </c>
      <c r="H2170" s="29" t="s">
        <v>4340</v>
      </c>
      <c r="I2170" s="71"/>
      <c r="J2170" s="71"/>
      <c r="K2170" s="3"/>
      <c r="L2170" s="3"/>
    </row>
    <row r="2171" spans="1:12" ht="61.5" x14ac:dyDescent="0.4">
      <c r="A2171" s="1"/>
      <c r="B2171" s="12" t="s">
        <v>137</v>
      </c>
      <c r="C2171" s="49">
        <v>43916</v>
      </c>
      <c r="D2171" s="14" t="s">
        <v>16</v>
      </c>
      <c r="E2171" s="12" t="s">
        <v>61</v>
      </c>
      <c r="F2171" s="14" t="s">
        <v>18</v>
      </c>
      <c r="G2171" s="14" t="s">
        <v>4341</v>
      </c>
      <c r="H2171" s="29" t="s">
        <v>4340</v>
      </c>
      <c r="I2171" s="71"/>
      <c r="J2171" s="71"/>
      <c r="K2171" s="3"/>
      <c r="L2171" s="3"/>
    </row>
    <row r="2172" spans="1:12" ht="36.9" x14ac:dyDescent="0.4">
      <c r="A2172" s="1"/>
      <c r="B2172" s="12" t="s">
        <v>137</v>
      </c>
      <c r="C2172" s="49">
        <v>43916</v>
      </c>
      <c r="D2172" s="14" t="s">
        <v>16</v>
      </c>
      <c r="E2172" s="12" t="s">
        <v>61</v>
      </c>
      <c r="F2172" s="14" t="s">
        <v>18</v>
      </c>
      <c r="G2172" s="14" t="s">
        <v>4342</v>
      </c>
      <c r="H2172" s="29" t="s">
        <v>4340</v>
      </c>
      <c r="I2172" s="71"/>
      <c r="J2172" s="71"/>
      <c r="K2172" s="3"/>
      <c r="L2172" s="3"/>
    </row>
    <row r="2173" spans="1:12" ht="73.8" x14ac:dyDescent="0.4">
      <c r="A2173" s="1"/>
      <c r="B2173" s="12" t="s">
        <v>137</v>
      </c>
      <c r="C2173" s="52">
        <v>43916</v>
      </c>
      <c r="D2173" s="53" t="s">
        <v>16</v>
      </c>
      <c r="E2173" s="12" t="s">
        <v>61</v>
      </c>
      <c r="F2173" s="14" t="s">
        <v>18</v>
      </c>
      <c r="G2173" s="14" t="s">
        <v>4343</v>
      </c>
      <c r="H2173" s="29" t="s">
        <v>4340</v>
      </c>
      <c r="I2173" s="71"/>
      <c r="J2173" s="71"/>
      <c r="K2173" s="3"/>
      <c r="L2173" s="3"/>
    </row>
    <row r="2174" spans="1:12" ht="61.5" x14ac:dyDescent="0.4">
      <c r="A2174" s="1"/>
      <c r="B2174" s="12" t="s">
        <v>137</v>
      </c>
      <c r="C2174" s="49">
        <v>43916</v>
      </c>
      <c r="D2174" s="14" t="s">
        <v>16</v>
      </c>
      <c r="E2174" s="12" t="s">
        <v>61</v>
      </c>
      <c r="F2174" s="14" t="s">
        <v>18</v>
      </c>
      <c r="G2174" s="14" t="s">
        <v>4344</v>
      </c>
      <c r="H2174" s="29" t="s">
        <v>4340</v>
      </c>
      <c r="I2174" s="71"/>
      <c r="J2174" s="71"/>
      <c r="K2174" s="3"/>
      <c r="L2174" s="3"/>
    </row>
    <row r="2175" spans="1:12" ht="36.9" x14ac:dyDescent="0.4">
      <c r="A2175" s="1"/>
      <c r="B2175" s="12" t="s">
        <v>141</v>
      </c>
      <c r="C2175" s="49">
        <v>43916</v>
      </c>
      <c r="D2175" s="14" t="s">
        <v>16</v>
      </c>
      <c r="E2175" s="12" t="s">
        <v>1988</v>
      </c>
      <c r="F2175" s="14" t="s">
        <v>725</v>
      </c>
      <c r="G2175" s="14" t="s">
        <v>4345</v>
      </c>
      <c r="H2175" s="29" t="s">
        <v>4346</v>
      </c>
      <c r="I2175" s="71"/>
      <c r="J2175" s="71"/>
      <c r="K2175" s="3"/>
      <c r="L2175" s="3"/>
    </row>
    <row r="2176" spans="1:12" ht="110.7" x14ac:dyDescent="0.4">
      <c r="A2176" s="1"/>
      <c r="B2176" s="12" t="s">
        <v>141</v>
      </c>
      <c r="C2176" s="49">
        <v>43916</v>
      </c>
      <c r="D2176" s="14" t="s">
        <v>16</v>
      </c>
      <c r="E2176" s="12" t="s">
        <v>596</v>
      </c>
      <c r="F2176" s="14" t="s">
        <v>18</v>
      </c>
      <c r="G2176" s="14" t="s">
        <v>4347</v>
      </c>
      <c r="H2176" s="29" t="s">
        <v>4348</v>
      </c>
      <c r="I2176" s="71"/>
      <c r="J2176" s="71"/>
      <c r="K2176" s="3"/>
      <c r="L2176" s="3"/>
    </row>
    <row r="2177" spans="1:12" ht="49.2" x14ac:dyDescent="0.4">
      <c r="A2177" s="1"/>
      <c r="B2177" s="12" t="s">
        <v>599</v>
      </c>
      <c r="C2177" s="49">
        <v>43916</v>
      </c>
      <c r="D2177" s="14" t="s">
        <v>16</v>
      </c>
      <c r="E2177" s="12" t="s">
        <v>1060</v>
      </c>
      <c r="F2177" s="14" t="s">
        <v>23</v>
      </c>
      <c r="G2177" s="14" t="s">
        <v>4349</v>
      </c>
      <c r="H2177" s="29" t="s">
        <v>4350</v>
      </c>
      <c r="I2177" s="71"/>
      <c r="J2177" s="71"/>
      <c r="K2177" s="3"/>
      <c r="L2177" s="3"/>
    </row>
    <row r="2178" spans="1:12" ht="73.8" x14ac:dyDescent="0.4">
      <c r="A2178" s="1"/>
      <c r="B2178" s="12" t="s">
        <v>599</v>
      </c>
      <c r="C2178" s="49">
        <v>43916</v>
      </c>
      <c r="D2178" s="14" t="s">
        <v>16</v>
      </c>
      <c r="E2178" s="12" t="s">
        <v>1060</v>
      </c>
      <c r="F2178" s="14" t="s">
        <v>18</v>
      </c>
      <c r="G2178" s="14" t="s">
        <v>4351</v>
      </c>
      <c r="H2178" s="29" t="s">
        <v>4352</v>
      </c>
      <c r="I2178" s="71"/>
      <c r="J2178" s="71"/>
      <c r="K2178" s="3"/>
      <c r="L2178" s="3"/>
    </row>
    <row r="2179" spans="1:12" ht="61.5" x14ac:dyDescent="0.4">
      <c r="A2179" s="1"/>
      <c r="B2179" s="12" t="s">
        <v>599</v>
      </c>
      <c r="C2179" s="49">
        <v>43916</v>
      </c>
      <c r="D2179" s="14" t="s">
        <v>16</v>
      </c>
      <c r="E2179" s="12" t="s">
        <v>1060</v>
      </c>
      <c r="F2179" s="14" t="s">
        <v>23</v>
      </c>
      <c r="G2179" s="14" t="s">
        <v>4353</v>
      </c>
      <c r="H2179" s="29" t="s">
        <v>4352</v>
      </c>
      <c r="I2179" s="71"/>
      <c r="J2179" s="71"/>
      <c r="K2179" s="3"/>
      <c r="L2179" s="3"/>
    </row>
    <row r="2180" spans="1:12" ht="147.6" x14ac:dyDescent="0.4">
      <c r="A2180" s="1"/>
      <c r="B2180" s="12" t="s">
        <v>599</v>
      </c>
      <c r="C2180" s="49">
        <v>43916</v>
      </c>
      <c r="D2180" s="14" t="s">
        <v>16</v>
      </c>
      <c r="E2180" s="12" t="s">
        <v>1060</v>
      </c>
      <c r="F2180" s="14" t="s">
        <v>23</v>
      </c>
      <c r="G2180" s="14" t="s">
        <v>4354</v>
      </c>
      <c r="H2180" s="29" t="s">
        <v>4355</v>
      </c>
      <c r="I2180" s="71"/>
      <c r="J2180" s="71"/>
      <c r="K2180" s="3"/>
      <c r="L2180" s="3"/>
    </row>
    <row r="2181" spans="1:12" ht="98.4" x14ac:dyDescent="0.4">
      <c r="A2181" s="1"/>
      <c r="B2181" s="12" t="s">
        <v>599</v>
      </c>
      <c r="C2181" s="49">
        <v>43916</v>
      </c>
      <c r="D2181" s="14" t="s">
        <v>16</v>
      </c>
      <c r="E2181" s="12" t="s">
        <v>1060</v>
      </c>
      <c r="F2181" s="14" t="s">
        <v>23</v>
      </c>
      <c r="G2181" s="14" t="s">
        <v>4356</v>
      </c>
      <c r="H2181" s="29" t="s">
        <v>4355</v>
      </c>
      <c r="I2181" s="71"/>
      <c r="J2181" s="71"/>
      <c r="K2181" s="3"/>
      <c r="L2181" s="3"/>
    </row>
    <row r="2182" spans="1:12" ht="61.5" x14ac:dyDescent="0.4">
      <c r="A2182" s="1"/>
      <c r="B2182" s="12" t="s">
        <v>619</v>
      </c>
      <c r="C2182" s="49">
        <v>43916</v>
      </c>
      <c r="D2182" s="14" t="s">
        <v>16</v>
      </c>
      <c r="E2182" s="12" t="s">
        <v>4357</v>
      </c>
      <c r="F2182" s="14" t="s">
        <v>23</v>
      </c>
      <c r="G2182" s="14" t="s">
        <v>4358</v>
      </c>
      <c r="H2182" s="29" t="s">
        <v>4359</v>
      </c>
      <c r="I2182" s="71"/>
      <c r="J2182" s="71"/>
      <c r="K2182" s="3"/>
      <c r="L2182" s="3"/>
    </row>
    <row r="2183" spans="1:12" ht="73.8" x14ac:dyDescent="0.4">
      <c r="A2183" s="1"/>
      <c r="B2183" s="79" t="s">
        <v>431</v>
      </c>
      <c r="C2183" s="80">
        <v>43916</v>
      </c>
      <c r="D2183" s="79" t="s">
        <v>16</v>
      </c>
      <c r="E2183" s="79" t="s">
        <v>4100</v>
      </c>
      <c r="F2183" s="79" t="s">
        <v>23</v>
      </c>
      <c r="G2183" s="40" t="s">
        <v>4360</v>
      </c>
      <c r="H2183" s="41" t="s">
        <v>4361</v>
      </c>
      <c r="I2183" s="50"/>
      <c r="J2183" s="50"/>
      <c r="K2183" s="3"/>
      <c r="L2183" s="3"/>
    </row>
    <row r="2184" spans="1:12" ht="73.8" x14ac:dyDescent="0.4">
      <c r="A2184" s="1"/>
      <c r="B2184" s="12" t="s">
        <v>431</v>
      </c>
      <c r="C2184" s="49">
        <v>43916</v>
      </c>
      <c r="D2184" s="14" t="s">
        <v>16</v>
      </c>
      <c r="E2184" s="12" t="s">
        <v>432</v>
      </c>
      <c r="F2184" s="14" t="s">
        <v>274</v>
      </c>
      <c r="G2184" s="14" t="s">
        <v>4362</v>
      </c>
      <c r="H2184" s="29" t="s">
        <v>4363</v>
      </c>
      <c r="I2184" s="71"/>
      <c r="J2184" s="71"/>
      <c r="K2184" s="3"/>
      <c r="L2184" s="3"/>
    </row>
    <row r="2185" spans="1:12" ht="24.6" x14ac:dyDescent="0.4">
      <c r="A2185" s="1"/>
      <c r="B2185" s="12" t="s">
        <v>431</v>
      </c>
      <c r="C2185" s="49">
        <v>43916</v>
      </c>
      <c r="D2185" s="14" t="s">
        <v>16</v>
      </c>
      <c r="E2185" s="12" t="s">
        <v>432</v>
      </c>
      <c r="F2185" s="14" t="s">
        <v>274</v>
      </c>
      <c r="G2185" s="14" t="s">
        <v>4364</v>
      </c>
      <c r="H2185" s="29" t="s">
        <v>4365</v>
      </c>
      <c r="I2185" s="71"/>
      <c r="J2185" s="71"/>
      <c r="K2185" s="3"/>
      <c r="L2185" s="3"/>
    </row>
    <row r="2186" spans="1:12" ht="36.9" x14ac:dyDescent="0.4">
      <c r="A2186" s="1"/>
      <c r="B2186" s="12" t="s">
        <v>67</v>
      </c>
      <c r="C2186" s="28">
        <v>43916</v>
      </c>
      <c r="D2186" s="12" t="s">
        <v>16</v>
      </c>
      <c r="E2186" s="12" t="s">
        <v>67</v>
      </c>
      <c r="F2186" s="12" t="s">
        <v>28</v>
      </c>
      <c r="G2186" s="14" t="s">
        <v>4366</v>
      </c>
      <c r="H2186" s="29" t="s">
        <v>4367</v>
      </c>
      <c r="I2186" s="16"/>
      <c r="J2186" s="16"/>
      <c r="K2186" s="3"/>
      <c r="L2186" s="3"/>
    </row>
    <row r="2187" spans="1:12" ht="123" x14ac:dyDescent="0.4">
      <c r="A2187" s="1"/>
      <c r="B2187" s="12" t="s">
        <v>70</v>
      </c>
      <c r="C2187" s="49">
        <v>43916</v>
      </c>
      <c r="D2187" s="14" t="s">
        <v>16</v>
      </c>
      <c r="E2187" s="12" t="s">
        <v>71</v>
      </c>
      <c r="F2187" s="14" t="s">
        <v>28</v>
      </c>
      <c r="G2187" s="14" t="s">
        <v>4368</v>
      </c>
      <c r="H2187" s="29" t="s">
        <v>4369</v>
      </c>
      <c r="I2187" s="71"/>
      <c r="J2187" s="71"/>
      <c r="K2187" s="3"/>
      <c r="L2187" s="3"/>
    </row>
    <row r="2188" spans="1:12" ht="86.1" x14ac:dyDescent="0.4">
      <c r="A2188" s="1"/>
      <c r="B2188" s="12" t="s">
        <v>70</v>
      </c>
      <c r="C2188" s="49">
        <v>43916</v>
      </c>
      <c r="D2188" s="14" t="s">
        <v>16</v>
      </c>
      <c r="E2188" s="12" t="s">
        <v>71</v>
      </c>
      <c r="F2188" s="14" t="s">
        <v>28</v>
      </c>
      <c r="G2188" s="14" t="s">
        <v>4370</v>
      </c>
      <c r="H2188" s="29" t="s">
        <v>4371</v>
      </c>
      <c r="I2188" s="71"/>
      <c r="J2188" s="71"/>
      <c r="K2188" s="3"/>
      <c r="L2188" s="3"/>
    </row>
    <row r="2189" spans="1:12" ht="73.8" x14ac:dyDescent="0.4">
      <c r="A2189" s="1"/>
      <c r="B2189" s="12" t="s">
        <v>70</v>
      </c>
      <c r="C2189" s="49">
        <v>43916</v>
      </c>
      <c r="D2189" s="14" t="s">
        <v>16</v>
      </c>
      <c r="E2189" s="12" t="s">
        <v>71</v>
      </c>
      <c r="F2189" s="14" t="s">
        <v>28</v>
      </c>
      <c r="G2189" s="14" t="s">
        <v>4372</v>
      </c>
      <c r="H2189" s="29" t="s">
        <v>4373</v>
      </c>
      <c r="I2189" s="71"/>
      <c r="J2189" s="71"/>
      <c r="K2189" s="3"/>
      <c r="L2189" s="3"/>
    </row>
    <row r="2190" spans="1:12" ht="49.2" x14ac:dyDescent="0.4">
      <c r="A2190" s="1"/>
      <c r="B2190" s="12" t="s">
        <v>70</v>
      </c>
      <c r="C2190" s="49">
        <v>43916</v>
      </c>
      <c r="D2190" s="14" t="s">
        <v>16</v>
      </c>
      <c r="E2190" s="12" t="s">
        <v>71</v>
      </c>
      <c r="F2190" s="14" t="s">
        <v>57</v>
      </c>
      <c r="G2190" s="14" t="s">
        <v>4374</v>
      </c>
      <c r="H2190" s="29" t="s">
        <v>4375</v>
      </c>
      <c r="I2190" s="71"/>
      <c r="J2190" s="71"/>
      <c r="K2190" s="3"/>
      <c r="L2190" s="3"/>
    </row>
    <row r="2191" spans="1:12" ht="36.9" x14ac:dyDescent="0.4">
      <c r="A2191" s="1"/>
      <c r="B2191" s="12" t="s">
        <v>225</v>
      </c>
      <c r="C2191" s="49">
        <v>43916</v>
      </c>
      <c r="D2191" s="14" t="s">
        <v>16</v>
      </c>
      <c r="E2191" s="12" t="s">
        <v>228</v>
      </c>
      <c r="F2191" s="14" t="s">
        <v>18</v>
      </c>
      <c r="G2191" s="14" t="s">
        <v>4376</v>
      </c>
      <c r="H2191" s="29" t="s">
        <v>4377</v>
      </c>
      <c r="I2191" s="71"/>
      <c r="J2191" s="71"/>
      <c r="K2191" s="3"/>
      <c r="L2191" s="3"/>
    </row>
    <row r="2192" spans="1:12" ht="61.5" x14ac:dyDescent="0.4">
      <c r="A2192" s="1"/>
      <c r="B2192" s="12" t="s">
        <v>74</v>
      </c>
      <c r="C2192" s="28">
        <v>43916</v>
      </c>
      <c r="D2192" s="12" t="s">
        <v>16</v>
      </c>
      <c r="E2192" s="12" t="s">
        <v>527</v>
      </c>
      <c r="F2192" s="12" t="s">
        <v>18</v>
      </c>
      <c r="G2192" s="14" t="s">
        <v>4378</v>
      </c>
      <c r="H2192" s="29" t="s">
        <v>4379</v>
      </c>
      <c r="I2192" s="16"/>
      <c r="J2192" s="16"/>
      <c r="K2192" s="3"/>
      <c r="L2192" s="3"/>
    </row>
    <row r="2193" spans="1:12" ht="36.9" x14ac:dyDescent="0.4">
      <c r="A2193" s="1"/>
      <c r="B2193" s="12" t="s">
        <v>294</v>
      </c>
      <c r="C2193" s="49">
        <v>43916</v>
      </c>
      <c r="D2193" s="14" t="s">
        <v>16</v>
      </c>
      <c r="E2193" s="12" t="s">
        <v>4085</v>
      </c>
      <c r="F2193" s="14" t="s">
        <v>23</v>
      </c>
      <c r="G2193" s="14" t="s">
        <v>4380</v>
      </c>
      <c r="H2193" s="29" t="s">
        <v>4381</v>
      </c>
      <c r="I2193" s="71"/>
      <c r="J2193" s="71"/>
      <c r="K2193" s="3"/>
      <c r="L2193" s="3"/>
    </row>
    <row r="2194" spans="1:12" ht="73.8" x14ac:dyDescent="0.4">
      <c r="A2194" s="1"/>
      <c r="B2194" s="12" t="s">
        <v>294</v>
      </c>
      <c r="C2194" s="49">
        <v>43916</v>
      </c>
      <c r="D2194" s="14" t="s">
        <v>16</v>
      </c>
      <c r="E2194" s="12" t="s">
        <v>61</v>
      </c>
      <c r="F2194" s="14" t="s">
        <v>18</v>
      </c>
      <c r="G2194" s="14" t="s">
        <v>4382</v>
      </c>
      <c r="H2194" s="29" t="s">
        <v>4383</v>
      </c>
      <c r="I2194" s="71"/>
      <c r="J2194" s="71"/>
      <c r="K2194" s="3"/>
      <c r="L2194" s="3"/>
    </row>
    <row r="2195" spans="1:12" ht="110.7" x14ac:dyDescent="0.4">
      <c r="A2195" s="1"/>
      <c r="B2195" s="12" t="s">
        <v>294</v>
      </c>
      <c r="C2195" s="49">
        <v>43916</v>
      </c>
      <c r="D2195" s="14" t="s">
        <v>16</v>
      </c>
      <c r="E2195" s="12" t="s">
        <v>295</v>
      </c>
      <c r="F2195" s="14" t="s">
        <v>52</v>
      </c>
      <c r="G2195" s="14" t="s">
        <v>4384</v>
      </c>
      <c r="H2195" s="29" t="s">
        <v>4385</v>
      </c>
      <c r="I2195" s="71"/>
      <c r="J2195" s="71"/>
      <c r="K2195" s="3"/>
      <c r="L2195" s="3"/>
    </row>
    <row r="2196" spans="1:12" ht="36.9" x14ac:dyDescent="0.4">
      <c r="A2196" s="1"/>
      <c r="B2196" s="12" t="s">
        <v>80</v>
      </c>
      <c r="C2196" s="28">
        <v>43916</v>
      </c>
      <c r="D2196" s="12" t="s">
        <v>16</v>
      </c>
      <c r="E2196" s="12" t="s">
        <v>81</v>
      </c>
      <c r="F2196" s="12" t="s">
        <v>18</v>
      </c>
      <c r="G2196" s="14" t="s">
        <v>4386</v>
      </c>
      <c r="H2196" s="29" t="s">
        <v>4387</v>
      </c>
      <c r="I2196" s="16"/>
      <c r="J2196" s="16"/>
      <c r="K2196" s="3"/>
      <c r="L2196" s="3"/>
    </row>
    <row r="2197" spans="1:12" ht="49.2" x14ac:dyDescent="0.4">
      <c r="A2197" s="1"/>
      <c r="B2197" s="12" t="s">
        <v>80</v>
      </c>
      <c r="C2197" s="28">
        <v>43916</v>
      </c>
      <c r="D2197" s="12" t="s">
        <v>16</v>
      </c>
      <c r="E2197" s="12" t="s">
        <v>81</v>
      </c>
      <c r="F2197" s="12" t="s">
        <v>18</v>
      </c>
      <c r="G2197" s="14" t="s">
        <v>4388</v>
      </c>
      <c r="H2197" s="29" t="s">
        <v>4387</v>
      </c>
      <c r="I2197" s="16"/>
      <c r="J2197" s="16"/>
      <c r="K2197" s="3"/>
      <c r="L2197" s="3"/>
    </row>
    <row r="2198" spans="1:12" ht="36.9" x14ac:dyDescent="0.4">
      <c r="A2198" s="1"/>
      <c r="B2198" s="12" t="s">
        <v>80</v>
      </c>
      <c r="C2198" s="28">
        <v>43916</v>
      </c>
      <c r="D2198" s="12" t="s">
        <v>16</v>
      </c>
      <c r="E2198" s="12" t="s">
        <v>81</v>
      </c>
      <c r="F2198" s="12" t="s">
        <v>18</v>
      </c>
      <c r="G2198" s="14" t="s">
        <v>4389</v>
      </c>
      <c r="H2198" s="29" t="s">
        <v>4387</v>
      </c>
      <c r="I2198" s="16"/>
      <c r="J2198" s="16"/>
      <c r="K2198" s="3"/>
      <c r="L2198" s="3"/>
    </row>
    <row r="2199" spans="1:12" ht="36.9" x14ac:dyDescent="0.4">
      <c r="A2199" s="1"/>
      <c r="B2199" s="12" t="s">
        <v>80</v>
      </c>
      <c r="C2199" s="28">
        <v>43916</v>
      </c>
      <c r="D2199" s="12" t="s">
        <v>16</v>
      </c>
      <c r="E2199" s="12" t="s">
        <v>81</v>
      </c>
      <c r="F2199" s="12" t="s">
        <v>18</v>
      </c>
      <c r="G2199" s="14" t="s">
        <v>4390</v>
      </c>
      <c r="H2199" s="29" t="s">
        <v>4387</v>
      </c>
      <c r="I2199" s="16"/>
      <c r="J2199" s="16"/>
      <c r="K2199" s="3"/>
      <c r="L2199" s="3"/>
    </row>
    <row r="2200" spans="1:12" ht="98.4" x14ac:dyDescent="0.4">
      <c r="A2200" s="1"/>
      <c r="B2200" s="12" t="s">
        <v>80</v>
      </c>
      <c r="C2200" s="28">
        <v>43916</v>
      </c>
      <c r="D2200" s="12" t="s">
        <v>16</v>
      </c>
      <c r="E2200" s="12" t="s">
        <v>81</v>
      </c>
      <c r="F2200" s="12" t="s">
        <v>23</v>
      </c>
      <c r="G2200" s="14" t="s">
        <v>4391</v>
      </c>
      <c r="H2200" s="12" t="s">
        <v>4392</v>
      </c>
      <c r="I2200" s="16"/>
      <c r="J2200" s="16"/>
      <c r="K2200" s="3"/>
      <c r="L2200" s="3"/>
    </row>
    <row r="2201" spans="1:12" ht="61.5" x14ac:dyDescent="0.4">
      <c r="A2201" s="1"/>
      <c r="B2201" s="12" t="s">
        <v>84</v>
      </c>
      <c r="C2201" s="49">
        <v>43916</v>
      </c>
      <c r="D2201" s="14" t="s">
        <v>16</v>
      </c>
      <c r="E2201" s="12" t="s">
        <v>85</v>
      </c>
      <c r="F2201" s="14" t="s">
        <v>18</v>
      </c>
      <c r="G2201" s="14" t="s">
        <v>4393</v>
      </c>
      <c r="H2201" s="29" t="s">
        <v>4394</v>
      </c>
      <c r="I2201" s="71"/>
      <c r="J2201" s="71"/>
      <c r="K2201" s="3"/>
      <c r="L2201" s="3"/>
    </row>
    <row r="2202" spans="1:12" ht="49.2" x14ac:dyDescent="0.4">
      <c r="A2202" s="1"/>
      <c r="B2202" s="12" t="s">
        <v>177</v>
      </c>
      <c r="C2202" s="49">
        <v>43916</v>
      </c>
      <c r="D2202" s="14" t="s">
        <v>16</v>
      </c>
      <c r="E2202" s="12" t="s">
        <v>178</v>
      </c>
      <c r="F2202" s="14" t="s">
        <v>18</v>
      </c>
      <c r="G2202" s="14" t="s">
        <v>4395</v>
      </c>
      <c r="H2202" s="29" t="s">
        <v>4396</v>
      </c>
      <c r="I2202" s="71"/>
      <c r="J2202" s="71"/>
      <c r="K2202" s="3"/>
      <c r="L2202" s="3"/>
    </row>
    <row r="2203" spans="1:12" ht="61.5" x14ac:dyDescent="0.4">
      <c r="A2203" s="1"/>
      <c r="B2203" s="12" t="s">
        <v>177</v>
      </c>
      <c r="C2203" s="49">
        <v>43916</v>
      </c>
      <c r="D2203" s="14" t="s">
        <v>16</v>
      </c>
      <c r="E2203" s="12" t="s">
        <v>178</v>
      </c>
      <c r="F2203" s="14" t="s">
        <v>18</v>
      </c>
      <c r="G2203" s="14" t="s">
        <v>4397</v>
      </c>
      <c r="H2203" s="29" t="s">
        <v>4396</v>
      </c>
      <c r="I2203" s="71"/>
      <c r="J2203" s="71"/>
      <c r="K2203" s="3"/>
      <c r="L2203" s="3"/>
    </row>
    <row r="2204" spans="1:12" ht="36.9" x14ac:dyDescent="0.4">
      <c r="A2204" s="1"/>
      <c r="B2204" s="12" t="s">
        <v>177</v>
      </c>
      <c r="C2204" s="49">
        <v>43916</v>
      </c>
      <c r="D2204" s="14" t="s">
        <v>16</v>
      </c>
      <c r="E2204" s="12" t="s">
        <v>178</v>
      </c>
      <c r="F2204" s="14" t="s">
        <v>18</v>
      </c>
      <c r="G2204" s="14" t="s">
        <v>4398</v>
      </c>
      <c r="H2204" s="29" t="s">
        <v>4396</v>
      </c>
      <c r="I2204" s="71"/>
      <c r="J2204" s="71"/>
      <c r="K2204" s="3"/>
      <c r="L2204" s="3"/>
    </row>
    <row r="2205" spans="1:12" ht="36.9" x14ac:dyDescent="0.4">
      <c r="A2205" s="1"/>
      <c r="B2205" s="12" t="s">
        <v>177</v>
      </c>
      <c r="C2205" s="49">
        <v>43916</v>
      </c>
      <c r="D2205" s="14" t="s">
        <v>16</v>
      </c>
      <c r="E2205" s="12" t="s">
        <v>866</v>
      </c>
      <c r="F2205" s="14" t="s">
        <v>18</v>
      </c>
      <c r="G2205" s="14" t="s">
        <v>4399</v>
      </c>
      <c r="H2205" s="29" t="s">
        <v>4400</v>
      </c>
      <c r="I2205" s="71"/>
      <c r="J2205" s="71"/>
      <c r="K2205" s="3"/>
      <c r="L2205" s="3"/>
    </row>
    <row r="2206" spans="1:12" ht="135.30000000000001" x14ac:dyDescent="0.4">
      <c r="A2206" s="1"/>
      <c r="B2206" s="12" t="s">
        <v>308</v>
      </c>
      <c r="C2206" s="49">
        <v>43916</v>
      </c>
      <c r="D2206" s="14" t="s">
        <v>16</v>
      </c>
      <c r="E2206" s="12" t="s">
        <v>3118</v>
      </c>
      <c r="F2206" s="14" t="s">
        <v>274</v>
      </c>
      <c r="G2206" s="14" t="s">
        <v>4401</v>
      </c>
      <c r="H2206" s="29" t="s">
        <v>4402</v>
      </c>
      <c r="I2206" s="71"/>
      <c r="J2206" s="71"/>
      <c r="K2206" s="3"/>
      <c r="L2206" s="3"/>
    </row>
    <row r="2207" spans="1:12" ht="49.2" x14ac:dyDescent="0.4">
      <c r="A2207" s="1"/>
      <c r="B2207" s="12" t="s">
        <v>308</v>
      </c>
      <c r="C2207" s="49">
        <v>43916</v>
      </c>
      <c r="D2207" s="14" t="s">
        <v>16</v>
      </c>
      <c r="E2207" s="12" t="s">
        <v>4403</v>
      </c>
      <c r="F2207" s="14" t="s">
        <v>18</v>
      </c>
      <c r="G2207" s="14" t="s">
        <v>4404</v>
      </c>
      <c r="H2207" s="29" t="s">
        <v>4405</v>
      </c>
      <c r="I2207" s="16"/>
      <c r="J2207" s="16"/>
      <c r="K2207" s="3"/>
      <c r="L2207" s="3"/>
    </row>
    <row r="2208" spans="1:12" ht="98.4" x14ac:dyDescent="0.4">
      <c r="A2208" s="1"/>
      <c r="B2208" s="12" t="s">
        <v>308</v>
      </c>
      <c r="C2208" s="49">
        <v>43916</v>
      </c>
      <c r="D2208" s="14" t="s">
        <v>16</v>
      </c>
      <c r="E2208" s="12" t="s">
        <v>4403</v>
      </c>
      <c r="F2208" s="14" t="s">
        <v>18</v>
      </c>
      <c r="G2208" s="14" t="s">
        <v>4406</v>
      </c>
      <c r="H2208" s="29" t="s">
        <v>4405</v>
      </c>
      <c r="I2208" s="16"/>
      <c r="J2208" s="16"/>
      <c r="K2208" s="3"/>
      <c r="L2208" s="3"/>
    </row>
    <row r="2209" spans="1:12" ht="49.2" x14ac:dyDescent="0.4">
      <c r="A2209" s="1"/>
      <c r="B2209" s="12" t="s">
        <v>308</v>
      </c>
      <c r="C2209" s="49">
        <v>43916</v>
      </c>
      <c r="D2209" s="14" t="s">
        <v>16</v>
      </c>
      <c r="E2209" s="12" t="s">
        <v>4403</v>
      </c>
      <c r="F2209" s="14" t="s">
        <v>18</v>
      </c>
      <c r="G2209" s="14" t="s">
        <v>4407</v>
      </c>
      <c r="H2209" s="29" t="s">
        <v>4405</v>
      </c>
      <c r="I2209" s="16"/>
      <c r="J2209" s="16"/>
      <c r="K2209" s="3"/>
      <c r="L2209" s="3"/>
    </row>
    <row r="2210" spans="1:12" ht="123" x14ac:dyDescent="0.4">
      <c r="A2210" s="1"/>
      <c r="B2210" s="12" t="s">
        <v>308</v>
      </c>
      <c r="C2210" s="49">
        <v>43916</v>
      </c>
      <c r="D2210" s="14" t="s">
        <v>16</v>
      </c>
      <c r="E2210" s="12" t="s">
        <v>4403</v>
      </c>
      <c r="F2210" s="14" t="s">
        <v>23</v>
      </c>
      <c r="G2210" s="14" t="s">
        <v>4408</v>
      </c>
      <c r="H2210" s="14" t="s">
        <v>4409</v>
      </c>
      <c r="I2210" s="16"/>
      <c r="J2210" s="16"/>
      <c r="K2210" s="3"/>
      <c r="L2210" s="3"/>
    </row>
    <row r="2211" spans="1:12" ht="73.8" x14ac:dyDescent="0.4">
      <c r="A2211" s="1"/>
      <c r="B2211" s="12" t="s">
        <v>91</v>
      </c>
      <c r="C2211" s="81">
        <v>43916</v>
      </c>
      <c r="D2211" s="82" t="s">
        <v>16</v>
      </c>
      <c r="E2211" s="12" t="s">
        <v>92</v>
      </c>
      <c r="F2211" s="83" t="s">
        <v>18</v>
      </c>
      <c r="G2211" s="83" t="s">
        <v>4410</v>
      </c>
      <c r="H2211" s="73" t="s">
        <v>4411</v>
      </c>
      <c r="I2211" s="42"/>
      <c r="J2211" s="42"/>
      <c r="K2211" s="3"/>
      <c r="L2211" s="3"/>
    </row>
    <row r="2212" spans="1:12" ht="86.1" x14ac:dyDescent="0.4">
      <c r="A2212" s="1"/>
      <c r="B2212" s="12" t="s">
        <v>480</v>
      </c>
      <c r="C2212" s="49">
        <v>43916</v>
      </c>
      <c r="D2212" s="14" t="s">
        <v>16</v>
      </c>
      <c r="E2212" s="12" t="s">
        <v>1417</v>
      </c>
      <c r="F2212" s="14" t="s">
        <v>18</v>
      </c>
      <c r="G2212" s="14" t="s">
        <v>4412</v>
      </c>
      <c r="H2212" s="29" t="s">
        <v>4413</v>
      </c>
      <c r="I2212" s="71"/>
      <c r="J2212" s="71"/>
      <c r="K2212" s="3"/>
      <c r="L2212" s="3"/>
    </row>
    <row r="2213" spans="1:12" ht="49.2" x14ac:dyDescent="0.4">
      <c r="A2213" s="1"/>
      <c r="B2213" s="12" t="s">
        <v>480</v>
      </c>
      <c r="C2213" s="49">
        <v>43916</v>
      </c>
      <c r="D2213" s="14" t="s">
        <v>16</v>
      </c>
      <c r="E2213" s="12" t="s">
        <v>1327</v>
      </c>
      <c r="F2213" s="14" t="s">
        <v>725</v>
      </c>
      <c r="G2213" s="14" t="s">
        <v>4414</v>
      </c>
      <c r="H2213" s="29" t="s">
        <v>4415</v>
      </c>
      <c r="I2213" s="71"/>
      <c r="J2213" s="71"/>
      <c r="K2213" s="3"/>
      <c r="L2213" s="3"/>
    </row>
    <row r="2214" spans="1:12" ht="86.1" x14ac:dyDescent="0.4">
      <c r="A2214" s="1"/>
      <c r="B2214" s="12" t="s">
        <v>480</v>
      </c>
      <c r="C2214" s="49">
        <v>43916</v>
      </c>
      <c r="D2214" s="14" t="s">
        <v>16</v>
      </c>
      <c r="E2214" s="12" t="s">
        <v>1327</v>
      </c>
      <c r="F2214" s="14" t="s">
        <v>28</v>
      </c>
      <c r="G2214" s="14" t="s">
        <v>4416</v>
      </c>
      <c r="H2214" s="29" t="s">
        <v>4415</v>
      </c>
      <c r="I2214" s="71"/>
      <c r="J2214" s="71"/>
      <c r="K2214" s="3"/>
      <c r="L2214" s="3"/>
    </row>
    <row r="2215" spans="1:12" ht="110.7" hidden="1" x14ac:dyDescent="0.4">
      <c r="A2215" s="1"/>
      <c r="B2215" s="19" t="s">
        <v>480</v>
      </c>
      <c r="C2215" s="51">
        <v>43916</v>
      </c>
      <c r="D2215" s="21" t="s">
        <v>142</v>
      </c>
      <c r="E2215" s="19" t="s">
        <v>61</v>
      </c>
      <c r="F2215" s="21" t="s">
        <v>18</v>
      </c>
      <c r="G2215" s="21" t="s">
        <v>4417</v>
      </c>
      <c r="H2215" s="31" t="s">
        <v>4418</v>
      </c>
      <c r="I2215" s="16"/>
      <c r="J2215" s="16"/>
      <c r="K2215" s="3"/>
      <c r="L2215" s="3"/>
    </row>
    <row r="2216" spans="1:12" ht="73.8" x14ac:dyDescent="0.4">
      <c r="A2216" s="1"/>
      <c r="B2216" s="12" t="s">
        <v>480</v>
      </c>
      <c r="C2216" s="49">
        <v>43916</v>
      </c>
      <c r="D2216" s="14" t="s">
        <v>16</v>
      </c>
      <c r="E2216" s="12" t="s">
        <v>61</v>
      </c>
      <c r="F2216" s="14" t="s">
        <v>298</v>
      </c>
      <c r="G2216" s="14" t="s">
        <v>4419</v>
      </c>
      <c r="H2216" s="29" t="s">
        <v>4420</v>
      </c>
      <c r="I2216" s="16"/>
      <c r="J2216" s="16"/>
      <c r="K2216" s="3"/>
      <c r="L2216" s="3"/>
    </row>
    <row r="2217" spans="1:12" ht="36.9" x14ac:dyDescent="0.4">
      <c r="A2217" s="1"/>
      <c r="B2217" s="12" t="s">
        <v>480</v>
      </c>
      <c r="C2217" s="49">
        <v>43916</v>
      </c>
      <c r="D2217" s="14" t="s">
        <v>16</v>
      </c>
      <c r="E2217" s="12" t="s">
        <v>61</v>
      </c>
      <c r="F2217" s="14" t="s">
        <v>4421</v>
      </c>
      <c r="G2217" s="14" t="s">
        <v>4422</v>
      </c>
      <c r="H2217" s="29" t="s">
        <v>4423</v>
      </c>
      <c r="I2217" s="16"/>
      <c r="J2217" s="16"/>
      <c r="K2217" s="3"/>
      <c r="L2217" s="3"/>
    </row>
    <row r="2218" spans="1:12" ht="49.2" x14ac:dyDescent="0.4">
      <c r="A2218" s="1"/>
      <c r="B2218" s="12" t="s">
        <v>670</v>
      </c>
      <c r="C2218" s="49">
        <v>43916</v>
      </c>
      <c r="D2218" s="14" t="s">
        <v>16</v>
      </c>
      <c r="E2218" s="12" t="s">
        <v>4424</v>
      </c>
      <c r="F2218" s="14" t="s">
        <v>18</v>
      </c>
      <c r="G2218" s="14" t="s">
        <v>4425</v>
      </c>
      <c r="H2218" s="29" t="s">
        <v>4278</v>
      </c>
      <c r="I2218" s="16"/>
      <c r="J2218" s="16"/>
      <c r="K2218" s="3"/>
      <c r="L2218" s="3"/>
    </row>
    <row r="2219" spans="1:12" ht="61.5" x14ac:dyDescent="0.4">
      <c r="A2219" s="1"/>
      <c r="B2219" s="84" t="s">
        <v>670</v>
      </c>
      <c r="C2219" s="81">
        <v>43916</v>
      </c>
      <c r="D2219" s="82" t="s">
        <v>16</v>
      </c>
      <c r="E2219" s="84" t="s">
        <v>671</v>
      </c>
      <c r="F2219" s="82" t="s">
        <v>18</v>
      </c>
      <c r="G2219" s="83" t="s">
        <v>4426</v>
      </c>
      <c r="H2219" s="73" t="s">
        <v>4427</v>
      </c>
      <c r="I2219" s="42"/>
      <c r="J2219" s="42"/>
      <c r="K2219" s="3"/>
      <c r="L2219" s="3"/>
    </row>
    <row r="2220" spans="1:12" ht="61.5" x14ac:dyDescent="0.4">
      <c r="A2220" s="1"/>
      <c r="B2220" s="12" t="s">
        <v>1535</v>
      </c>
      <c r="C2220" s="49">
        <v>43916</v>
      </c>
      <c r="D2220" s="14" t="s">
        <v>16</v>
      </c>
      <c r="E2220" s="12" t="s">
        <v>3560</v>
      </c>
      <c r="F2220" s="14" t="s">
        <v>18</v>
      </c>
      <c r="G2220" s="14" t="s">
        <v>4428</v>
      </c>
      <c r="H2220" s="29" t="s">
        <v>4429</v>
      </c>
      <c r="I2220" s="71"/>
      <c r="J2220" s="71"/>
      <c r="K2220" s="3"/>
      <c r="L2220" s="3"/>
    </row>
    <row r="2221" spans="1:12" ht="49.2" x14ac:dyDescent="0.4">
      <c r="A2221" s="1"/>
      <c r="B2221" s="12" t="s">
        <v>400</v>
      </c>
      <c r="C2221" s="49">
        <v>43916</v>
      </c>
      <c r="D2221" s="14" t="s">
        <v>16</v>
      </c>
      <c r="E2221" s="12" t="s">
        <v>1013</v>
      </c>
      <c r="F2221" s="14" t="s">
        <v>18</v>
      </c>
      <c r="G2221" s="14" t="s">
        <v>4430</v>
      </c>
      <c r="H2221" s="29" t="s">
        <v>4431</v>
      </c>
      <c r="I2221" s="71"/>
      <c r="J2221" s="71"/>
      <c r="K2221" s="3"/>
      <c r="L2221" s="3"/>
    </row>
    <row r="2222" spans="1:12" ht="61.5" x14ac:dyDescent="0.4">
      <c r="A2222" s="1"/>
      <c r="B2222" s="12" t="s">
        <v>400</v>
      </c>
      <c r="C2222" s="49">
        <v>43916</v>
      </c>
      <c r="D2222" s="14" t="s">
        <v>16</v>
      </c>
      <c r="E2222" s="12" t="s">
        <v>689</v>
      </c>
      <c r="F2222" s="14" t="s">
        <v>18</v>
      </c>
      <c r="G2222" s="14" t="s">
        <v>4432</v>
      </c>
      <c r="H2222" s="29" t="s">
        <v>4433</v>
      </c>
      <c r="I2222" s="71"/>
      <c r="J2222" s="71"/>
      <c r="K2222" s="3"/>
      <c r="L2222" s="3"/>
    </row>
    <row r="2223" spans="1:12" ht="110.7" x14ac:dyDescent="0.4">
      <c r="A2223" s="1"/>
      <c r="B2223" s="12" t="s">
        <v>400</v>
      </c>
      <c r="C2223" s="49">
        <v>43916</v>
      </c>
      <c r="D2223" s="14" t="s">
        <v>16</v>
      </c>
      <c r="E2223" s="12" t="s">
        <v>4434</v>
      </c>
      <c r="F2223" s="14" t="s">
        <v>18</v>
      </c>
      <c r="G2223" s="14" t="s">
        <v>4435</v>
      </c>
      <c r="H2223" s="29" t="s">
        <v>4436</v>
      </c>
      <c r="I2223" s="71"/>
      <c r="J2223" s="71"/>
      <c r="K2223" s="3"/>
      <c r="L2223" s="3"/>
    </row>
    <row r="2224" spans="1:12" ht="184.5" x14ac:dyDescent="0.4">
      <c r="A2224" s="1"/>
      <c r="B2224" s="12" t="s">
        <v>400</v>
      </c>
      <c r="C2224" s="49">
        <v>43916</v>
      </c>
      <c r="D2224" s="14" t="s">
        <v>16</v>
      </c>
      <c r="E2224" s="12" t="s">
        <v>401</v>
      </c>
      <c r="F2224" s="14" t="s">
        <v>23</v>
      </c>
      <c r="G2224" s="14" t="s">
        <v>4437</v>
      </c>
      <c r="H2224" s="12" t="s">
        <v>4438</v>
      </c>
      <c r="I2224" s="50"/>
      <c r="J2224" s="50"/>
      <c r="K2224" s="3"/>
      <c r="L2224" s="3"/>
    </row>
    <row r="2225" spans="1:12" ht="135.30000000000001" x14ac:dyDescent="0.4">
      <c r="A2225" s="1"/>
      <c r="B2225" s="12" t="s">
        <v>184</v>
      </c>
      <c r="C2225" s="49">
        <v>43916</v>
      </c>
      <c r="D2225" s="14" t="s">
        <v>16</v>
      </c>
      <c r="E2225" s="12" t="s">
        <v>332</v>
      </c>
      <c r="F2225" s="14" t="s">
        <v>18</v>
      </c>
      <c r="G2225" s="14" t="s">
        <v>4439</v>
      </c>
      <c r="H2225" s="29" t="s">
        <v>4440</v>
      </c>
      <c r="I2225" s="71"/>
      <c r="J2225" s="71"/>
      <c r="K2225" s="3"/>
      <c r="L2225" s="3"/>
    </row>
    <row r="2226" spans="1:12" ht="61.5" x14ac:dyDescent="0.4">
      <c r="A2226" s="1"/>
      <c r="B2226" s="12" t="s">
        <v>184</v>
      </c>
      <c r="C2226" s="49">
        <v>43916</v>
      </c>
      <c r="D2226" s="14" t="s">
        <v>16</v>
      </c>
      <c r="E2226" s="12" t="s">
        <v>332</v>
      </c>
      <c r="F2226" s="14" t="s">
        <v>18</v>
      </c>
      <c r="G2226" s="14" t="s">
        <v>4441</v>
      </c>
      <c r="H2226" s="29" t="s">
        <v>4442</v>
      </c>
      <c r="I2226" s="71"/>
      <c r="J2226" s="71"/>
      <c r="K2226" s="3"/>
      <c r="L2226" s="3"/>
    </row>
    <row r="2227" spans="1:12" ht="49.2" x14ac:dyDescent="0.4">
      <c r="A2227" s="1"/>
      <c r="B2227" s="12" t="s">
        <v>191</v>
      </c>
      <c r="C2227" s="49">
        <v>43916</v>
      </c>
      <c r="D2227" s="14" t="s">
        <v>16</v>
      </c>
      <c r="E2227" s="12" t="s">
        <v>192</v>
      </c>
      <c r="F2227" s="14" t="s">
        <v>28</v>
      </c>
      <c r="G2227" s="14" t="s">
        <v>4443</v>
      </c>
      <c r="H2227" s="29" t="s">
        <v>4444</v>
      </c>
      <c r="I2227" s="71"/>
      <c r="J2227" s="71"/>
      <c r="K2227" s="3"/>
      <c r="L2227" s="3"/>
    </row>
    <row r="2228" spans="1:12" ht="61.5" x14ac:dyDescent="0.4">
      <c r="A2228" s="1"/>
      <c r="B2228" s="12" t="s">
        <v>116</v>
      </c>
      <c r="C2228" s="49">
        <v>43915</v>
      </c>
      <c r="D2228" s="14" t="s">
        <v>16</v>
      </c>
      <c r="E2228" s="12" t="s">
        <v>116</v>
      </c>
      <c r="F2228" s="14" t="s">
        <v>23</v>
      </c>
      <c r="G2228" s="14" t="s">
        <v>4445</v>
      </c>
      <c r="H2228" s="29" t="s">
        <v>4446</v>
      </c>
      <c r="I2228" s="71"/>
      <c r="J2228" s="71"/>
      <c r="K2228" s="3"/>
      <c r="L2228" s="3"/>
    </row>
    <row r="2229" spans="1:12" ht="73.8" x14ac:dyDescent="0.4">
      <c r="A2229" s="1"/>
      <c r="B2229" s="12" t="s">
        <v>119</v>
      </c>
      <c r="C2229" s="49">
        <v>43915</v>
      </c>
      <c r="D2229" s="14" t="s">
        <v>16</v>
      </c>
      <c r="E2229" s="12" t="s">
        <v>61</v>
      </c>
      <c r="F2229" s="14" t="s">
        <v>23</v>
      </c>
      <c r="G2229" s="14" t="s">
        <v>4447</v>
      </c>
      <c r="H2229" s="29" t="s">
        <v>4448</v>
      </c>
      <c r="I2229" s="14"/>
      <c r="J2229" s="14"/>
      <c r="K2229" s="3"/>
      <c r="L2229" s="3"/>
    </row>
    <row r="2230" spans="1:12" ht="98.4" x14ac:dyDescent="0.4">
      <c r="A2230" s="1"/>
      <c r="B2230" s="12" t="s">
        <v>42</v>
      </c>
      <c r="C2230" s="49">
        <v>43915</v>
      </c>
      <c r="D2230" s="14" t="s">
        <v>16</v>
      </c>
      <c r="E2230" s="85" t="s">
        <v>4449</v>
      </c>
      <c r="F2230" s="14" t="s">
        <v>23</v>
      </c>
      <c r="G2230" s="14" t="s">
        <v>4450</v>
      </c>
      <c r="H2230" s="12" t="s">
        <v>4451</v>
      </c>
      <c r="I2230" s="50"/>
      <c r="J2230" s="50"/>
      <c r="K2230" s="3"/>
      <c r="L2230" s="3"/>
    </row>
    <row r="2231" spans="1:12" ht="49.2" x14ac:dyDescent="0.4">
      <c r="A2231" s="1"/>
      <c r="B2231" s="12" t="s">
        <v>42</v>
      </c>
      <c r="C2231" s="49">
        <v>43915</v>
      </c>
      <c r="D2231" s="86" t="s">
        <v>16</v>
      </c>
      <c r="E2231" s="85" t="s">
        <v>4449</v>
      </c>
      <c r="F2231" s="14" t="s">
        <v>18</v>
      </c>
      <c r="G2231" s="14" t="s">
        <v>4452</v>
      </c>
      <c r="H2231" s="29" t="s">
        <v>4453</v>
      </c>
      <c r="I2231" s="50"/>
      <c r="J2231" s="50"/>
      <c r="K2231" s="3"/>
      <c r="L2231" s="3"/>
    </row>
    <row r="2232" spans="1:12" ht="61.5" x14ac:dyDescent="0.4">
      <c r="A2232" s="1"/>
      <c r="B2232" s="12" t="s">
        <v>42</v>
      </c>
      <c r="C2232" s="49">
        <v>43915</v>
      </c>
      <c r="D2232" s="14" t="s">
        <v>16</v>
      </c>
      <c r="E2232" s="85" t="s">
        <v>535</v>
      </c>
      <c r="F2232" s="14" t="s">
        <v>23</v>
      </c>
      <c r="G2232" s="14" t="s">
        <v>4454</v>
      </c>
      <c r="H2232" s="29" t="s">
        <v>4455</v>
      </c>
      <c r="I2232" s="50"/>
      <c r="J2232" s="50"/>
      <c r="K2232" s="3"/>
      <c r="L2232" s="3"/>
    </row>
    <row r="2233" spans="1:12" ht="123" x14ac:dyDescent="0.4">
      <c r="A2233" s="1"/>
      <c r="B2233" s="12" t="s">
        <v>42</v>
      </c>
      <c r="C2233" s="49">
        <v>43915</v>
      </c>
      <c r="D2233" s="14" t="s">
        <v>16</v>
      </c>
      <c r="E2233" s="85" t="s">
        <v>535</v>
      </c>
      <c r="F2233" s="14" t="s">
        <v>23</v>
      </c>
      <c r="G2233" s="14" t="s">
        <v>4456</v>
      </c>
      <c r="H2233" s="36" t="s">
        <v>4457</v>
      </c>
      <c r="I2233" s="50"/>
      <c r="J2233" s="50"/>
      <c r="K2233" s="3"/>
      <c r="L2233" s="3"/>
    </row>
    <row r="2234" spans="1:12" ht="49.2" x14ac:dyDescent="0.4">
      <c r="A2234" s="1"/>
      <c r="B2234" s="12" t="s">
        <v>42</v>
      </c>
      <c r="C2234" s="49">
        <v>43915</v>
      </c>
      <c r="D2234" s="14" t="s">
        <v>16</v>
      </c>
      <c r="E2234" s="85" t="s">
        <v>535</v>
      </c>
      <c r="F2234" s="14" t="s">
        <v>426</v>
      </c>
      <c r="G2234" s="14" t="s">
        <v>4458</v>
      </c>
      <c r="H2234" s="36" t="s">
        <v>4459</v>
      </c>
      <c r="I2234" s="50"/>
      <c r="J2234" s="50"/>
      <c r="K2234" s="3"/>
      <c r="L2234" s="3"/>
    </row>
    <row r="2235" spans="1:12" ht="123" x14ac:dyDescent="0.4">
      <c r="A2235" s="1"/>
      <c r="B2235" s="12" t="s">
        <v>42</v>
      </c>
      <c r="C2235" s="49">
        <v>43915</v>
      </c>
      <c r="D2235" s="14" t="s">
        <v>16</v>
      </c>
      <c r="E2235" s="85" t="s">
        <v>4460</v>
      </c>
      <c r="F2235" s="14" t="s">
        <v>23</v>
      </c>
      <c r="G2235" s="14" t="s">
        <v>4461</v>
      </c>
      <c r="H2235" s="36" t="s">
        <v>4459</v>
      </c>
      <c r="I2235" s="50"/>
      <c r="J2235" s="50"/>
      <c r="K2235" s="3"/>
      <c r="L2235" s="3"/>
    </row>
    <row r="2236" spans="1:12" ht="49.2" x14ac:dyDescent="0.4">
      <c r="A2236" s="1"/>
      <c r="B2236" s="12" t="s">
        <v>42</v>
      </c>
      <c r="C2236" s="49">
        <v>43915</v>
      </c>
      <c r="D2236" s="14" t="s">
        <v>16</v>
      </c>
      <c r="E2236" s="85" t="s">
        <v>4449</v>
      </c>
      <c r="F2236" s="14" t="s">
        <v>23</v>
      </c>
      <c r="G2236" s="14" t="s">
        <v>4462</v>
      </c>
      <c r="H2236" s="36" t="s">
        <v>4459</v>
      </c>
      <c r="I2236" s="50"/>
      <c r="J2236" s="50"/>
      <c r="K2236" s="3"/>
      <c r="L2236" s="3"/>
    </row>
    <row r="2237" spans="1:12" ht="49.2" x14ac:dyDescent="0.4">
      <c r="A2237" s="1"/>
      <c r="B2237" s="12" t="s">
        <v>42</v>
      </c>
      <c r="C2237" s="49">
        <v>43915</v>
      </c>
      <c r="D2237" s="14" t="s">
        <v>16</v>
      </c>
      <c r="E2237" s="85" t="s">
        <v>535</v>
      </c>
      <c r="F2237" s="14" t="s">
        <v>18</v>
      </c>
      <c r="G2237" s="14" t="s">
        <v>4463</v>
      </c>
      <c r="H2237" s="36" t="s">
        <v>4459</v>
      </c>
      <c r="I2237" s="50"/>
      <c r="J2237" s="50"/>
      <c r="K2237" s="3"/>
      <c r="L2237" s="3"/>
    </row>
    <row r="2238" spans="1:12" ht="73.8" x14ac:dyDescent="0.4">
      <c r="A2238" s="1"/>
      <c r="B2238" s="12" t="s">
        <v>42</v>
      </c>
      <c r="C2238" s="49">
        <v>43915</v>
      </c>
      <c r="D2238" s="14" t="s">
        <v>16</v>
      </c>
      <c r="E2238" s="85" t="s">
        <v>535</v>
      </c>
      <c r="F2238" s="14" t="s">
        <v>18</v>
      </c>
      <c r="G2238" s="14" t="s">
        <v>4464</v>
      </c>
      <c r="H2238" s="36" t="s">
        <v>4459</v>
      </c>
      <c r="I2238" s="50"/>
      <c r="J2238" s="50"/>
      <c r="K2238" s="3"/>
      <c r="L2238" s="3"/>
    </row>
    <row r="2239" spans="1:12" ht="49.2" x14ac:dyDescent="0.4">
      <c r="A2239" s="1"/>
      <c r="B2239" s="12" t="s">
        <v>42</v>
      </c>
      <c r="C2239" s="49">
        <v>43915</v>
      </c>
      <c r="D2239" s="14" t="s">
        <v>16</v>
      </c>
      <c r="E2239" s="85" t="s">
        <v>4465</v>
      </c>
      <c r="F2239" s="14" t="s">
        <v>23</v>
      </c>
      <c r="G2239" s="14" t="s">
        <v>4466</v>
      </c>
      <c r="H2239" s="36" t="s">
        <v>4459</v>
      </c>
      <c r="I2239" s="50"/>
      <c r="J2239" s="50"/>
      <c r="K2239" s="3"/>
      <c r="L2239" s="3"/>
    </row>
    <row r="2240" spans="1:12" ht="61.5" x14ac:dyDescent="0.4">
      <c r="A2240" s="1"/>
      <c r="B2240" s="12" t="s">
        <v>42</v>
      </c>
      <c r="C2240" s="49">
        <v>43915</v>
      </c>
      <c r="D2240" s="14" t="s">
        <v>16</v>
      </c>
      <c r="E2240" s="87" t="str">
        <f>HYPERLINK("https://www.edc.ca/","Export Development Canada")</f>
        <v>Export Development Canada</v>
      </c>
      <c r="F2240" s="14" t="s">
        <v>23</v>
      </c>
      <c r="G2240" s="14" t="s">
        <v>4467</v>
      </c>
      <c r="H2240" s="36" t="s">
        <v>4459</v>
      </c>
      <c r="I2240" s="50"/>
      <c r="J2240" s="50"/>
      <c r="K2240" s="3"/>
      <c r="L2240" s="3"/>
    </row>
    <row r="2241" spans="1:12" ht="61.5" x14ac:dyDescent="0.4">
      <c r="A2241" s="1"/>
      <c r="B2241" s="12" t="s">
        <v>42</v>
      </c>
      <c r="C2241" s="49">
        <v>43915</v>
      </c>
      <c r="D2241" s="14" t="s">
        <v>16</v>
      </c>
      <c r="E2241" s="88" t="s">
        <v>4468</v>
      </c>
      <c r="F2241" s="14" t="s">
        <v>23</v>
      </c>
      <c r="G2241" s="14" t="s">
        <v>4469</v>
      </c>
      <c r="H2241" s="36" t="s">
        <v>4459</v>
      </c>
      <c r="I2241" s="50"/>
      <c r="J2241" s="50"/>
      <c r="K2241" s="3"/>
      <c r="L2241" s="3"/>
    </row>
    <row r="2242" spans="1:12" ht="61.5" x14ac:dyDescent="0.4">
      <c r="A2242" s="1"/>
      <c r="B2242" s="12" t="s">
        <v>576</v>
      </c>
      <c r="C2242" s="13">
        <v>43915</v>
      </c>
      <c r="D2242" s="12" t="s">
        <v>16</v>
      </c>
      <c r="E2242" s="12" t="s">
        <v>1719</v>
      </c>
      <c r="F2242" s="12" t="s">
        <v>57</v>
      </c>
      <c r="G2242" s="14" t="s">
        <v>4470</v>
      </c>
      <c r="H2242" s="15" t="s">
        <v>4471</v>
      </c>
      <c r="I2242" s="16"/>
      <c r="J2242" s="16"/>
      <c r="K2242" s="3"/>
      <c r="L2242" s="3"/>
    </row>
    <row r="2243" spans="1:12" ht="61.5" x14ac:dyDescent="0.4">
      <c r="A2243" s="1"/>
      <c r="B2243" s="12" t="s">
        <v>1147</v>
      </c>
      <c r="C2243" s="49">
        <v>43915</v>
      </c>
      <c r="D2243" s="14" t="s">
        <v>16</v>
      </c>
      <c r="E2243" s="12" t="s">
        <v>1148</v>
      </c>
      <c r="F2243" s="14" t="s">
        <v>28</v>
      </c>
      <c r="G2243" s="14" t="s">
        <v>4472</v>
      </c>
      <c r="H2243" s="29" t="s">
        <v>4473</v>
      </c>
      <c r="I2243" s="14"/>
      <c r="J2243" s="50"/>
      <c r="K2243" s="3"/>
      <c r="L2243" s="3"/>
    </row>
    <row r="2244" spans="1:12" ht="36.9" x14ac:dyDescent="0.4">
      <c r="A2244" s="1"/>
      <c r="B2244" s="12" t="s">
        <v>272</v>
      </c>
      <c r="C2244" s="49">
        <v>43915</v>
      </c>
      <c r="D2244" s="14" t="s">
        <v>16</v>
      </c>
      <c r="E2244" s="12" t="s">
        <v>3415</v>
      </c>
      <c r="F2244" s="14" t="s">
        <v>18</v>
      </c>
      <c r="G2244" s="14" t="s">
        <v>4474</v>
      </c>
      <c r="H2244" s="29" t="s">
        <v>4475</v>
      </c>
      <c r="I2244" s="71"/>
      <c r="J2244" s="71"/>
      <c r="K2244" s="3"/>
      <c r="L2244" s="3"/>
    </row>
    <row r="2245" spans="1:12" ht="49.2" hidden="1" x14ac:dyDescent="0.4">
      <c r="A2245" s="1"/>
      <c r="B2245" s="19" t="s">
        <v>141</v>
      </c>
      <c r="C2245" s="51">
        <v>43915</v>
      </c>
      <c r="D2245" s="21" t="s">
        <v>142</v>
      </c>
      <c r="E2245" s="19" t="s">
        <v>4476</v>
      </c>
      <c r="F2245" s="21" t="s">
        <v>18</v>
      </c>
      <c r="G2245" s="21" t="s">
        <v>4477</v>
      </c>
      <c r="H2245" s="31" t="s">
        <v>4478</v>
      </c>
      <c r="I2245" s="71"/>
      <c r="J2245" s="71"/>
      <c r="K2245" s="3"/>
      <c r="L2245" s="3"/>
    </row>
    <row r="2246" spans="1:12" ht="73.8" x14ac:dyDescent="0.4">
      <c r="A2246" s="1"/>
      <c r="B2246" s="12" t="s">
        <v>141</v>
      </c>
      <c r="C2246" s="49">
        <v>43915</v>
      </c>
      <c r="D2246" s="14" t="s">
        <v>16</v>
      </c>
      <c r="E2246" s="12" t="s">
        <v>596</v>
      </c>
      <c r="F2246" s="14" t="s">
        <v>18</v>
      </c>
      <c r="G2246" s="14" t="s">
        <v>4479</v>
      </c>
      <c r="H2246" s="29" t="s">
        <v>4480</v>
      </c>
      <c r="I2246" s="71"/>
      <c r="J2246" s="71"/>
      <c r="K2246" s="3"/>
      <c r="L2246" s="3"/>
    </row>
    <row r="2247" spans="1:12" ht="98.4" x14ac:dyDescent="0.4">
      <c r="A2247" s="1"/>
      <c r="B2247" s="12" t="s">
        <v>141</v>
      </c>
      <c r="C2247" s="49">
        <v>43915</v>
      </c>
      <c r="D2247" s="14" t="s">
        <v>16</v>
      </c>
      <c r="E2247" s="12" t="s">
        <v>596</v>
      </c>
      <c r="F2247" s="14" t="s">
        <v>18</v>
      </c>
      <c r="G2247" s="14" t="s">
        <v>4481</v>
      </c>
      <c r="H2247" s="29" t="s">
        <v>4480</v>
      </c>
      <c r="I2247" s="71"/>
      <c r="J2247" s="71"/>
      <c r="K2247" s="89"/>
      <c r="L2247" s="89"/>
    </row>
    <row r="2248" spans="1:12" ht="86.1" x14ac:dyDescent="0.4">
      <c r="A2248" s="1"/>
      <c r="B2248" s="12" t="s">
        <v>141</v>
      </c>
      <c r="C2248" s="49">
        <v>43915</v>
      </c>
      <c r="D2248" s="14" t="s">
        <v>16</v>
      </c>
      <c r="E2248" s="12" t="s">
        <v>596</v>
      </c>
      <c r="F2248" s="14" t="s">
        <v>18</v>
      </c>
      <c r="G2248" s="14" t="s">
        <v>4482</v>
      </c>
      <c r="H2248" s="29" t="s">
        <v>4480</v>
      </c>
      <c r="I2248" s="71"/>
      <c r="J2248" s="71"/>
      <c r="K2248" s="89"/>
      <c r="L2248" s="89"/>
    </row>
    <row r="2249" spans="1:12" ht="49.2" x14ac:dyDescent="0.4">
      <c r="A2249" s="1"/>
      <c r="B2249" s="12" t="s">
        <v>141</v>
      </c>
      <c r="C2249" s="49">
        <v>43915</v>
      </c>
      <c r="D2249" s="14" t="s">
        <v>16</v>
      </c>
      <c r="E2249" s="12" t="s">
        <v>596</v>
      </c>
      <c r="F2249" s="14" t="s">
        <v>18</v>
      </c>
      <c r="G2249" s="14" t="s">
        <v>4483</v>
      </c>
      <c r="H2249" s="29" t="s">
        <v>4480</v>
      </c>
      <c r="I2249" s="71"/>
      <c r="J2249" s="71"/>
      <c r="K2249" s="89"/>
      <c r="L2249" s="89"/>
    </row>
    <row r="2250" spans="1:12" ht="61.5" x14ac:dyDescent="0.4">
      <c r="A2250" s="1"/>
      <c r="B2250" s="12" t="s">
        <v>141</v>
      </c>
      <c r="C2250" s="49">
        <v>43915</v>
      </c>
      <c r="D2250" s="14" t="s">
        <v>16</v>
      </c>
      <c r="E2250" s="12" t="s">
        <v>596</v>
      </c>
      <c r="F2250" s="14" t="s">
        <v>18</v>
      </c>
      <c r="G2250" s="14" t="s">
        <v>4484</v>
      </c>
      <c r="H2250" s="29" t="s">
        <v>4480</v>
      </c>
      <c r="I2250" s="71"/>
      <c r="J2250" s="71"/>
      <c r="K2250" s="89"/>
      <c r="L2250" s="89"/>
    </row>
    <row r="2251" spans="1:12" ht="61.5" x14ac:dyDescent="0.4">
      <c r="A2251" s="1"/>
      <c r="B2251" s="12" t="s">
        <v>141</v>
      </c>
      <c r="C2251" s="49">
        <v>43915</v>
      </c>
      <c r="D2251" s="14" t="s">
        <v>16</v>
      </c>
      <c r="E2251" s="12" t="s">
        <v>2479</v>
      </c>
      <c r="F2251" s="14" t="s">
        <v>18</v>
      </c>
      <c r="G2251" s="14" t="s">
        <v>4485</v>
      </c>
      <c r="H2251" s="29" t="s">
        <v>4486</v>
      </c>
      <c r="I2251" s="71"/>
      <c r="J2251" s="71"/>
      <c r="K2251" s="89"/>
      <c r="L2251" s="89"/>
    </row>
    <row r="2252" spans="1:12" ht="123" x14ac:dyDescent="0.4">
      <c r="A2252" s="1"/>
      <c r="B2252" s="12" t="s">
        <v>141</v>
      </c>
      <c r="C2252" s="49">
        <v>43915</v>
      </c>
      <c r="D2252" s="14" t="s">
        <v>16</v>
      </c>
      <c r="E2252" s="12" t="s">
        <v>2479</v>
      </c>
      <c r="F2252" s="14" t="s">
        <v>18</v>
      </c>
      <c r="G2252" s="14" t="s">
        <v>4487</v>
      </c>
      <c r="H2252" s="29" t="s">
        <v>4486</v>
      </c>
      <c r="I2252" s="71"/>
      <c r="J2252" s="71"/>
      <c r="K2252" s="89"/>
      <c r="L2252" s="89"/>
    </row>
    <row r="2253" spans="1:12" ht="49.2" x14ac:dyDescent="0.4">
      <c r="A2253" s="1"/>
      <c r="B2253" s="12" t="s">
        <v>141</v>
      </c>
      <c r="C2253" s="28">
        <v>43915</v>
      </c>
      <c r="D2253" s="12" t="s">
        <v>16</v>
      </c>
      <c r="E2253" s="12" t="s">
        <v>103</v>
      </c>
      <c r="F2253" s="12" t="s">
        <v>18</v>
      </c>
      <c r="G2253" s="14" t="s">
        <v>4488</v>
      </c>
      <c r="H2253" s="29" t="s">
        <v>4489</v>
      </c>
      <c r="I2253" s="16"/>
      <c r="J2253" s="16"/>
      <c r="K2253" s="3"/>
      <c r="L2253" s="3"/>
    </row>
    <row r="2254" spans="1:12" ht="110.7" x14ac:dyDescent="0.4">
      <c r="A2254" s="1"/>
      <c r="B2254" s="12" t="s">
        <v>148</v>
      </c>
      <c r="C2254" s="28">
        <v>43915</v>
      </c>
      <c r="D2254" s="12" t="s">
        <v>16</v>
      </c>
      <c r="E2254" s="12" t="s">
        <v>4490</v>
      </c>
      <c r="F2254" s="12" t="s">
        <v>18</v>
      </c>
      <c r="G2254" s="14" t="s">
        <v>4491</v>
      </c>
      <c r="H2254" s="29" t="s">
        <v>4492</v>
      </c>
      <c r="I2254" s="16"/>
      <c r="J2254" s="16"/>
      <c r="K2254" s="3"/>
      <c r="L2254" s="3"/>
    </row>
    <row r="2255" spans="1:12" ht="36.9" x14ac:dyDescent="0.4">
      <c r="A2255" s="1"/>
      <c r="B2255" s="12" t="s">
        <v>148</v>
      </c>
      <c r="C2255" s="28">
        <v>43915</v>
      </c>
      <c r="D2255" s="12" t="s">
        <v>16</v>
      </c>
      <c r="E2255" s="12" t="s">
        <v>4490</v>
      </c>
      <c r="F2255" s="12" t="s">
        <v>23</v>
      </c>
      <c r="G2255" s="14" t="s">
        <v>4493</v>
      </c>
      <c r="H2255" s="29" t="s">
        <v>4494</v>
      </c>
      <c r="I2255" s="50"/>
      <c r="J2255" s="50"/>
      <c r="K2255" s="3"/>
      <c r="L2255" s="3"/>
    </row>
    <row r="2256" spans="1:12" ht="86.1" x14ac:dyDescent="0.4">
      <c r="A2256" s="1"/>
      <c r="B2256" s="62" t="s">
        <v>624</v>
      </c>
      <c r="C2256" s="68">
        <v>43915</v>
      </c>
      <c r="D2256" s="62" t="s">
        <v>16</v>
      </c>
      <c r="E2256" s="62" t="s">
        <v>4495</v>
      </c>
      <c r="F2256" s="62" t="s">
        <v>23</v>
      </c>
      <c r="G2256" s="62" t="s">
        <v>4496</v>
      </c>
      <c r="H2256" s="73" t="s">
        <v>4497</v>
      </c>
      <c r="I2256" s="16"/>
      <c r="J2256" s="16"/>
      <c r="K2256" s="3"/>
      <c r="L2256" s="3"/>
    </row>
    <row r="2257" spans="1:12" ht="98.4" x14ac:dyDescent="0.4">
      <c r="A2257" s="1"/>
      <c r="B2257" s="62" t="s">
        <v>624</v>
      </c>
      <c r="C2257" s="68">
        <v>43915</v>
      </c>
      <c r="D2257" s="62" t="s">
        <v>16</v>
      </c>
      <c r="E2257" s="62" t="s">
        <v>4495</v>
      </c>
      <c r="F2257" s="62" t="s">
        <v>23</v>
      </c>
      <c r="G2257" s="62" t="s">
        <v>4498</v>
      </c>
      <c r="H2257" s="73" t="s">
        <v>4497</v>
      </c>
      <c r="I2257" s="16"/>
      <c r="J2257" s="16"/>
      <c r="K2257" s="3"/>
      <c r="L2257" s="3"/>
    </row>
    <row r="2258" spans="1:12" ht="135.30000000000001" x14ac:dyDescent="0.4">
      <c r="A2258" s="1"/>
      <c r="B2258" s="62" t="s">
        <v>624</v>
      </c>
      <c r="C2258" s="68">
        <v>43915</v>
      </c>
      <c r="D2258" s="62" t="s">
        <v>16</v>
      </c>
      <c r="E2258" s="62" t="s">
        <v>4495</v>
      </c>
      <c r="F2258" s="62" t="s">
        <v>23</v>
      </c>
      <c r="G2258" s="62" t="s">
        <v>4499</v>
      </c>
      <c r="H2258" s="73" t="s">
        <v>4497</v>
      </c>
      <c r="I2258" s="16"/>
      <c r="J2258" s="16"/>
      <c r="K2258" s="3"/>
      <c r="L2258" s="3"/>
    </row>
    <row r="2259" spans="1:12" ht="49.2" x14ac:dyDescent="0.4">
      <c r="A2259" s="1"/>
      <c r="B2259" s="62" t="s">
        <v>624</v>
      </c>
      <c r="C2259" s="68">
        <v>43915</v>
      </c>
      <c r="D2259" s="62" t="s">
        <v>16</v>
      </c>
      <c r="E2259" s="62" t="s">
        <v>4495</v>
      </c>
      <c r="F2259" s="62" t="s">
        <v>23</v>
      </c>
      <c r="G2259" s="62" t="s">
        <v>4500</v>
      </c>
      <c r="H2259" s="73" t="s">
        <v>4497</v>
      </c>
      <c r="I2259" s="16"/>
      <c r="J2259" s="16"/>
      <c r="K2259" s="3"/>
      <c r="L2259" s="3"/>
    </row>
    <row r="2260" spans="1:12" ht="110.7" x14ac:dyDescent="0.4">
      <c r="A2260" s="1"/>
      <c r="B2260" s="12" t="s">
        <v>225</v>
      </c>
      <c r="C2260" s="49">
        <v>43915</v>
      </c>
      <c r="D2260" s="14" t="s">
        <v>16</v>
      </c>
      <c r="E2260" s="12" t="s">
        <v>228</v>
      </c>
      <c r="F2260" s="14" t="s">
        <v>18</v>
      </c>
      <c r="G2260" s="14" t="s">
        <v>4501</v>
      </c>
      <c r="H2260" s="29" t="s">
        <v>4502</v>
      </c>
      <c r="I2260" s="71"/>
      <c r="J2260" s="71"/>
      <c r="K2260" s="3"/>
      <c r="L2260" s="3"/>
    </row>
    <row r="2261" spans="1:12" ht="49.2" x14ac:dyDescent="0.4">
      <c r="A2261" s="1"/>
      <c r="B2261" s="12" t="s">
        <v>634</v>
      </c>
      <c r="C2261" s="49">
        <v>43915</v>
      </c>
      <c r="D2261" s="14" t="s">
        <v>16</v>
      </c>
      <c r="E2261" s="12" t="s">
        <v>3855</v>
      </c>
      <c r="F2261" s="14" t="s">
        <v>23</v>
      </c>
      <c r="G2261" s="14" t="s">
        <v>4503</v>
      </c>
      <c r="H2261" s="29" t="s">
        <v>4504</v>
      </c>
      <c r="I2261" s="71"/>
      <c r="J2261" s="71"/>
      <c r="K2261" s="3"/>
      <c r="L2261" s="3"/>
    </row>
    <row r="2262" spans="1:12" ht="73.8" x14ac:dyDescent="0.4">
      <c r="A2262" s="1"/>
      <c r="B2262" s="75" t="s">
        <v>2094</v>
      </c>
      <c r="C2262" s="76">
        <v>43915</v>
      </c>
      <c r="D2262" s="75" t="s">
        <v>16</v>
      </c>
      <c r="E2262" s="75" t="s">
        <v>4505</v>
      </c>
      <c r="F2262" s="75" t="s">
        <v>23</v>
      </c>
      <c r="G2262" s="77" t="s">
        <v>4506</v>
      </c>
      <c r="H2262" s="78" t="s">
        <v>4507</v>
      </c>
      <c r="I2262" s="16"/>
      <c r="J2262" s="16"/>
      <c r="K2262" s="3"/>
      <c r="L2262" s="3"/>
    </row>
    <row r="2263" spans="1:12" ht="49.2" x14ac:dyDescent="0.4">
      <c r="A2263" s="1"/>
      <c r="B2263" s="75" t="s">
        <v>2094</v>
      </c>
      <c r="C2263" s="76">
        <v>43915</v>
      </c>
      <c r="D2263" s="75" t="s">
        <v>16</v>
      </c>
      <c r="E2263" s="75" t="s">
        <v>4505</v>
      </c>
      <c r="F2263" s="75" t="s">
        <v>23</v>
      </c>
      <c r="G2263" s="77" t="s">
        <v>4508</v>
      </c>
      <c r="H2263" s="78" t="s">
        <v>4507</v>
      </c>
      <c r="I2263" s="16"/>
      <c r="J2263" s="16"/>
      <c r="K2263" s="3"/>
      <c r="L2263" s="3"/>
    </row>
    <row r="2264" spans="1:12" ht="61.5" x14ac:dyDescent="0.4">
      <c r="A2264" s="1"/>
      <c r="B2264" s="75" t="s">
        <v>2094</v>
      </c>
      <c r="C2264" s="76">
        <v>43915</v>
      </c>
      <c r="D2264" s="75" t="s">
        <v>16</v>
      </c>
      <c r="E2264" s="75" t="s">
        <v>4505</v>
      </c>
      <c r="F2264" s="75" t="s">
        <v>23</v>
      </c>
      <c r="G2264" s="77" t="s">
        <v>4509</v>
      </c>
      <c r="H2264" s="78" t="s">
        <v>4507</v>
      </c>
      <c r="I2264" s="16"/>
      <c r="J2264" s="16"/>
      <c r="K2264" s="89"/>
      <c r="L2264" s="89"/>
    </row>
    <row r="2265" spans="1:12" ht="49.2" x14ac:dyDescent="0.4">
      <c r="A2265" s="1"/>
      <c r="B2265" s="12" t="s">
        <v>1744</v>
      </c>
      <c r="C2265" s="49">
        <v>43915</v>
      </c>
      <c r="D2265" s="14" t="s">
        <v>16</v>
      </c>
      <c r="E2265" s="12" t="s">
        <v>1745</v>
      </c>
      <c r="F2265" s="14" t="s">
        <v>18</v>
      </c>
      <c r="G2265" s="14" t="s">
        <v>4510</v>
      </c>
      <c r="H2265" s="29" t="s">
        <v>4511</v>
      </c>
      <c r="I2265" s="71"/>
      <c r="J2265" s="71"/>
      <c r="K2265" s="89"/>
      <c r="L2265" s="89"/>
    </row>
    <row r="2266" spans="1:12" ht="61.5" x14ac:dyDescent="0.4">
      <c r="A2266" s="1"/>
      <c r="B2266" s="12" t="s">
        <v>1744</v>
      </c>
      <c r="C2266" s="49">
        <v>43915</v>
      </c>
      <c r="D2266" s="14" t="s">
        <v>16</v>
      </c>
      <c r="E2266" s="12" t="s">
        <v>1745</v>
      </c>
      <c r="F2266" s="14" t="s">
        <v>18</v>
      </c>
      <c r="G2266" s="14" t="s">
        <v>4512</v>
      </c>
      <c r="H2266" s="29" t="s">
        <v>4511</v>
      </c>
      <c r="I2266" s="71"/>
      <c r="J2266" s="71"/>
      <c r="K2266" s="89"/>
      <c r="L2266" s="89"/>
    </row>
    <row r="2267" spans="1:12" ht="86.1" x14ac:dyDescent="0.4">
      <c r="A2267" s="1"/>
      <c r="B2267" s="12" t="s">
        <v>1744</v>
      </c>
      <c r="C2267" s="49">
        <v>43915</v>
      </c>
      <c r="D2267" s="14" t="s">
        <v>16</v>
      </c>
      <c r="E2267" s="12" t="s">
        <v>1745</v>
      </c>
      <c r="F2267" s="14" t="s">
        <v>18</v>
      </c>
      <c r="G2267" s="14" t="s">
        <v>4513</v>
      </c>
      <c r="H2267" s="29" t="s">
        <v>4511</v>
      </c>
      <c r="I2267" s="71"/>
      <c r="J2267" s="71"/>
      <c r="K2267" s="3"/>
      <c r="L2267" s="3"/>
    </row>
    <row r="2268" spans="1:12" ht="73.8" x14ac:dyDescent="0.4">
      <c r="A2268" s="1"/>
      <c r="B2268" s="12" t="s">
        <v>1744</v>
      </c>
      <c r="C2268" s="49">
        <v>43915</v>
      </c>
      <c r="D2268" s="53" t="s">
        <v>16</v>
      </c>
      <c r="E2268" s="12" t="s">
        <v>1745</v>
      </c>
      <c r="F2268" s="14" t="s">
        <v>18</v>
      </c>
      <c r="G2268" s="14" t="s">
        <v>4514</v>
      </c>
      <c r="H2268" s="29" t="s">
        <v>4511</v>
      </c>
      <c r="I2268" s="71"/>
      <c r="J2268" s="71"/>
      <c r="K2268" s="89"/>
      <c r="L2268" s="89"/>
    </row>
    <row r="2269" spans="1:12" ht="73.8" x14ac:dyDescent="0.4">
      <c r="A2269" s="1"/>
      <c r="B2269" s="12" t="s">
        <v>1744</v>
      </c>
      <c r="C2269" s="49">
        <v>43915</v>
      </c>
      <c r="D2269" s="53" t="s">
        <v>16</v>
      </c>
      <c r="E2269" s="12" t="s">
        <v>1745</v>
      </c>
      <c r="F2269" s="14" t="s">
        <v>18</v>
      </c>
      <c r="G2269" s="14" t="s">
        <v>4515</v>
      </c>
      <c r="H2269" s="29" t="s">
        <v>4511</v>
      </c>
      <c r="I2269" s="71"/>
      <c r="J2269" s="71"/>
      <c r="K2269" s="89"/>
      <c r="L2269" s="89"/>
    </row>
    <row r="2270" spans="1:12" ht="73.8" x14ac:dyDescent="0.4">
      <c r="A2270" s="1"/>
      <c r="B2270" s="12" t="s">
        <v>1744</v>
      </c>
      <c r="C2270" s="49">
        <v>43915</v>
      </c>
      <c r="D2270" s="14" t="s">
        <v>16</v>
      </c>
      <c r="E2270" s="12" t="s">
        <v>1745</v>
      </c>
      <c r="F2270" s="14" t="s">
        <v>18</v>
      </c>
      <c r="G2270" s="14" t="s">
        <v>4516</v>
      </c>
      <c r="H2270" s="29" t="s">
        <v>4511</v>
      </c>
      <c r="I2270" s="71"/>
      <c r="J2270" s="71"/>
      <c r="K2270" s="89"/>
      <c r="L2270" s="89"/>
    </row>
    <row r="2271" spans="1:12" ht="61.5" x14ac:dyDescent="0.4">
      <c r="A2271" s="1"/>
      <c r="B2271" s="12" t="s">
        <v>294</v>
      </c>
      <c r="C2271" s="49">
        <v>43915</v>
      </c>
      <c r="D2271" s="14" t="s">
        <v>16</v>
      </c>
      <c r="E2271" s="12" t="s">
        <v>4085</v>
      </c>
      <c r="F2271" s="14" t="s">
        <v>23</v>
      </c>
      <c r="G2271" s="14" t="s">
        <v>4517</v>
      </c>
      <c r="H2271" s="29" t="s">
        <v>4518</v>
      </c>
      <c r="I2271" s="71"/>
      <c r="J2271" s="71"/>
      <c r="K2271" s="89"/>
      <c r="L2271" s="89"/>
    </row>
    <row r="2272" spans="1:12" ht="110.7" x14ac:dyDescent="0.4">
      <c r="A2272" s="1"/>
      <c r="B2272" s="12" t="s">
        <v>80</v>
      </c>
      <c r="C2272" s="28">
        <v>43915</v>
      </c>
      <c r="D2272" s="12" t="s">
        <v>16</v>
      </c>
      <c r="E2272" s="12" t="s">
        <v>387</v>
      </c>
      <c r="F2272" s="12" t="s">
        <v>18</v>
      </c>
      <c r="G2272" s="14" t="s">
        <v>4519</v>
      </c>
      <c r="H2272" s="29" t="s">
        <v>4520</v>
      </c>
      <c r="I2272" s="16"/>
      <c r="J2272" s="16"/>
      <c r="K2272" s="89"/>
      <c r="L2272" s="89"/>
    </row>
    <row r="2273" spans="1:12" ht="61.5" x14ac:dyDescent="0.4">
      <c r="A2273" s="1"/>
      <c r="B2273" s="12" t="s">
        <v>80</v>
      </c>
      <c r="C2273" s="28">
        <v>43915</v>
      </c>
      <c r="D2273" s="38" t="s">
        <v>16</v>
      </c>
      <c r="E2273" s="38" t="s">
        <v>1304</v>
      </c>
      <c r="F2273" s="38" t="s">
        <v>18</v>
      </c>
      <c r="G2273" s="14" t="s">
        <v>4521</v>
      </c>
      <c r="H2273" s="29" t="s">
        <v>4522</v>
      </c>
      <c r="I2273" s="16"/>
      <c r="J2273" s="16"/>
      <c r="K2273" s="3"/>
      <c r="L2273" s="3"/>
    </row>
    <row r="2274" spans="1:12" ht="61.5" x14ac:dyDescent="0.4">
      <c r="A2274" s="1"/>
      <c r="B2274" s="12" t="s">
        <v>84</v>
      </c>
      <c r="C2274" s="28">
        <v>43915</v>
      </c>
      <c r="D2274" s="12" t="s">
        <v>16</v>
      </c>
      <c r="E2274" s="12" t="s">
        <v>4523</v>
      </c>
      <c r="F2274" s="12" t="s">
        <v>23</v>
      </c>
      <c r="G2274" s="14" t="s">
        <v>4524</v>
      </c>
      <c r="H2274" s="29" t="s">
        <v>4525</v>
      </c>
      <c r="I2274" s="16"/>
      <c r="J2274" s="16"/>
      <c r="K2274" s="89"/>
      <c r="L2274" s="89"/>
    </row>
    <row r="2275" spans="1:12" ht="36.9" x14ac:dyDescent="0.4">
      <c r="A2275" s="1"/>
      <c r="B2275" s="12" t="s">
        <v>177</v>
      </c>
      <c r="C2275" s="49">
        <v>43915</v>
      </c>
      <c r="D2275" s="14" t="s">
        <v>16</v>
      </c>
      <c r="E2275" s="12" t="s">
        <v>171</v>
      </c>
      <c r="F2275" s="14" t="s">
        <v>18</v>
      </c>
      <c r="G2275" s="14" t="s">
        <v>4526</v>
      </c>
      <c r="H2275" s="29" t="s">
        <v>4527</v>
      </c>
      <c r="I2275" s="71"/>
      <c r="J2275" s="71"/>
      <c r="K2275" s="89"/>
      <c r="L2275" s="89"/>
    </row>
    <row r="2276" spans="1:12" ht="24.6" x14ac:dyDescent="0.4">
      <c r="A2276" s="1"/>
      <c r="B2276" s="12" t="s">
        <v>177</v>
      </c>
      <c r="C2276" s="49">
        <v>43915</v>
      </c>
      <c r="D2276" s="14" t="s">
        <v>16</v>
      </c>
      <c r="E2276" s="12" t="s">
        <v>866</v>
      </c>
      <c r="F2276" s="14" t="s">
        <v>18</v>
      </c>
      <c r="G2276" s="14" t="s">
        <v>4528</v>
      </c>
      <c r="H2276" s="29" t="s">
        <v>4527</v>
      </c>
      <c r="I2276" s="16"/>
      <c r="J2276" s="16"/>
      <c r="K2276" s="89"/>
      <c r="L2276" s="89"/>
    </row>
    <row r="2277" spans="1:12" ht="61.5" x14ac:dyDescent="0.4">
      <c r="A2277" s="1"/>
      <c r="B2277" s="12" t="s">
        <v>177</v>
      </c>
      <c r="C2277" s="49">
        <v>43915</v>
      </c>
      <c r="D2277" s="14" t="s">
        <v>16</v>
      </c>
      <c r="E2277" s="12" t="s">
        <v>866</v>
      </c>
      <c r="F2277" s="14" t="s">
        <v>18</v>
      </c>
      <c r="G2277" s="14" t="s">
        <v>4529</v>
      </c>
      <c r="H2277" s="29" t="s">
        <v>4527</v>
      </c>
      <c r="I2277" s="16"/>
      <c r="J2277" s="16"/>
      <c r="K2277" s="3"/>
      <c r="L2277" s="3"/>
    </row>
    <row r="2278" spans="1:12" ht="282.89999999999998" x14ac:dyDescent="0.4">
      <c r="A2278" s="1"/>
      <c r="B2278" s="12" t="s">
        <v>177</v>
      </c>
      <c r="C2278" s="49">
        <v>43915</v>
      </c>
      <c r="D2278" s="14" t="s">
        <v>16</v>
      </c>
      <c r="E2278" s="12" t="s">
        <v>866</v>
      </c>
      <c r="F2278" s="14" t="s">
        <v>18</v>
      </c>
      <c r="G2278" s="14" t="s">
        <v>4530</v>
      </c>
      <c r="H2278" s="29" t="s">
        <v>4531</v>
      </c>
      <c r="I2278" s="16"/>
      <c r="J2278" s="16"/>
      <c r="K2278" s="3"/>
      <c r="L2278" s="3"/>
    </row>
    <row r="2279" spans="1:12" ht="110.7" x14ac:dyDescent="0.4">
      <c r="A2279" s="1"/>
      <c r="B2279" s="12" t="s">
        <v>473</v>
      </c>
      <c r="C2279" s="49">
        <v>43915</v>
      </c>
      <c r="D2279" s="14" t="s">
        <v>16</v>
      </c>
      <c r="E2279" s="12" t="s">
        <v>3261</v>
      </c>
      <c r="F2279" s="14" t="s">
        <v>18</v>
      </c>
      <c r="G2279" s="14" t="s">
        <v>4532</v>
      </c>
      <c r="H2279" s="29" t="s">
        <v>4533</v>
      </c>
      <c r="I2279" s="14"/>
      <c r="J2279" s="14"/>
      <c r="K2279" s="3"/>
      <c r="L2279" s="3"/>
    </row>
    <row r="2280" spans="1:12" ht="61.5" x14ac:dyDescent="0.4">
      <c r="A2280" s="1"/>
      <c r="B2280" s="12" t="s">
        <v>473</v>
      </c>
      <c r="C2280" s="49">
        <v>43915</v>
      </c>
      <c r="D2280" s="14" t="s">
        <v>16</v>
      </c>
      <c r="E2280" s="12" t="s">
        <v>3261</v>
      </c>
      <c r="F2280" s="14" t="s">
        <v>18</v>
      </c>
      <c r="G2280" s="14" t="s">
        <v>4534</v>
      </c>
      <c r="H2280" s="29" t="s">
        <v>4533</v>
      </c>
      <c r="I2280" s="14"/>
      <c r="J2280" s="14"/>
      <c r="K2280" s="3"/>
      <c r="L2280" s="3"/>
    </row>
    <row r="2281" spans="1:12" ht="73.8" x14ac:dyDescent="0.4">
      <c r="A2281" s="1"/>
      <c r="B2281" s="12" t="s">
        <v>473</v>
      </c>
      <c r="C2281" s="49">
        <v>43915</v>
      </c>
      <c r="D2281" s="14" t="s">
        <v>16</v>
      </c>
      <c r="E2281" s="12" t="s">
        <v>3261</v>
      </c>
      <c r="F2281" s="14" t="s">
        <v>18</v>
      </c>
      <c r="G2281" s="14" t="s">
        <v>4535</v>
      </c>
      <c r="H2281" s="29" t="s">
        <v>4533</v>
      </c>
      <c r="I2281" s="14"/>
      <c r="J2281" s="14"/>
      <c r="K2281" s="3"/>
      <c r="L2281" s="3"/>
    </row>
    <row r="2282" spans="1:12" ht="147.6" x14ac:dyDescent="0.4">
      <c r="A2282" s="1"/>
      <c r="B2282" s="12" t="s">
        <v>473</v>
      </c>
      <c r="C2282" s="49">
        <v>43915</v>
      </c>
      <c r="D2282" s="14" t="s">
        <v>16</v>
      </c>
      <c r="E2282" s="12" t="s">
        <v>3261</v>
      </c>
      <c r="F2282" s="14" t="s">
        <v>18</v>
      </c>
      <c r="G2282" s="14" t="s">
        <v>4536</v>
      </c>
      <c r="H2282" s="29" t="s">
        <v>4533</v>
      </c>
      <c r="I2282" s="14"/>
      <c r="J2282" s="14"/>
      <c r="K2282" s="3"/>
      <c r="L2282" s="3"/>
    </row>
    <row r="2283" spans="1:12" ht="123" x14ac:dyDescent="0.4">
      <c r="A2283" s="1"/>
      <c r="B2283" s="12" t="s">
        <v>244</v>
      </c>
      <c r="C2283" s="49">
        <v>43915</v>
      </c>
      <c r="D2283" s="14" t="s">
        <v>16</v>
      </c>
      <c r="E2283" s="12" t="s">
        <v>546</v>
      </c>
      <c r="F2283" s="14" t="s">
        <v>18</v>
      </c>
      <c r="G2283" s="14" t="s">
        <v>4537</v>
      </c>
      <c r="H2283" s="14" t="s">
        <v>4538</v>
      </c>
      <c r="I2283" s="16"/>
      <c r="J2283" s="16"/>
      <c r="K2283" s="89"/>
      <c r="L2283" s="89"/>
    </row>
    <row r="2284" spans="1:12" ht="135.30000000000001" x14ac:dyDescent="0.4">
      <c r="A2284" s="1"/>
      <c r="B2284" s="12" t="s">
        <v>244</v>
      </c>
      <c r="C2284" s="49">
        <v>43915</v>
      </c>
      <c r="D2284" s="14" t="s">
        <v>16</v>
      </c>
      <c r="E2284" s="12" t="s">
        <v>546</v>
      </c>
      <c r="F2284" s="14" t="s">
        <v>18</v>
      </c>
      <c r="G2284" s="14" t="s">
        <v>4539</v>
      </c>
      <c r="H2284" s="29" t="s">
        <v>4540</v>
      </c>
      <c r="I2284" s="16"/>
      <c r="J2284" s="16"/>
      <c r="K2284" s="3"/>
      <c r="L2284" s="3"/>
    </row>
    <row r="2285" spans="1:12" ht="135.30000000000001" hidden="1" x14ac:dyDescent="0.4">
      <c r="A2285" s="1"/>
      <c r="B2285" s="19" t="s">
        <v>244</v>
      </c>
      <c r="C2285" s="51">
        <v>43915</v>
      </c>
      <c r="D2285" s="21" t="s">
        <v>142</v>
      </c>
      <c r="E2285" s="19" t="s">
        <v>4541</v>
      </c>
      <c r="F2285" s="21" t="s">
        <v>23</v>
      </c>
      <c r="G2285" s="21" t="s">
        <v>4542</v>
      </c>
      <c r="H2285" s="31" t="s">
        <v>4543</v>
      </c>
      <c r="I2285" s="16"/>
      <c r="J2285" s="16"/>
      <c r="K2285" s="89"/>
      <c r="L2285" s="89"/>
    </row>
    <row r="2286" spans="1:12" ht="61.5" hidden="1" x14ac:dyDescent="0.4">
      <c r="A2286" s="1"/>
      <c r="B2286" s="19" t="s">
        <v>244</v>
      </c>
      <c r="C2286" s="51">
        <v>43915</v>
      </c>
      <c r="D2286" s="21" t="s">
        <v>142</v>
      </c>
      <c r="E2286" s="19" t="s">
        <v>4541</v>
      </c>
      <c r="F2286" s="21" t="s">
        <v>23</v>
      </c>
      <c r="G2286" s="21" t="s">
        <v>4544</v>
      </c>
      <c r="H2286" s="31" t="s">
        <v>4545</v>
      </c>
      <c r="I2286" s="16"/>
      <c r="J2286" s="16"/>
      <c r="K2286" s="89"/>
      <c r="L2286" s="89"/>
    </row>
    <row r="2287" spans="1:12" ht="98.4" hidden="1" x14ac:dyDescent="0.4">
      <c r="A2287" s="1"/>
      <c r="B2287" s="19" t="s">
        <v>244</v>
      </c>
      <c r="C2287" s="51">
        <v>43915</v>
      </c>
      <c r="D2287" s="21" t="s">
        <v>142</v>
      </c>
      <c r="E2287" s="19" t="s">
        <v>4541</v>
      </c>
      <c r="F2287" s="21" t="s">
        <v>23</v>
      </c>
      <c r="G2287" s="21" t="s">
        <v>4546</v>
      </c>
      <c r="H2287" s="31" t="s">
        <v>4545</v>
      </c>
      <c r="I2287" s="16"/>
      <c r="J2287" s="16"/>
      <c r="K2287" s="89"/>
      <c r="L2287" s="89"/>
    </row>
    <row r="2288" spans="1:12" ht="73.8" hidden="1" x14ac:dyDescent="0.4">
      <c r="A2288" s="1"/>
      <c r="B2288" s="19" t="s">
        <v>244</v>
      </c>
      <c r="C2288" s="51">
        <v>43915</v>
      </c>
      <c r="D2288" s="21" t="s">
        <v>142</v>
      </c>
      <c r="E2288" s="19" t="s">
        <v>4541</v>
      </c>
      <c r="F2288" s="21" t="s">
        <v>23</v>
      </c>
      <c r="G2288" s="21" t="s">
        <v>4547</v>
      </c>
      <c r="H2288" s="31" t="s">
        <v>4545</v>
      </c>
      <c r="I2288" s="16"/>
      <c r="J2288" s="16"/>
      <c r="K2288" s="89"/>
      <c r="L2288" s="89"/>
    </row>
    <row r="2289" spans="1:12" ht="61.5" hidden="1" x14ac:dyDescent="0.4">
      <c r="A2289" s="1"/>
      <c r="B2289" s="19" t="s">
        <v>244</v>
      </c>
      <c r="C2289" s="51">
        <v>43915</v>
      </c>
      <c r="D2289" s="21" t="s">
        <v>142</v>
      </c>
      <c r="E2289" s="19" t="s">
        <v>4541</v>
      </c>
      <c r="F2289" s="21" t="s">
        <v>4421</v>
      </c>
      <c r="G2289" s="21" t="s">
        <v>4548</v>
      </c>
      <c r="H2289" s="31" t="s">
        <v>4545</v>
      </c>
      <c r="I2289" s="16"/>
      <c r="J2289" s="16"/>
      <c r="K2289" s="89"/>
      <c r="L2289" s="89"/>
    </row>
    <row r="2290" spans="1:12" ht="86.1" hidden="1" x14ac:dyDescent="0.4">
      <c r="A2290" s="1"/>
      <c r="B2290" s="19" t="s">
        <v>244</v>
      </c>
      <c r="C2290" s="51">
        <v>43915</v>
      </c>
      <c r="D2290" s="21" t="s">
        <v>142</v>
      </c>
      <c r="E2290" s="19" t="s">
        <v>4541</v>
      </c>
      <c r="F2290" s="21" t="s">
        <v>4421</v>
      </c>
      <c r="G2290" s="21" t="s">
        <v>4549</v>
      </c>
      <c r="H2290" s="31" t="s">
        <v>4545</v>
      </c>
      <c r="I2290" s="16"/>
      <c r="J2290" s="16"/>
      <c r="K2290" s="89"/>
      <c r="L2290" s="89"/>
    </row>
    <row r="2291" spans="1:12" ht="73.8" x14ac:dyDescent="0.4">
      <c r="A2291" s="1"/>
      <c r="B2291" s="12" t="s">
        <v>1208</v>
      </c>
      <c r="C2291" s="69">
        <v>43915</v>
      </c>
      <c r="D2291" s="70" t="s">
        <v>16</v>
      </c>
      <c r="E2291" s="12" t="s">
        <v>1209</v>
      </c>
      <c r="F2291" s="14" t="s">
        <v>18</v>
      </c>
      <c r="G2291" s="14" t="s">
        <v>4550</v>
      </c>
      <c r="H2291" s="29" t="s">
        <v>4551</v>
      </c>
      <c r="I2291" s="71"/>
      <c r="J2291" s="71"/>
      <c r="K2291" s="89"/>
      <c r="L2291" s="89"/>
    </row>
    <row r="2292" spans="1:12" ht="61.5" x14ac:dyDescent="0.4">
      <c r="A2292" s="1"/>
      <c r="B2292" s="12" t="s">
        <v>91</v>
      </c>
      <c r="C2292" s="49">
        <v>43915</v>
      </c>
      <c r="D2292" s="14" t="s">
        <v>16</v>
      </c>
      <c r="E2292" s="12" t="s">
        <v>92</v>
      </c>
      <c r="F2292" s="14" t="s">
        <v>274</v>
      </c>
      <c r="G2292" s="14" t="s">
        <v>4552</v>
      </c>
      <c r="H2292" s="29" t="s">
        <v>4553</v>
      </c>
      <c r="I2292" s="71"/>
      <c r="J2292" s="71"/>
      <c r="K2292" s="89"/>
      <c r="L2292" s="89"/>
    </row>
    <row r="2293" spans="1:12" ht="61.5" x14ac:dyDescent="0.4">
      <c r="A2293" s="1"/>
      <c r="B2293" s="12" t="s">
        <v>91</v>
      </c>
      <c r="C2293" s="49">
        <v>43915</v>
      </c>
      <c r="D2293" s="14" t="s">
        <v>16</v>
      </c>
      <c r="E2293" s="12" t="s">
        <v>92</v>
      </c>
      <c r="F2293" s="14" t="s">
        <v>725</v>
      </c>
      <c r="G2293" s="14" t="s">
        <v>4554</v>
      </c>
      <c r="H2293" s="29" t="s">
        <v>4553</v>
      </c>
      <c r="I2293" s="71"/>
      <c r="J2293" s="71"/>
      <c r="K2293" s="3"/>
      <c r="L2293" s="3"/>
    </row>
    <row r="2294" spans="1:12" ht="110.7" hidden="1" x14ac:dyDescent="0.4">
      <c r="A2294" s="1"/>
      <c r="B2294" s="19" t="s">
        <v>480</v>
      </c>
      <c r="C2294" s="51">
        <v>43915</v>
      </c>
      <c r="D2294" s="21" t="s">
        <v>142</v>
      </c>
      <c r="E2294" s="19" t="s">
        <v>61</v>
      </c>
      <c r="F2294" s="21" t="s">
        <v>57</v>
      </c>
      <c r="G2294" s="21" t="s">
        <v>4555</v>
      </c>
      <c r="H2294" s="31" t="s">
        <v>4556</v>
      </c>
      <c r="I2294" s="50"/>
      <c r="J2294" s="50"/>
      <c r="K2294" s="3"/>
      <c r="L2294" s="3"/>
    </row>
    <row r="2295" spans="1:12" ht="61.5" hidden="1" x14ac:dyDescent="0.4">
      <c r="A2295" s="1"/>
      <c r="B2295" s="19" t="s">
        <v>480</v>
      </c>
      <c r="C2295" s="51">
        <v>43915</v>
      </c>
      <c r="D2295" s="21" t="s">
        <v>142</v>
      </c>
      <c r="E2295" s="19" t="s">
        <v>61</v>
      </c>
      <c r="F2295" s="21" t="s">
        <v>18</v>
      </c>
      <c r="G2295" s="21" t="s">
        <v>4557</v>
      </c>
      <c r="H2295" s="31" t="s">
        <v>4556</v>
      </c>
      <c r="I2295" s="50"/>
      <c r="J2295" s="50"/>
      <c r="K2295" s="3"/>
      <c r="L2295" s="3"/>
    </row>
    <row r="2296" spans="1:12" ht="61.5" hidden="1" x14ac:dyDescent="0.4">
      <c r="A2296" s="1"/>
      <c r="B2296" s="19" t="s">
        <v>480</v>
      </c>
      <c r="C2296" s="51">
        <v>43915</v>
      </c>
      <c r="D2296" s="21" t="s">
        <v>142</v>
      </c>
      <c r="E2296" s="19" t="s">
        <v>61</v>
      </c>
      <c r="F2296" s="21" t="s">
        <v>23</v>
      </c>
      <c r="G2296" s="21" t="s">
        <v>4558</v>
      </c>
      <c r="H2296" s="31" t="s">
        <v>4556</v>
      </c>
      <c r="I2296" s="50"/>
      <c r="J2296" s="50"/>
      <c r="K2296" s="3"/>
      <c r="L2296" s="3"/>
    </row>
    <row r="2297" spans="1:12" ht="110.7" hidden="1" x14ac:dyDescent="0.4">
      <c r="A2297" s="1"/>
      <c r="B2297" s="19" t="s">
        <v>480</v>
      </c>
      <c r="C2297" s="51">
        <v>43915</v>
      </c>
      <c r="D2297" s="21" t="s">
        <v>142</v>
      </c>
      <c r="E2297" s="19" t="s">
        <v>61</v>
      </c>
      <c r="F2297" s="21" t="s">
        <v>18</v>
      </c>
      <c r="G2297" s="21" t="s">
        <v>4559</v>
      </c>
      <c r="H2297" s="31" t="s">
        <v>4556</v>
      </c>
      <c r="I2297" s="50"/>
      <c r="J2297" s="50"/>
      <c r="K2297" s="3"/>
      <c r="L2297" s="3"/>
    </row>
    <row r="2298" spans="1:12" ht="61.5" x14ac:dyDescent="0.4">
      <c r="A2298" s="1"/>
      <c r="B2298" s="12" t="s">
        <v>659</v>
      </c>
      <c r="C2298" s="49">
        <v>43915</v>
      </c>
      <c r="D2298" s="14" t="s">
        <v>16</v>
      </c>
      <c r="E2298" s="12" t="s">
        <v>1420</v>
      </c>
      <c r="F2298" s="14" t="s">
        <v>274</v>
      </c>
      <c r="G2298" s="14" t="s">
        <v>4560</v>
      </c>
      <c r="H2298" s="29" t="s">
        <v>4561</v>
      </c>
      <c r="I2298" s="71"/>
      <c r="J2298" s="71"/>
      <c r="K2298" s="3"/>
      <c r="L2298" s="3"/>
    </row>
    <row r="2299" spans="1:12" ht="49.2" hidden="1" x14ac:dyDescent="0.4">
      <c r="A2299" s="1"/>
      <c r="B2299" s="19" t="s">
        <v>659</v>
      </c>
      <c r="C2299" s="51">
        <v>43915</v>
      </c>
      <c r="D2299" s="21" t="s">
        <v>142</v>
      </c>
      <c r="E2299" s="19" t="s">
        <v>1420</v>
      </c>
      <c r="F2299" s="21" t="s">
        <v>18</v>
      </c>
      <c r="G2299" s="21" t="s">
        <v>4562</v>
      </c>
      <c r="H2299" s="31" t="s">
        <v>4561</v>
      </c>
      <c r="I2299" s="71"/>
      <c r="J2299" s="71"/>
      <c r="K2299" s="3"/>
      <c r="L2299" s="3"/>
    </row>
    <row r="2300" spans="1:12" ht="209.1" x14ac:dyDescent="0.4">
      <c r="A2300" s="1"/>
      <c r="B2300" s="12" t="s">
        <v>659</v>
      </c>
      <c r="C2300" s="49">
        <v>43915</v>
      </c>
      <c r="D2300" s="14" t="s">
        <v>16</v>
      </c>
      <c r="E2300" s="12" t="s">
        <v>4563</v>
      </c>
      <c r="F2300" s="14" t="s">
        <v>28</v>
      </c>
      <c r="G2300" s="14" t="s">
        <v>4564</v>
      </c>
      <c r="H2300" s="14" t="s">
        <v>4565</v>
      </c>
      <c r="I2300" s="16"/>
      <c r="J2300" s="16"/>
      <c r="K2300" s="3"/>
      <c r="L2300" s="3"/>
    </row>
    <row r="2301" spans="1:12" ht="61.5" x14ac:dyDescent="0.4">
      <c r="A2301" s="1"/>
      <c r="B2301" s="12" t="s">
        <v>659</v>
      </c>
      <c r="C2301" s="49">
        <v>43915</v>
      </c>
      <c r="D2301" s="14" t="s">
        <v>16</v>
      </c>
      <c r="E2301" s="12" t="s">
        <v>4563</v>
      </c>
      <c r="F2301" s="14" t="s">
        <v>18</v>
      </c>
      <c r="G2301" s="14" t="s">
        <v>4566</v>
      </c>
      <c r="H2301" s="14" t="s">
        <v>4567</v>
      </c>
      <c r="I2301" s="16"/>
      <c r="J2301" s="16"/>
      <c r="K2301" s="3"/>
      <c r="L2301" s="3"/>
    </row>
    <row r="2302" spans="1:12" ht="73.8" x14ac:dyDescent="0.4">
      <c r="A2302" s="1"/>
      <c r="B2302" s="12" t="s">
        <v>670</v>
      </c>
      <c r="C2302" s="49">
        <v>43915</v>
      </c>
      <c r="D2302" s="14" t="s">
        <v>16</v>
      </c>
      <c r="E2302" s="12" t="s">
        <v>671</v>
      </c>
      <c r="F2302" s="14" t="s">
        <v>18</v>
      </c>
      <c r="G2302" s="14" t="s">
        <v>4568</v>
      </c>
      <c r="H2302" s="14" t="s">
        <v>4569</v>
      </c>
      <c r="I2302" s="50"/>
      <c r="J2302" s="50"/>
      <c r="K2302" s="3"/>
      <c r="L2302" s="3"/>
    </row>
    <row r="2303" spans="1:12" ht="86.1" x14ac:dyDescent="0.4">
      <c r="A2303" s="1"/>
      <c r="B2303" s="12" t="s">
        <v>670</v>
      </c>
      <c r="C2303" s="49">
        <v>43915</v>
      </c>
      <c r="D2303" s="14" t="s">
        <v>16</v>
      </c>
      <c r="E2303" s="12" t="s">
        <v>671</v>
      </c>
      <c r="F2303" s="14" t="s">
        <v>18</v>
      </c>
      <c r="G2303" s="14" t="s">
        <v>4570</v>
      </c>
      <c r="H2303" s="14" t="s">
        <v>4569</v>
      </c>
      <c r="I2303" s="50"/>
      <c r="J2303" s="50"/>
      <c r="K2303" s="3"/>
      <c r="L2303" s="3"/>
    </row>
    <row r="2304" spans="1:12" ht="73.8" x14ac:dyDescent="0.4">
      <c r="A2304" s="1"/>
      <c r="B2304" s="12" t="s">
        <v>670</v>
      </c>
      <c r="C2304" s="49">
        <v>43915</v>
      </c>
      <c r="D2304" s="14" t="s">
        <v>16</v>
      </c>
      <c r="E2304" s="12" t="s">
        <v>671</v>
      </c>
      <c r="F2304" s="14" t="s">
        <v>18</v>
      </c>
      <c r="G2304" s="14" t="s">
        <v>4571</v>
      </c>
      <c r="H2304" s="14" t="s">
        <v>4569</v>
      </c>
      <c r="I2304" s="16"/>
      <c r="J2304" s="16"/>
      <c r="K2304" s="3"/>
      <c r="L2304" s="3"/>
    </row>
    <row r="2305" spans="1:12" ht="73.8" x14ac:dyDescent="0.4">
      <c r="A2305" s="1"/>
      <c r="B2305" s="84" t="s">
        <v>670</v>
      </c>
      <c r="C2305" s="69">
        <v>43915</v>
      </c>
      <c r="D2305" s="82" t="s">
        <v>16</v>
      </c>
      <c r="E2305" s="84" t="s">
        <v>671</v>
      </c>
      <c r="F2305" s="82" t="s">
        <v>18</v>
      </c>
      <c r="G2305" s="83" t="s">
        <v>4572</v>
      </c>
      <c r="H2305" s="82" t="s">
        <v>4569</v>
      </c>
      <c r="I2305" s="42"/>
      <c r="J2305" s="42"/>
      <c r="K2305" s="3"/>
      <c r="L2305" s="3"/>
    </row>
    <row r="2306" spans="1:12" ht="73.8" x14ac:dyDescent="0.4">
      <c r="A2306" s="1"/>
      <c r="B2306" s="84" t="s">
        <v>670</v>
      </c>
      <c r="C2306" s="69">
        <v>43915</v>
      </c>
      <c r="D2306" s="82" t="s">
        <v>16</v>
      </c>
      <c r="E2306" s="84" t="s">
        <v>671</v>
      </c>
      <c r="F2306" s="82" t="s">
        <v>18</v>
      </c>
      <c r="G2306" s="83" t="s">
        <v>4573</v>
      </c>
      <c r="H2306" s="82" t="s">
        <v>4569</v>
      </c>
      <c r="I2306" s="42"/>
      <c r="J2306" s="42"/>
      <c r="K2306" s="3"/>
      <c r="L2306" s="3"/>
    </row>
    <row r="2307" spans="1:12" ht="73.8" x14ac:dyDescent="0.4">
      <c r="A2307" s="1"/>
      <c r="B2307" s="84" t="s">
        <v>670</v>
      </c>
      <c r="C2307" s="69">
        <v>43915</v>
      </c>
      <c r="D2307" s="82" t="s">
        <v>16</v>
      </c>
      <c r="E2307" s="84" t="s">
        <v>671</v>
      </c>
      <c r="F2307" s="82" t="s">
        <v>18</v>
      </c>
      <c r="G2307" s="83" t="s">
        <v>4574</v>
      </c>
      <c r="H2307" s="82" t="s">
        <v>4569</v>
      </c>
      <c r="I2307" s="42"/>
      <c r="J2307" s="42"/>
      <c r="K2307" s="3"/>
      <c r="L2307" s="3"/>
    </row>
    <row r="2308" spans="1:12" ht="49.2" x14ac:dyDescent="0.4">
      <c r="A2308" s="1"/>
      <c r="B2308" s="84" t="s">
        <v>102</v>
      </c>
      <c r="C2308" s="81">
        <v>43915</v>
      </c>
      <c r="D2308" s="82" t="s">
        <v>16</v>
      </c>
      <c r="E2308" s="84" t="s">
        <v>889</v>
      </c>
      <c r="F2308" s="83" t="s">
        <v>18</v>
      </c>
      <c r="G2308" s="83" t="s">
        <v>4575</v>
      </c>
      <c r="H2308" s="65" t="s">
        <v>4576</v>
      </c>
      <c r="I2308" s="42"/>
      <c r="J2308" s="42"/>
      <c r="K2308" s="89"/>
      <c r="L2308" s="89"/>
    </row>
    <row r="2309" spans="1:12" ht="86.1" x14ac:dyDescent="0.4">
      <c r="A2309" s="1"/>
      <c r="B2309" s="12" t="s">
        <v>400</v>
      </c>
      <c r="C2309" s="49">
        <v>43915</v>
      </c>
      <c r="D2309" s="14" t="s">
        <v>16</v>
      </c>
      <c r="E2309" s="12" t="s">
        <v>491</v>
      </c>
      <c r="F2309" s="14" t="s">
        <v>18</v>
      </c>
      <c r="G2309" s="14" t="s">
        <v>4577</v>
      </c>
      <c r="H2309" s="29" t="s">
        <v>4578</v>
      </c>
      <c r="I2309" s="71"/>
      <c r="J2309" s="71"/>
      <c r="K2309" s="89"/>
      <c r="L2309" s="89"/>
    </row>
    <row r="2310" spans="1:12" ht="36.9" x14ac:dyDescent="0.4">
      <c r="A2310" s="1"/>
      <c r="B2310" s="12" t="s">
        <v>184</v>
      </c>
      <c r="C2310" s="49">
        <v>43915</v>
      </c>
      <c r="D2310" s="14" t="s">
        <v>16</v>
      </c>
      <c r="E2310" s="12" t="s">
        <v>332</v>
      </c>
      <c r="F2310" s="14" t="s">
        <v>18</v>
      </c>
      <c r="G2310" s="14" t="s">
        <v>4579</v>
      </c>
      <c r="H2310" s="29" t="s">
        <v>4580</v>
      </c>
      <c r="I2310" s="71"/>
      <c r="J2310" s="71"/>
      <c r="K2310" s="89"/>
      <c r="L2310" s="89"/>
    </row>
    <row r="2311" spans="1:12" ht="86.1" x14ac:dyDescent="0.4">
      <c r="A2311" s="1"/>
      <c r="B2311" s="12" t="s">
        <v>184</v>
      </c>
      <c r="C2311" s="49">
        <v>43915</v>
      </c>
      <c r="D2311" s="14" t="s">
        <v>16</v>
      </c>
      <c r="E2311" s="12" t="s">
        <v>332</v>
      </c>
      <c r="F2311" s="14" t="s">
        <v>18</v>
      </c>
      <c r="G2311" s="14" t="s">
        <v>4581</v>
      </c>
      <c r="H2311" s="29" t="s">
        <v>4580</v>
      </c>
      <c r="I2311" s="71"/>
      <c r="J2311" s="71"/>
      <c r="K2311" s="89"/>
      <c r="L2311" s="89"/>
    </row>
    <row r="2312" spans="1:12" ht="24.6" x14ac:dyDescent="0.4">
      <c r="A2312" s="1"/>
      <c r="B2312" s="12" t="s">
        <v>184</v>
      </c>
      <c r="C2312" s="49">
        <v>43915</v>
      </c>
      <c r="D2312" s="14" t="s">
        <v>16</v>
      </c>
      <c r="E2312" s="12" t="s">
        <v>332</v>
      </c>
      <c r="F2312" s="14" t="s">
        <v>18</v>
      </c>
      <c r="G2312" s="14" t="s">
        <v>4582</v>
      </c>
      <c r="H2312" s="29" t="s">
        <v>4580</v>
      </c>
      <c r="I2312" s="71"/>
      <c r="J2312" s="71"/>
      <c r="K2312" s="3"/>
      <c r="L2312" s="3"/>
    </row>
    <row r="2313" spans="1:12" ht="49.2" x14ac:dyDescent="0.4">
      <c r="A2313" s="1"/>
      <c r="B2313" s="12" t="s">
        <v>184</v>
      </c>
      <c r="C2313" s="49">
        <v>43915</v>
      </c>
      <c r="D2313" s="14" t="s">
        <v>16</v>
      </c>
      <c r="E2313" s="12" t="s">
        <v>1036</v>
      </c>
      <c r="F2313" s="14" t="s">
        <v>18</v>
      </c>
      <c r="G2313" s="14" t="s">
        <v>4583</v>
      </c>
      <c r="H2313" s="29" t="s">
        <v>4584</v>
      </c>
      <c r="I2313" s="71"/>
      <c r="J2313" s="71"/>
      <c r="K2313" s="3"/>
      <c r="L2313" s="3"/>
    </row>
    <row r="2314" spans="1:12" ht="61.5" x14ac:dyDescent="0.4">
      <c r="A2314" s="1"/>
      <c r="B2314" s="12" t="s">
        <v>184</v>
      </c>
      <c r="C2314" s="49">
        <v>43915</v>
      </c>
      <c r="D2314" s="14" t="s">
        <v>16</v>
      </c>
      <c r="E2314" s="12" t="s">
        <v>1036</v>
      </c>
      <c r="F2314" s="14" t="s">
        <v>18</v>
      </c>
      <c r="G2314" s="14" t="s">
        <v>4585</v>
      </c>
      <c r="H2314" s="29" t="s">
        <v>4584</v>
      </c>
      <c r="I2314" s="71"/>
      <c r="J2314" s="71"/>
      <c r="K2314" s="3"/>
      <c r="L2314" s="3"/>
    </row>
    <row r="2315" spans="1:12" ht="184.5" x14ac:dyDescent="0.4">
      <c r="A2315" s="1"/>
      <c r="B2315" s="12" t="s">
        <v>250</v>
      </c>
      <c r="C2315" s="49">
        <v>43915</v>
      </c>
      <c r="D2315" s="14" t="s">
        <v>16</v>
      </c>
      <c r="E2315" s="12" t="s">
        <v>4586</v>
      </c>
      <c r="F2315" s="14" t="s">
        <v>18</v>
      </c>
      <c r="G2315" s="14" t="s">
        <v>4587</v>
      </c>
      <c r="H2315" s="14" t="s">
        <v>4588</v>
      </c>
      <c r="I2315" s="50"/>
      <c r="J2315" s="50"/>
      <c r="K2315" s="3"/>
      <c r="L2315" s="3"/>
    </row>
    <row r="2316" spans="1:12" ht="49.2" x14ac:dyDescent="0.4">
      <c r="A2316" s="1"/>
      <c r="B2316" s="12" t="s">
        <v>191</v>
      </c>
      <c r="C2316" s="49">
        <v>43915</v>
      </c>
      <c r="D2316" s="14" t="s">
        <v>16</v>
      </c>
      <c r="E2316" s="12" t="s">
        <v>4589</v>
      </c>
      <c r="F2316" s="14" t="s">
        <v>23</v>
      </c>
      <c r="G2316" s="14" t="s">
        <v>4590</v>
      </c>
      <c r="H2316" s="29" t="s">
        <v>4591</v>
      </c>
      <c r="I2316" s="71"/>
      <c r="J2316" s="71"/>
      <c r="K2316" s="3"/>
      <c r="L2316" s="3"/>
    </row>
    <row r="2317" spans="1:12" ht="73.8" x14ac:dyDescent="0.4">
      <c r="A2317" s="1"/>
      <c r="B2317" s="12" t="s">
        <v>191</v>
      </c>
      <c r="C2317" s="49">
        <v>43915</v>
      </c>
      <c r="D2317" s="14" t="s">
        <v>16</v>
      </c>
      <c r="E2317" s="12" t="s">
        <v>191</v>
      </c>
      <c r="F2317" s="14" t="s">
        <v>28</v>
      </c>
      <c r="G2317" s="14" t="s">
        <v>4592</v>
      </c>
      <c r="H2317" s="29" t="s">
        <v>4593</v>
      </c>
      <c r="I2317" s="71"/>
      <c r="J2317" s="71"/>
      <c r="K2317" s="3"/>
      <c r="L2317" s="3"/>
    </row>
    <row r="2318" spans="1:12" ht="86.1" x14ac:dyDescent="0.4">
      <c r="A2318" s="1"/>
      <c r="B2318" s="12" t="s">
        <v>191</v>
      </c>
      <c r="C2318" s="49">
        <v>43915</v>
      </c>
      <c r="D2318" s="14" t="s">
        <v>16</v>
      </c>
      <c r="E2318" s="12" t="s">
        <v>4594</v>
      </c>
      <c r="F2318" s="14" t="s">
        <v>23</v>
      </c>
      <c r="G2318" s="14" t="s">
        <v>4595</v>
      </c>
      <c r="H2318" s="29" t="s">
        <v>4596</v>
      </c>
      <c r="I2318" s="71"/>
      <c r="J2318" s="71"/>
      <c r="K2318" s="3"/>
      <c r="L2318" s="3"/>
    </row>
    <row r="2319" spans="1:12" ht="86.1" x14ac:dyDescent="0.4">
      <c r="A2319" s="1"/>
      <c r="B2319" s="12" t="s">
        <v>191</v>
      </c>
      <c r="C2319" s="28">
        <v>43915</v>
      </c>
      <c r="D2319" s="12" t="s">
        <v>16</v>
      </c>
      <c r="E2319" s="24" t="s">
        <v>3014</v>
      </c>
      <c r="F2319" s="12" t="s">
        <v>28</v>
      </c>
      <c r="G2319" s="14" t="s">
        <v>4597</v>
      </c>
      <c r="H2319" s="29" t="s">
        <v>4598</v>
      </c>
      <c r="I2319" s="16"/>
      <c r="J2319" s="16"/>
      <c r="K2319" s="3"/>
      <c r="L2319" s="3"/>
    </row>
    <row r="2320" spans="1:12" ht="147.6" x14ac:dyDescent="0.4">
      <c r="A2320" s="1"/>
      <c r="B2320" s="12" t="s">
        <v>15</v>
      </c>
      <c r="C2320" s="58">
        <v>43914</v>
      </c>
      <c r="D2320" s="24" t="s">
        <v>16</v>
      </c>
      <c r="E2320" s="24" t="s">
        <v>22</v>
      </c>
      <c r="F2320" s="12" t="s">
        <v>23</v>
      </c>
      <c r="G2320" s="14" t="s">
        <v>4599</v>
      </c>
      <c r="H2320" s="29" t="s">
        <v>4600</v>
      </c>
      <c r="I2320" s="16"/>
      <c r="J2320" s="16"/>
      <c r="K2320" s="3"/>
      <c r="L2320" s="3"/>
    </row>
    <row r="2321" spans="1:12" ht="49.2" x14ac:dyDescent="0.4">
      <c r="A2321" s="1"/>
      <c r="B2321" s="12" t="s">
        <v>31</v>
      </c>
      <c r="C2321" s="52">
        <v>43914</v>
      </c>
      <c r="D2321" s="53" t="s">
        <v>16</v>
      </c>
      <c r="E2321" s="24" t="s">
        <v>2558</v>
      </c>
      <c r="F2321" s="14" t="s">
        <v>18</v>
      </c>
      <c r="G2321" s="14" t="s">
        <v>4601</v>
      </c>
      <c r="H2321" s="29" t="s">
        <v>4602</v>
      </c>
      <c r="I2321" s="71"/>
      <c r="J2321" s="71"/>
      <c r="K2321" s="3"/>
      <c r="L2321" s="3"/>
    </row>
    <row r="2322" spans="1:12" ht="36.9" x14ac:dyDescent="0.4">
      <c r="A2322" s="1"/>
      <c r="B2322" s="12" t="s">
        <v>119</v>
      </c>
      <c r="C2322" s="49">
        <v>43914</v>
      </c>
      <c r="D2322" s="14" t="s">
        <v>16</v>
      </c>
      <c r="E2322" s="12" t="s">
        <v>61</v>
      </c>
      <c r="F2322" s="14" t="s">
        <v>18</v>
      </c>
      <c r="G2322" s="14" t="s">
        <v>4603</v>
      </c>
      <c r="H2322" s="29" t="s">
        <v>4604</v>
      </c>
      <c r="I2322" s="14"/>
      <c r="J2322" s="14"/>
      <c r="K2322" s="3"/>
      <c r="L2322" s="3"/>
    </row>
    <row r="2323" spans="1:12" ht="49.2" x14ac:dyDescent="0.4">
      <c r="A2323" s="1"/>
      <c r="B2323" s="12" t="s">
        <v>720</v>
      </c>
      <c r="C2323" s="49">
        <v>43914</v>
      </c>
      <c r="D2323" s="14" t="s">
        <v>16</v>
      </c>
      <c r="E2323" s="12" t="s">
        <v>4605</v>
      </c>
      <c r="F2323" s="14" t="s">
        <v>18</v>
      </c>
      <c r="G2323" s="14" t="s">
        <v>4606</v>
      </c>
      <c r="H2323" s="29" t="s">
        <v>4607</v>
      </c>
      <c r="I2323" s="71"/>
      <c r="J2323" s="71"/>
      <c r="K2323" s="3"/>
      <c r="L2323" s="3"/>
    </row>
    <row r="2324" spans="1:12" ht="49.2" x14ac:dyDescent="0.4">
      <c r="A2324" s="1"/>
      <c r="B2324" s="12" t="s">
        <v>35</v>
      </c>
      <c r="C2324" s="49">
        <v>43914</v>
      </c>
      <c r="D2324" s="14" t="s">
        <v>16</v>
      </c>
      <c r="E2324" s="12" t="s">
        <v>412</v>
      </c>
      <c r="F2324" s="14" t="s">
        <v>18</v>
      </c>
      <c r="G2324" s="14" t="s">
        <v>4608</v>
      </c>
      <c r="H2324" s="29" t="s">
        <v>4609</v>
      </c>
      <c r="I2324" s="14"/>
      <c r="J2324" s="50"/>
      <c r="K2324" s="3"/>
      <c r="L2324" s="3"/>
    </row>
    <row r="2325" spans="1:12" ht="61.5" x14ac:dyDescent="0.4">
      <c r="A2325" s="1"/>
      <c r="B2325" s="12" t="s">
        <v>42</v>
      </c>
      <c r="C2325" s="49">
        <v>43914</v>
      </c>
      <c r="D2325" s="14" t="s">
        <v>16</v>
      </c>
      <c r="E2325" s="12" t="s">
        <v>724</v>
      </c>
      <c r="F2325" s="14" t="s">
        <v>725</v>
      </c>
      <c r="G2325" s="14" t="s">
        <v>4610</v>
      </c>
      <c r="H2325" s="29" t="s">
        <v>4611</v>
      </c>
      <c r="I2325" s="71"/>
      <c r="J2325" s="71"/>
      <c r="K2325" s="3"/>
      <c r="L2325" s="3"/>
    </row>
    <row r="2326" spans="1:12" ht="61.5" x14ac:dyDescent="0.4">
      <c r="A2326" s="1"/>
      <c r="B2326" s="12" t="s">
        <v>42</v>
      </c>
      <c r="C2326" s="49">
        <v>43914</v>
      </c>
      <c r="D2326" s="14" t="s">
        <v>16</v>
      </c>
      <c r="E2326" s="87" t="str">
        <f>HYPERLINK("https://www.edc.ca/","Export Development Canada")</f>
        <v>Export Development Canada</v>
      </c>
      <c r="F2326" s="14" t="s">
        <v>23</v>
      </c>
      <c r="G2326" s="14" t="s">
        <v>4612</v>
      </c>
      <c r="H2326" s="36" t="s">
        <v>4613</v>
      </c>
      <c r="I2326" s="50"/>
      <c r="J2326" s="50"/>
      <c r="K2326" s="3"/>
      <c r="L2326" s="3"/>
    </row>
    <row r="2327" spans="1:12" ht="36.9" x14ac:dyDescent="0.4">
      <c r="A2327" s="1"/>
      <c r="B2327" s="12" t="s">
        <v>137</v>
      </c>
      <c r="C2327" s="49">
        <v>43914</v>
      </c>
      <c r="D2327" s="14" t="s">
        <v>16</v>
      </c>
      <c r="E2327" s="12" t="s">
        <v>4614</v>
      </c>
      <c r="F2327" s="14" t="s">
        <v>274</v>
      </c>
      <c r="G2327" s="14" t="s">
        <v>4615</v>
      </c>
      <c r="H2327" s="29" t="s">
        <v>4616</v>
      </c>
      <c r="I2327" s="71"/>
      <c r="J2327" s="71"/>
      <c r="K2327" s="3"/>
      <c r="L2327" s="3"/>
    </row>
    <row r="2328" spans="1:12" ht="73.8" hidden="1" x14ac:dyDescent="0.4">
      <c r="A2328" s="1"/>
      <c r="B2328" s="19" t="s">
        <v>141</v>
      </c>
      <c r="C2328" s="51">
        <v>43914</v>
      </c>
      <c r="D2328" s="21" t="s">
        <v>142</v>
      </c>
      <c r="E2328" s="19" t="s">
        <v>103</v>
      </c>
      <c r="F2328" s="21" t="s">
        <v>790</v>
      </c>
      <c r="G2328" s="21" t="s">
        <v>4617</v>
      </c>
      <c r="H2328" s="31" t="s">
        <v>4618</v>
      </c>
      <c r="I2328" s="50"/>
      <c r="J2328" s="50"/>
      <c r="K2328" s="3"/>
      <c r="L2328" s="3"/>
    </row>
    <row r="2329" spans="1:12" ht="36.9" x14ac:dyDescent="0.4">
      <c r="A2329" s="1"/>
      <c r="B2329" s="12" t="s">
        <v>599</v>
      </c>
      <c r="C2329" s="28">
        <v>43914</v>
      </c>
      <c r="D2329" s="12" t="s">
        <v>16</v>
      </c>
      <c r="E2329" s="12" t="s">
        <v>61</v>
      </c>
      <c r="F2329" s="12" t="s">
        <v>57</v>
      </c>
      <c r="G2329" s="14" t="s">
        <v>4619</v>
      </c>
      <c r="H2329" s="29" t="s">
        <v>4620</v>
      </c>
      <c r="I2329" s="16"/>
      <c r="J2329" s="16"/>
      <c r="K2329" s="3"/>
      <c r="L2329" s="3"/>
    </row>
    <row r="2330" spans="1:12" ht="61.5" x14ac:dyDescent="0.4">
      <c r="A2330" s="1"/>
      <c r="B2330" s="12" t="s">
        <v>607</v>
      </c>
      <c r="C2330" s="28">
        <v>43914</v>
      </c>
      <c r="D2330" s="12" t="s">
        <v>16</v>
      </c>
      <c r="E2330" s="12" t="s">
        <v>3891</v>
      </c>
      <c r="F2330" s="12" t="s">
        <v>23</v>
      </c>
      <c r="G2330" s="14" t="s">
        <v>4621</v>
      </c>
      <c r="H2330" s="29" t="s">
        <v>4622</v>
      </c>
      <c r="I2330" s="16"/>
      <c r="J2330" s="16"/>
      <c r="K2330" s="3"/>
      <c r="L2330" s="3"/>
    </row>
    <row r="2331" spans="1:12" ht="36.9" x14ac:dyDescent="0.4">
      <c r="A2331" s="1"/>
      <c r="B2331" s="12" t="s">
        <v>607</v>
      </c>
      <c r="C2331" s="28">
        <v>43914</v>
      </c>
      <c r="D2331" s="12" t="s">
        <v>16</v>
      </c>
      <c r="E2331" s="12" t="s">
        <v>3891</v>
      </c>
      <c r="F2331" s="12" t="s">
        <v>18</v>
      </c>
      <c r="G2331" s="14" t="s">
        <v>4623</v>
      </c>
      <c r="H2331" s="29" t="s">
        <v>4622</v>
      </c>
      <c r="I2331" s="16"/>
      <c r="J2331" s="16"/>
      <c r="K2331" s="3"/>
      <c r="L2331" s="3"/>
    </row>
    <row r="2332" spans="1:12" ht="86.1" x14ac:dyDescent="0.4">
      <c r="A2332" s="1"/>
      <c r="B2332" s="12" t="s">
        <v>607</v>
      </c>
      <c r="C2332" s="28">
        <v>43914</v>
      </c>
      <c r="D2332" s="12" t="s">
        <v>16</v>
      </c>
      <c r="E2332" s="12" t="s">
        <v>3891</v>
      </c>
      <c r="F2332" s="12" t="s">
        <v>18</v>
      </c>
      <c r="G2332" s="14" t="s">
        <v>4624</v>
      </c>
      <c r="H2332" s="29" t="s">
        <v>4622</v>
      </c>
      <c r="I2332" s="16"/>
      <c r="J2332" s="16"/>
      <c r="K2332" s="3"/>
      <c r="L2332" s="3"/>
    </row>
    <row r="2333" spans="1:12" ht="86.1" x14ac:dyDescent="0.4">
      <c r="A2333" s="1"/>
      <c r="B2333" s="12" t="s">
        <v>607</v>
      </c>
      <c r="C2333" s="28">
        <v>43914</v>
      </c>
      <c r="D2333" s="12" t="s">
        <v>16</v>
      </c>
      <c r="E2333" s="12" t="s">
        <v>3891</v>
      </c>
      <c r="F2333" s="12" t="s">
        <v>18</v>
      </c>
      <c r="G2333" s="14" t="s">
        <v>4625</v>
      </c>
      <c r="H2333" s="29" t="s">
        <v>4622</v>
      </c>
      <c r="I2333" s="16"/>
      <c r="J2333" s="16"/>
      <c r="K2333" s="3"/>
      <c r="L2333" s="3"/>
    </row>
    <row r="2334" spans="1:12" ht="36.9" x14ac:dyDescent="0.4">
      <c r="A2334" s="1"/>
      <c r="B2334" s="12" t="s">
        <v>607</v>
      </c>
      <c r="C2334" s="28">
        <v>43914</v>
      </c>
      <c r="D2334" s="12" t="s">
        <v>16</v>
      </c>
      <c r="E2334" s="12" t="s">
        <v>3891</v>
      </c>
      <c r="F2334" s="12" t="s">
        <v>18</v>
      </c>
      <c r="G2334" s="14" t="s">
        <v>4626</v>
      </c>
      <c r="H2334" s="29" t="s">
        <v>4622</v>
      </c>
      <c r="I2334" s="16"/>
      <c r="J2334" s="16"/>
      <c r="K2334" s="3"/>
      <c r="L2334" s="3"/>
    </row>
    <row r="2335" spans="1:12" ht="36.9" x14ac:dyDescent="0.4">
      <c r="A2335" s="1"/>
      <c r="B2335" s="12" t="s">
        <v>607</v>
      </c>
      <c r="C2335" s="28">
        <v>43914</v>
      </c>
      <c r="D2335" s="12" t="s">
        <v>16</v>
      </c>
      <c r="E2335" s="12" t="s">
        <v>3891</v>
      </c>
      <c r="F2335" s="12" t="s">
        <v>18</v>
      </c>
      <c r="G2335" s="14" t="s">
        <v>4627</v>
      </c>
      <c r="H2335" s="29" t="s">
        <v>4622</v>
      </c>
      <c r="I2335" s="16"/>
      <c r="J2335" s="16"/>
      <c r="K2335" s="3"/>
      <c r="L2335" s="3"/>
    </row>
    <row r="2336" spans="1:12" ht="86.1" x14ac:dyDescent="0.4">
      <c r="A2336" s="1"/>
      <c r="B2336" s="12" t="s">
        <v>607</v>
      </c>
      <c r="C2336" s="28">
        <v>43914</v>
      </c>
      <c r="D2336" s="12" t="s">
        <v>16</v>
      </c>
      <c r="E2336" s="12" t="s">
        <v>3891</v>
      </c>
      <c r="F2336" s="12" t="s">
        <v>28</v>
      </c>
      <c r="G2336" s="14" t="s">
        <v>4628</v>
      </c>
      <c r="H2336" s="29" t="s">
        <v>4629</v>
      </c>
      <c r="I2336" s="16"/>
      <c r="J2336" s="16"/>
      <c r="K2336" s="3"/>
      <c r="L2336" s="3"/>
    </row>
    <row r="2337" spans="1:12" ht="49.2" x14ac:dyDescent="0.4">
      <c r="A2337" s="1"/>
      <c r="B2337" s="12" t="s">
        <v>607</v>
      </c>
      <c r="C2337" s="28">
        <v>43914</v>
      </c>
      <c r="D2337" s="12" t="s">
        <v>16</v>
      </c>
      <c r="E2337" s="12" t="s">
        <v>3891</v>
      </c>
      <c r="F2337" s="12" t="s">
        <v>57</v>
      </c>
      <c r="G2337" s="14" t="s">
        <v>4630</v>
      </c>
      <c r="H2337" s="29" t="s">
        <v>4629</v>
      </c>
      <c r="I2337" s="16"/>
      <c r="J2337" s="16"/>
      <c r="K2337" s="3"/>
      <c r="L2337" s="3"/>
    </row>
    <row r="2338" spans="1:12" ht="49.2" x14ac:dyDescent="0.4">
      <c r="A2338" s="1"/>
      <c r="B2338" s="12" t="s">
        <v>607</v>
      </c>
      <c r="C2338" s="28">
        <v>43914</v>
      </c>
      <c r="D2338" s="12" t="s">
        <v>16</v>
      </c>
      <c r="E2338" s="12" t="s">
        <v>3891</v>
      </c>
      <c r="F2338" s="12" t="s">
        <v>18</v>
      </c>
      <c r="G2338" s="14" t="s">
        <v>4631</v>
      </c>
      <c r="H2338" s="29" t="s">
        <v>4629</v>
      </c>
      <c r="I2338" s="16"/>
      <c r="J2338" s="16"/>
      <c r="K2338" s="3"/>
      <c r="L2338" s="3"/>
    </row>
    <row r="2339" spans="1:12" ht="49.2" x14ac:dyDescent="0.4">
      <c r="A2339" s="1"/>
      <c r="B2339" s="12" t="s">
        <v>607</v>
      </c>
      <c r="C2339" s="28">
        <v>43914</v>
      </c>
      <c r="D2339" s="12" t="s">
        <v>16</v>
      </c>
      <c r="E2339" s="12" t="s">
        <v>3891</v>
      </c>
      <c r="F2339" s="12" t="s">
        <v>23</v>
      </c>
      <c r="G2339" s="14" t="s">
        <v>4632</v>
      </c>
      <c r="H2339" s="29" t="s">
        <v>4629</v>
      </c>
      <c r="I2339" s="16"/>
      <c r="J2339" s="16"/>
      <c r="K2339" s="3"/>
      <c r="L2339" s="3"/>
    </row>
    <row r="2340" spans="1:12" ht="49.2" x14ac:dyDescent="0.4">
      <c r="A2340" s="1"/>
      <c r="B2340" s="12" t="s">
        <v>148</v>
      </c>
      <c r="C2340" s="28">
        <v>43914</v>
      </c>
      <c r="D2340" s="12" t="s">
        <v>16</v>
      </c>
      <c r="E2340" s="12" t="s">
        <v>837</v>
      </c>
      <c r="F2340" s="12" t="s">
        <v>274</v>
      </c>
      <c r="G2340" s="14" t="s">
        <v>4633</v>
      </c>
      <c r="H2340" s="29" t="s">
        <v>4634</v>
      </c>
      <c r="I2340" s="16"/>
      <c r="J2340" s="16"/>
      <c r="K2340" s="3"/>
      <c r="L2340" s="3"/>
    </row>
    <row r="2341" spans="1:12" ht="49.2" x14ac:dyDescent="0.4">
      <c r="A2341" s="1"/>
      <c r="B2341" s="12" t="s">
        <v>148</v>
      </c>
      <c r="C2341" s="28">
        <v>43914</v>
      </c>
      <c r="D2341" s="12" t="s">
        <v>16</v>
      </c>
      <c r="E2341" s="12" t="s">
        <v>837</v>
      </c>
      <c r="F2341" s="12" t="s">
        <v>18</v>
      </c>
      <c r="G2341" s="14" t="s">
        <v>4635</v>
      </c>
      <c r="H2341" s="29" t="s">
        <v>4634</v>
      </c>
      <c r="I2341" s="16"/>
      <c r="J2341" s="16"/>
      <c r="K2341" s="3"/>
      <c r="L2341" s="3"/>
    </row>
    <row r="2342" spans="1:12" ht="24.6" x14ac:dyDescent="0.4">
      <c r="A2342" s="1"/>
      <c r="B2342" s="12" t="s">
        <v>431</v>
      </c>
      <c r="C2342" s="49">
        <v>43914</v>
      </c>
      <c r="D2342" s="14" t="s">
        <v>16</v>
      </c>
      <c r="E2342" s="12" t="s">
        <v>432</v>
      </c>
      <c r="F2342" s="14" t="s">
        <v>274</v>
      </c>
      <c r="G2342" s="14" t="s">
        <v>4636</v>
      </c>
      <c r="H2342" s="29" t="s">
        <v>4637</v>
      </c>
      <c r="I2342" s="50"/>
      <c r="J2342" s="50"/>
      <c r="K2342" s="3"/>
      <c r="L2342" s="3"/>
    </row>
    <row r="2343" spans="1:12" ht="36.9" x14ac:dyDescent="0.4">
      <c r="A2343" s="1"/>
      <c r="B2343" s="12" t="s">
        <v>431</v>
      </c>
      <c r="C2343" s="49">
        <v>43914</v>
      </c>
      <c r="D2343" s="14" t="s">
        <v>16</v>
      </c>
      <c r="E2343" s="12" t="s">
        <v>61</v>
      </c>
      <c r="F2343" s="14" t="s">
        <v>18</v>
      </c>
      <c r="G2343" s="14" t="s">
        <v>4638</v>
      </c>
      <c r="H2343" s="29" t="s">
        <v>4639</v>
      </c>
      <c r="I2343" s="50"/>
      <c r="J2343" s="50"/>
      <c r="K2343" s="3"/>
      <c r="L2343" s="3"/>
    </row>
    <row r="2344" spans="1:12" ht="110.7" x14ac:dyDescent="0.4">
      <c r="A2344" s="1"/>
      <c r="B2344" s="12" t="s">
        <v>431</v>
      </c>
      <c r="C2344" s="49">
        <v>43914</v>
      </c>
      <c r="D2344" s="14" t="s">
        <v>16</v>
      </c>
      <c r="E2344" s="12" t="s">
        <v>61</v>
      </c>
      <c r="F2344" s="14" t="s">
        <v>18</v>
      </c>
      <c r="G2344" s="14" t="s">
        <v>4640</v>
      </c>
      <c r="H2344" s="29" t="s">
        <v>4639</v>
      </c>
      <c r="I2344" s="50"/>
      <c r="J2344" s="50"/>
      <c r="K2344" s="3"/>
      <c r="L2344" s="3"/>
    </row>
    <row r="2345" spans="1:12" ht="98.4" x14ac:dyDescent="0.4">
      <c r="A2345" s="1"/>
      <c r="B2345" s="12" t="s">
        <v>431</v>
      </c>
      <c r="C2345" s="49">
        <v>43914</v>
      </c>
      <c r="D2345" s="14" t="s">
        <v>16</v>
      </c>
      <c r="E2345" s="12" t="s">
        <v>432</v>
      </c>
      <c r="F2345" s="14" t="s">
        <v>274</v>
      </c>
      <c r="G2345" s="14" t="s">
        <v>4641</v>
      </c>
      <c r="H2345" s="29" t="s">
        <v>4637</v>
      </c>
      <c r="I2345" s="50"/>
      <c r="J2345" s="50"/>
      <c r="K2345" s="3"/>
      <c r="L2345" s="3"/>
    </row>
    <row r="2346" spans="1:12" ht="159.9" x14ac:dyDescent="0.4">
      <c r="A2346" s="1"/>
      <c r="B2346" s="12" t="s">
        <v>60</v>
      </c>
      <c r="C2346" s="13">
        <v>43914</v>
      </c>
      <c r="D2346" s="12" t="s">
        <v>16</v>
      </c>
      <c r="E2346" s="12" t="s">
        <v>217</v>
      </c>
      <c r="F2346" s="12" t="s">
        <v>18</v>
      </c>
      <c r="G2346" s="14" t="s">
        <v>4642</v>
      </c>
      <c r="H2346" s="15" t="s">
        <v>4643</v>
      </c>
      <c r="I2346" s="16"/>
      <c r="J2346" s="16"/>
      <c r="K2346" s="3"/>
      <c r="L2346" s="3"/>
    </row>
    <row r="2347" spans="1:12" ht="73.8" x14ac:dyDescent="0.4">
      <c r="A2347" s="1"/>
      <c r="B2347" s="62" t="s">
        <v>987</v>
      </c>
      <c r="C2347" s="68">
        <v>43914</v>
      </c>
      <c r="D2347" s="62" t="s">
        <v>16</v>
      </c>
      <c r="E2347" s="62" t="s">
        <v>4644</v>
      </c>
      <c r="F2347" s="62" t="s">
        <v>23</v>
      </c>
      <c r="G2347" s="62" t="s">
        <v>4645</v>
      </c>
      <c r="H2347" s="65" t="s">
        <v>4646</v>
      </c>
      <c r="I2347" s="16"/>
      <c r="J2347" s="90"/>
      <c r="K2347" s="3"/>
      <c r="L2347" s="3"/>
    </row>
    <row r="2348" spans="1:12" ht="123" x14ac:dyDescent="0.4">
      <c r="A2348" s="1"/>
      <c r="B2348" s="62" t="s">
        <v>987</v>
      </c>
      <c r="C2348" s="68">
        <v>43914</v>
      </c>
      <c r="D2348" s="62" t="s">
        <v>16</v>
      </c>
      <c r="E2348" s="62" t="s">
        <v>4644</v>
      </c>
      <c r="F2348" s="62" t="s">
        <v>23</v>
      </c>
      <c r="G2348" s="62" t="s">
        <v>4647</v>
      </c>
      <c r="H2348" s="65" t="s">
        <v>4648</v>
      </c>
      <c r="I2348" s="16"/>
      <c r="J2348" s="90"/>
      <c r="K2348" s="3"/>
      <c r="L2348" s="3"/>
    </row>
    <row r="2349" spans="1:12" ht="86.1" x14ac:dyDescent="0.4">
      <c r="A2349" s="1"/>
      <c r="B2349" s="12" t="s">
        <v>231</v>
      </c>
      <c r="C2349" s="49">
        <v>43914</v>
      </c>
      <c r="D2349" s="14" t="s">
        <v>16</v>
      </c>
      <c r="E2349" s="12" t="s">
        <v>456</v>
      </c>
      <c r="F2349" s="14" t="s">
        <v>274</v>
      </c>
      <c r="G2349" s="14" t="s">
        <v>4649</v>
      </c>
      <c r="H2349" s="29" t="s">
        <v>4650</v>
      </c>
      <c r="I2349" s="50"/>
      <c r="J2349" s="91"/>
      <c r="K2349" s="3"/>
      <c r="L2349" s="3"/>
    </row>
    <row r="2350" spans="1:12" ht="36.9" x14ac:dyDescent="0.4">
      <c r="A2350" s="1"/>
      <c r="B2350" s="12" t="s">
        <v>74</v>
      </c>
      <c r="C2350" s="49">
        <v>43914</v>
      </c>
      <c r="D2350" s="14" t="s">
        <v>16</v>
      </c>
      <c r="E2350" s="12" t="s">
        <v>1192</v>
      </c>
      <c r="F2350" s="14" t="s">
        <v>57</v>
      </c>
      <c r="G2350" s="14" t="s">
        <v>4651</v>
      </c>
      <c r="H2350" s="29" t="s">
        <v>4652</v>
      </c>
      <c r="I2350" s="50"/>
      <c r="J2350" s="91"/>
      <c r="K2350" s="3"/>
      <c r="L2350" s="3"/>
    </row>
    <row r="2351" spans="1:12" ht="36.9" x14ac:dyDescent="0.4">
      <c r="A2351" s="1"/>
      <c r="B2351" s="12" t="s">
        <v>74</v>
      </c>
      <c r="C2351" s="49">
        <v>43914</v>
      </c>
      <c r="D2351" s="14" t="s">
        <v>16</v>
      </c>
      <c r="E2351" s="12" t="s">
        <v>1192</v>
      </c>
      <c r="F2351" s="14" t="s">
        <v>18</v>
      </c>
      <c r="G2351" s="14" t="s">
        <v>4653</v>
      </c>
      <c r="H2351" s="29" t="s">
        <v>4652</v>
      </c>
      <c r="I2351" s="50"/>
      <c r="J2351" s="91"/>
      <c r="K2351" s="3"/>
      <c r="L2351" s="3"/>
    </row>
    <row r="2352" spans="1:12" ht="61.5" x14ac:dyDescent="0.4">
      <c r="A2352" s="1"/>
      <c r="B2352" s="12" t="s">
        <v>74</v>
      </c>
      <c r="C2352" s="28">
        <v>43914</v>
      </c>
      <c r="D2352" s="12" t="s">
        <v>16</v>
      </c>
      <c r="E2352" s="12" t="s">
        <v>1192</v>
      </c>
      <c r="F2352" s="12" t="s">
        <v>18</v>
      </c>
      <c r="G2352" s="14" t="s">
        <v>4654</v>
      </c>
      <c r="H2352" s="29" t="s">
        <v>4652</v>
      </c>
      <c r="I2352" s="16"/>
      <c r="J2352" s="90"/>
      <c r="K2352" s="3"/>
      <c r="L2352" s="3"/>
    </row>
    <row r="2353" spans="1:12" ht="73.8" x14ac:dyDescent="0.4">
      <c r="A2353" s="1"/>
      <c r="B2353" s="12" t="s">
        <v>294</v>
      </c>
      <c r="C2353" s="49">
        <v>43914</v>
      </c>
      <c r="D2353" s="14" t="s">
        <v>16</v>
      </c>
      <c r="E2353" s="12" t="s">
        <v>295</v>
      </c>
      <c r="F2353" s="14" t="s">
        <v>274</v>
      </c>
      <c r="G2353" s="14" t="s">
        <v>4655</v>
      </c>
      <c r="H2353" s="29" t="s">
        <v>4656</v>
      </c>
      <c r="I2353" s="50"/>
      <c r="J2353" s="91"/>
      <c r="K2353" s="3"/>
      <c r="L2353" s="3"/>
    </row>
    <row r="2354" spans="1:12" ht="86.1" x14ac:dyDescent="0.4">
      <c r="A2354" s="1"/>
      <c r="B2354" s="12" t="s">
        <v>84</v>
      </c>
      <c r="C2354" s="49">
        <v>43914</v>
      </c>
      <c r="D2354" s="14" t="s">
        <v>16</v>
      </c>
      <c r="E2354" s="12" t="s">
        <v>85</v>
      </c>
      <c r="F2354" s="14" t="s">
        <v>18</v>
      </c>
      <c r="G2354" s="14" t="s">
        <v>4657</v>
      </c>
      <c r="H2354" s="29" t="s">
        <v>4658</v>
      </c>
      <c r="I2354" s="50"/>
      <c r="J2354" s="50"/>
      <c r="K2354" s="3"/>
      <c r="L2354" s="3"/>
    </row>
    <row r="2355" spans="1:12" ht="86.1" x14ac:dyDescent="0.4">
      <c r="A2355" s="1"/>
      <c r="B2355" s="12" t="s">
        <v>177</v>
      </c>
      <c r="C2355" s="49">
        <v>43914</v>
      </c>
      <c r="D2355" s="14" t="s">
        <v>16</v>
      </c>
      <c r="E2355" s="12" t="s">
        <v>866</v>
      </c>
      <c r="F2355" s="14" t="s">
        <v>57</v>
      </c>
      <c r="G2355" s="14" t="s">
        <v>4659</v>
      </c>
      <c r="H2355" s="29" t="s">
        <v>4660</v>
      </c>
      <c r="I2355" s="50"/>
      <c r="J2355" s="50"/>
      <c r="K2355" s="3"/>
      <c r="L2355" s="3"/>
    </row>
    <row r="2356" spans="1:12" ht="86.1" x14ac:dyDescent="0.4">
      <c r="A2356" s="1"/>
      <c r="B2356" s="12" t="s">
        <v>177</v>
      </c>
      <c r="C2356" s="49">
        <v>43914</v>
      </c>
      <c r="D2356" s="14" t="s">
        <v>16</v>
      </c>
      <c r="E2356" s="12" t="s">
        <v>866</v>
      </c>
      <c r="F2356" s="14" t="s">
        <v>28</v>
      </c>
      <c r="G2356" s="14" t="s">
        <v>4661</v>
      </c>
      <c r="H2356" s="29" t="s">
        <v>4660</v>
      </c>
      <c r="I2356" s="50"/>
      <c r="J2356" s="50"/>
      <c r="K2356" s="1"/>
      <c r="L2356" s="1"/>
    </row>
    <row r="2357" spans="1:12" ht="86.1" x14ac:dyDescent="0.4">
      <c r="A2357" s="1"/>
      <c r="B2357" s="12" t="s">
        <v>177</v>
      </c>
      <c r="C2357" s="49">
        <v>43914</v>
      </c>
      <c r="D2357" s="14" t="s">
        <v>16</v>
      </c>
      <c r="E2357" s="12" t="s">
        <v>866</v>
      </c>
      <c r="F2357" s="14" t="s">
        <v>790</v>
      </c>
      <c r="G2357" s="14" t="s">
        <v>4662</v>
      </c>
      <c r="H2357" s="29" t="s">
        <v>4660</v>
      </c>
      <c r="I2357" s="50"/>
      <c r="J2357" s="50"/>
      <c r="K2357" s="1"/>
      <c r="L2357" s="1"/>
    </row>
    <row r="2358" spans="1:12" ht="86.1" x14ac:dyDescent="0.4">
      <c r="A2358" s="1"/>
      <c r="B2358" s="12" t="s">
        <v>177</v>
      </c>
      <c r="C2358" s="49">
        <v>43914</v>
      </c>
      <c r="D2358" s="14" t="s">
        <v>16</v>
      </c>
      <c r="E2358" s="12" t="s">
        <v>866</v>
      </c>
      <c r="F2358" s="14" t="s">
        <v>790</v>
      </c>
      <c r="G2358" s="14" t="s">
        <v>4663</v>
      </c>
      <c r="H2358" s="29" t="s">
        <v>4660</v>
      </c>
      <c r="I2358" s="50"/>
      <c r="J2358" s="50"/>
      <c r="K2358" s="1"/>
      <c r="L2358" s="1"/>
    </row>
    <row r="2359" spans="1:12" ht="73.8" x14ac:dyDescent="0.4">
      <c r="A2359" s="1"/>
      <c r="B2359" s="12" t="s">
        <v>177</v>
      </c>
      <c r="C2359" s="49">
        <v>43914</v>
      </c>
      <c r="D2359" s="14" t="s">
        <v>16</v>
      </c>
      <c r="E2359" s="12" t="s">
        <v>866</v>
      </c>
      <c r="F2359" s="14" t="s">
        <v>790</v>
      </c>
      <c r="G2359" s="14" t="s">
        <v>4664</v>
      </c>
      <c r="H2359" s="29" t="s">
        <v>4660</v>
      </c>
      <c r="I2359" s="50"/>
      <c r="J2359" s="50"/>
      <c r="K2359" s="1"/>
      <c r="L2359" s="1"/>
    </row>
    <row r="2360" spans="1:12" ht="49.2" x14ac:dyDescent="0.4">
      <c r="A2360" s="1"/>
      <c r="B2360" s="92" t="s">
        <v>95</v>
      </c>
      <c r="C2360" s="93">
        <v>43914</v>
      </c>
      <c r="D2360" s="94" t="s">
        <v>16</v>
      </c>
      <c r="E2360" s="92" t="s">
        <v>4665</v>
      </c>
      <c r="F2360" s="14" t="s">
        <v>18</v>
      </c>
      <c r="G2360" s="14" t="s">
        <v>4666</v>
      </c>
      <c r="H2360" s="29" t="s">
        <v>4667</v>
      </c>
      <c r="I2360" s="16"/>
      <c r="J2360" s="16"/>
      <c r="K2360" s="1"/>
      <c r="L2360" s="1"/>
    </row>
    <row r="2361" spans="1:12" ht="86.1" x14ac:dyDescent="0.4">
      <c r="A2361" s="1"/>
      <c r="B2361" s="84" t="s">
        <v>181</v>
      </c>
      <c r="C2361" s="81">
        <v>43914</v>
      </c>
      <c r="D2361" s="82" t="s">
        <v>16</v>
      </c>
      <c r="E2361" s="84" t="s">
        <v>1215</v>
      </c>
      <c r="F2361" s="14" t="s">
        <v>18</v>
      </c>
      <c r="G2361" s="83" t="s">
        <v>4668</v>
      </c>
      <c r="H2361" s="65" t="s">
        <v>4669</v>
      </c>
      <c r="I2361" s="95" t="s">
        <v>4111</v>
      </c>
      <c r="J2361" s="96" t="s">
        <v>4670</v>
      </c>
      <c r="K2361" s="1"/>
      <c r="L2361" s="1"/>
    </row>
    <row r="2362" spans="1:12" ht="86.1" x14ac:dyDescent="0.4">
      <c r="A2362" s="1"/>
      <c r="B2362" s="84" t="s">
        <v>181</v>
      </c>
      <c r="C2362" s="81">
        <v>43914</v>
      </c>
      <c r="D2362" s="82" t="s">
        <v>16</v>
      </c>
      <c r="E2362" s="84" t="s">
        <v>1215</v>
      </c>
      <c r="F2362" s="14" t="s">
        <v>18</v>
      </c>
      <c r="G2362" s="83" t="s">
        <v>4671</v>
      </c>
      <c r="H2362" s="65" t="s">
        <v>4672</v>
      </c>
      <c r="I2362" s="95" t="s">
        <v>4111</v>
      </c>
      <c r="J2362" s="96" t="s">
        <v>4670</v>
      </c>
      <c r="K2362" s="1"/>
      <c r="L2362" s="1"/>
    </row>
    <row r="2363" spans="1:12" ht="86.1" x14ac:dyDescent="0.4">
      <c r="A2363" s="1"/>
      <c r="B2363" s="84" t="s">
        <v>181</v>
      </c>
      <c r="C2363" s="81">
        <v>43914</v>
      </c>
      <c r="D2363" s="82" t="s">
        <v>16</v>
      </c>
      <c r="E2363" s="84" t="s">
        <v>1215</v>
      </c>
      <c r="F2363" s="14" t="s">
        <v>18</v>
      </c>
      <c r="G2363" s="83" t="s">
        <v>4673</v>
      </c>
      <c r="H2363" s="65" t="s">
        <v>4674</v>
      </c>
      <c r="I2363" s="95" t="s">
        <v>4111</v>
      </c>
      <c r="J2363" s="96" t="s">
        <v>4670</v>
      </c>
      <c r="K2363" s="1"/>
      <c r="L2363" s="1"/>
    </row>
    <row r="2364" spans="1:12" ht="110.7" x14ac:dyDescent="0.4">
      <c r="A2364" s="3"/>
      <c r="B2364" s="84" t="s">
        <v>181</v>
      </c>
      <c r="C2364" s="81">
        <v>43914</v>
      </c>
      <c r="D2364" s="82" t="s">
        <v>16</v>
      </c>
      <c r="E2364" s="84" t="s">
        <v>1215</v>
      </c>
      <c r="F2364" s="14" t="s">
        <v>18</v>
      </c>
      <c r="G2364" s="83" t="s">
        <v>4675</v>
      </c>
      <c r="H2364" s="65" t="s">
        <v>4676</v>
      </c>
      <c r="I2364" s="95" t="s">
        <v>4111</v>
      </c>
      <c r="J2364" s="96" t="s">
        <v>4670</v>
      </c>
      <c r="K2364" s="1"/>
      <c r="L2364" s="1"/>
    </row>
    <row r="2365" spans="1:12" ht="86.1" x14ac:dyDescent="0.4">
      <c r="A2365" s="3"/>
      <c r="B2365" s="84" t="s">
        <v>181</v>
      </c>
      <c r="C2365" s="81">
        <v>43914</v>
      </c>
      <c r="D2365" s="82" t="s">
        <v>16</v>
      </c>
      <c r="E2365" s="84" t="s">
        <v>1215</v>
      </c>
      <c r="F2365" s="14" t="s">
        <v>18</v>
      </c>
      <c r="G2365" s="83" t="s">
        <v>4677</v>
      </c>
      <c r="H2365" s="65" t="s">
        <v>4678</v>
      </c>
      <c r="I2365" s="95" t="s">
        <v>4111</v>
      </c>
      <c r="J2365" s="96" t="s">
        <v>4670</v>
      </c>
      <c r="K2365" s="1"/>
      <c r="L2365" s="1"/>
    </row>
    <row r="2366" spans="1:12" ht="86.1" x14ac:dyDescent="0.4">
      <c r="A2366" s="3"/>
      <c r="B2366" s="84" t="s">
        <v>181</v>
      </c>
      <c r="C2366" s="81">
        <v>43914</v>
      </c>
      <c r="D2366" s="82" t="s">
        <v>16</v>
      </c>
      <c r="E2366" s="84" t="s">
        <v>1215</v>
      </c>
      <c r="F2366" s="14" t="s">
        <v>18</v>
      </c>
      <c r="G2366" s="83" t="s">
        <v>4679</v>
      </c>
      <c r="H2366" s="65" t="s">
        <v>4680</v>
      </c>
      <c r="I2366" s="95" t="s">
        <v>4111</v>
      </c>
      <c r="J2366" s="96" t="s">
        <v>4670</v>
      </c>
      <c r="K2366" s="3"/>
      <c r="L2366" s="3"/>
    </row>
    <row r="2367" spans="1:12" ht="86.1" x14ac:dyDescent="0.4">
      <c r="A2367" s="3"/>
      <c r="B2367" s="84" t="s">
        <v>181</v>
      </c>
      <c r="C2367" s="81">
        <v>43914</v>
      </c>
      <c r="D2367" s="82" t="s">
        <v>16</v>
      </c>
      <c r="E2367" s="84" t="s">
        <v>1215</v>
      </c>
      <c r="F2367" s="14" t="s">
        <v>18</v>
      </c>
      <c r="G2367" s="83" t="s">
        <v>4681</v>
      </c>
      <c r="H2367" s="65" t="s">
        <v>4682</v>
      </c>
      <c r="I2367" s="95" t="s">
        <v>4111</v>
      </c>
      <c r="J2367" s="96" t="s">
        <v>4670</v>
      </c>
      <c r="K2367" s="89"/>
      <c r="L2367" s="89"/>
    </row>
    <row r="2368" spans="1:12" ht="49.2" x14ac:dyDescent="0.4">
      <c r="A2368" s="3"/>
      <c r="B2368" s="12" t="s">
        <v>480</v>
      </c>
      <c r="C2368" s="49">
        <v>43914</v>
      </c>
      <c r="D2368" s="14" t="s">
        <v>16</v>
      </c>
      <c r="E2368" s="12" t="s">
        <v>61</v>
      </c>
      <c r="F2368" s="14" t="s">
        <v>18</v>
      </c>
      <c r="G2368" s="14" t="s">
        <v>4683</v>
      </c>
      <c r="H2368" s="29" t="s">
        <v>4684</v>
      </c>
      <c r="I2368" s="16"/>
      <c r="J2368" s="16"/>
      <c r="K2368" s="89"/>
      <c r="L2368" s="89"/>
    </row>
    <row r="2369" spans="1:12" ht="110.7" x14ac:dyDescent="0.4">
      <c r="A2369" s="3"/>
      <c r="B2369" s="12" t="s">
        <v>480</v>
      </c>
      <c r="C2369" s="49">
        <v>43914</v>
      </c>
      <c r="D2369" s="14" t="s">
        <v>16</v>
      </c>
      <c r="E2369" s="12" t="s">
        <v>1327</v>
      </c>
      <c r="F2369" s="14" t="s">
        <v>274</v>
      </c>
      <c r="G2369" s="14" t="s">
        <v>4685</v>
      </c>
      <c r="H2369" s="29" t="s">
        <v>4686</v>
      </c>
      <c r="I2369" s="50"/>
      <c r="J2369" s="50"/>
      <c r="K2369" s="3"/>
      <c r="L2369" s="3"/>
    </row>
    <row r="2370" spans="1:12" ht="123" x14ac:dyDescent="0.4">
      <c r="A2370" s="3"/>
      <c r="B2370" s="12" t="s">
        <v>480</v>
      </c>
      <c r="C2370" s="49">
        <v>43914</v>
      </c>
      <c r="D2370" s="14" t="s">
        <v>16</v>
      </c>
      <c r="E2370" s="12" t="s">
        <v>61</v>
      </c>
      <c r="F2370" s="14" t="s">
        <v>18</v>
      </c>
      <c r="G2370" s="14" t="s">
        <v>4687</v>
      </c>
      <c r="H2370" s="14" t="s">
        <v>4688</v>
      </c>
      <c r="I2370" s="16"/>
      <c r="J2370" s="16"/>
      <c r="K2370" s="3"/>
      <c r="L2370" s="3"/>
    </row>
    <row r="2371" spans="1:12" ht="258.3" x14ac:dyDescent="0.4">
      <c r="A2371" s="3"/>
      <c r="B2371" s="12" t="s">
        <v>670</v>
      </c>
      <c r="C2371" s="49">
        <v>43914</v>
      </c>
      <c r="D2371" s="14" t="s">
        <v>16</v>
      </c>
      <c r="E2371" s="12" t="s">
        <v>4689</v>
      </c>
      <c r="F2371" s="14" t="s">
        <v>23</v>
      </c>
      <c r="G2371" s="14" t="s">
        <v>4690</v>
      </c>
      <c r="H2371" s="12" t="s">
        <v>4691</v>
      </c>
      <c r="I2371" s="16"/>
      <c r="J2371" s="16"/>
      <c r="K2371" s="3"/>
      <c r="L2371" s="3"/>
    </row>
    <row r="2372" spans="1:12" ht="36.9" x14ac:dyDescent="0.4">
      <c r="A2372" s="3"/>
      <c r="B2372" s="12" t="s">
        <v>670</v>
      </c>
      <c r="C2372" s="49">
        <v>43914</v>
      </c>
      <c r="D2372" s="14" t="s">
        <v>16</v>
      </c>
      <c r="E2372" s="12" t="s">
        <v>4689</v>
      </c>
      <c r="F2372" s="14" t="s">
        <v>28</v>
      </c>
      <c r="G2372" s="14" t="s">
        <v>4692</v>
      </c>
      <c r="H2372" s="29" t="s">
        <v>4693</v>
      </c>
      <c r="I2372" s="16"/>
      <c r="J2372" s="16"/>
      <c r="K2372" s="3"/>
      <c r="L2372" s="3"/>
    </row>
    <row r="2373" spans="1:12" ht="73.8" x14ac:dyDescent="0.4">
      <c r="A2373" s="3"/>
      <c r="B2373" s="12" t="s">
        <v>670</v>
      </c>
      <c r="C2373" s="49">
        <v>43914</v>
      </c>
      <c r="D2373" s="14" t="s">
        <v>16</v>
      </c>
      <c r="E2373" s="12" t="s">
        <v>4689</v>
      </c>
      <c r="F2373" s="14" t="s">
        <v>18</v>
      </c>
      <c r="G2373" s="14" t="s">
        <v>4694</v>
      </c>
      <c r="H2373" s="14" t="s">
        <v>4695</v>
      </c>
      <c r="I2373" s="16"/>
      <c r="J2373" s="16"/>
      <c r="K2373" s="3"/>
      <c r="L2373" s="3"/>
    </row>
    <row r="2374" spans="1:12" ht="24.6" x14ac:dyDescent="0.4">
      <c r="A2374" s="3"/>
      <c r="B2374" s="12" t="s">
        <v>670</v>
      </c>
      <c r="C2374" s="49">
        <v>43914</v>
      </c>
      <c r="D2374" s="14" t="s">
        <v>16</v>
      </c>
      <c r="E2374" s="12" t="s">
        <v>4689</v>
      </c>
      <c r="F2374" s="14" t="s">
        <v>18</v>
      </c>
      <c r="G2374" s="14" t="s">
        <v>4696</v>
      </c>
      <c r="H2374" s="29" t="s">
        <v>4697</v>
      </c>
      <c r="I2374" s="16"/>
      <c r="J2374" s="16"/>
      <c r="K2374" s="3"/>
      <c r="L2374" s="3"/>
    </row>
    <row r="2375" spans="1:12" ht="24.6" x14ac:dyDescent="0.4">
      <c r="A2375" s="3"/>
      <c r="B2375" s="12" t="s">
        <v>670</v>
      </c>
      <c r="C2375" s="49">
        <v>43914</v>
      </c>
      <c r="D2375" s="14" t="s">
        <v>16</v>
      </c>
      <c r="E2375" s="12" t="s">
        <v>4689</v>
      </c>
      <c r="F2375" s="14" t="s">
        <v>28</v>
      </c>
      <c r="G2375" s="14" t="s">
        <v>4698</v>
      </c>
      <c r="H2375" s="29" t="s">
        <v>4697</v>
      </c>
      <c r="I2375" s="16"/>
      <c r="J2375" s="16"/>
      <c r="K2375" s="89"/>
      <c r="L2375" s="89"/>
    </row>
    <row r="2376" spans="1:12" ht="36.9" x14ac:dyDescent="0.4">
      <c r="A2376" s="3"/>
      <c r="B2376" s="12" t="s">
        <v>670</v>
      </c>
      <c r="C2376" s="49">
        <v>43914</v>
      </c>
      <c r="D2376" s="14" t="s">
        <v>16</v>
      </c>
      <c r="E2376" s="12" t="s">
        <v>4689</v>
      </c>
      <c r="F2376" s="14" t="s">
        <v>18</v>
      </c>
      <c r="G2376" s="14" t="s">
        <v>4699</v>
      </c>
      <c r="H2376" s="29" t="s">
        <v>4697</v>
      </c>
      <c r="I2376" s="16"/>
      <c r="J2376" s="16"/>
      <c r="K2376" s="89"/>
      <c r="L2376" s="89"/>
    </row>
    <row r="2377" spans="1:12" ht="24.6" x14ac:dyDescent="0.4">
      <c r="A2377" s="3"/>
      <c r="B2377" s="12" t="s">
        <v>670</v>
      </c>
      <c r="C2377" s="49">
        <v>43914</v>
      </c>
      <c r="D2377" s="14" t="s">
        <v>16</v>
      </c>
      <c r="E2377" s="12" t="s">
        <v>4689</v>
      </c>
      <c r="F2377" s="14" t="s">
        <v>18</v>
      </c>
      <c r="G2377" s="14" t="s">
        <v>4700</v>
      </c>
      <c r="H2377" s="29" t="s">
        <v>4697</v>
      </c>
      <c r="I2377" s="16"/>
      <c r="J2377" s="16"/>
      <c r="K2377" s="89"/>
      <c r="L2377" s="89"/>
    </row>
    <row r="2378" spans="1:12" ht="24.6" x14ac:dyDescent="0.4">
      <c r="A2378" s="3"/>
      <c r="B2378" s="12" t="s">
        <v>670</v>
      </c>
      <c r="C2378" s="49">
        <v>43914</v>
      </c>
      <c r="D2378" s="14" t="s">
        <v>16</v>
      </c>
      <c r="E2378" s="12" t="s">
        <v>4689</v>
      </c>
      <c r="F2378" s="14" t="s">
        <v>18</v>
      </c>
      <c r="G2378" s="14" t="s">
        <v>4701</v>
      </c>
      <c r="H2378" s="29" t="s">
        <v>4697</v>
      </c>
      <c r="I2378" s="16"/>
      <c r="J2378" s="16"/>
      <c r="K2378" s="3"/>
      <c r="L2378" s="3"/>
    </row>
    <row r="2379" spans="1:12" ht="36.9" x14ac:dyDescent="0.4">
      <c r="A2379" s="3"/>
      <c r="B2379" s="12" t="s">
        <v>670</v>
      </c>
      <c r="C2379" s="49">
        <v>43914</v>
      </c>
      <c r="D2379" s="14" t="s">
        <v>16</v>
      </c>
      <c r="E2379" s="12" t="s">
        <v>4689</v>
      </c>
      <c r="F2379" s="14" t="s">
        <v>18</v>
      </c>
      <c r="G2379" s="14" t="s">
        <v>4702</v>
      </c>
      <c r="H2379" s="29" t="s">
        <v>4697</v>
      </c>
      <c r="I2379" s="16"/>
      <c r="J2379" s="16"/>
      <c r="K2379" s="3"/>
      <c r="L2379" s="3"/>
    </row>
    <row r="2380" spans="1:12" ht="159.9" x14ac:dyDescent="0.4">
      <c r="A2380" s="3"/>
      <c r="B2380" s="12" t="s">
        <v>670</v>
      </c>
      <c r="C2380" s="49">
        <v>43914</v>
      </c>
      <c r="D2380" s="14" t="s">
        <v>16</v>
      </c>
      <c r="E2380" s="12" t="s">
        <v>4689</v>
      </c>
      <c r="F2380" s="14" t="s">
        <v>18</v>
      </c>
      <c r="G2380" s="14" t="s">
        <v>4703</v>
      </c>
      <c r="H2380" s="29" t="s">
        <v>4704</v>
      </c>
      <c r="I2380" s="16"/>
      <c r="J2380" s="16"/>
      <c r="K2380" s="3"/>
      <c r="L2380" s="3"/>
    </row>
    <row r="2381" spans="1:12" ht="49.2" x14ac:dyDescent="0.4">
      <c r="A2381" s="3"/>
      <c r="B2381" s="12" t="s">
        <v>400</v>
      </c>
      <c r="C2381" s="49">
        <v>43914</v>
      </c>
      <c r="D2381" s="14" t="s">
        <v>16</v>
      </c>
      <c r="E2381" s="12" t="s">
        <v>491</v>
      </c>
      <c r="F2381" s="14" t="s">
        <v>274</v>
      </c>
      <c r="G2381" s="14" t="s">
        <v>4705</v>
      </c>
      <c r="H2381" s="29" t="s">
        <v>4706</v>
      </c>
      <c r="I2381" s="50"/>
      <c r="J2381" s="91"/>
      <c r="K2381" s="3"/>
      <c r="L2381" s="3"/>
    </row>
    <row r="2382" spans="1:12" ht="73.8" x14ac:dyDescent="0.4">
      <c r="A2382" s="3"/>
      <c r="B2382" s="12" t="s">
        <v>184</v>
      </c>
      <c r="C2382" s="49">
        <v>43914</v>
      </c>
      <c r="D2382" s="14" t="s">
        <v>16</v>
      </c>
      <c r="E2382" s="12" t="s">
        <v>332</v>
      </c>
      <c r="F2382" s="14" t="s">
        <v>18</v>
      </c>
      <c r="G2382" s="14" t="s">
        <v>4707</v>
      </c>
      <c r="H2382" s="29" t="s">
        <v>4708</v>
      </c>
      <c r="I2382" s="71"/>
      <c r="J2382" s="71"/>
      <c r="K2382" s="3"/>
      <c r="L2382" s="3"/>
    </row>
    <row r="2383" spans="1:12" ht="123" x14ac:dyDescent="0.4">
      <c r="A2383" s="3"/>
      <c r="B2383" s="12" t="s">
        <v>31</v>
      </c>
      <c r="C2383" s="49">
        <v>43913</v>
      </c>
      <c r="D2383" s="14" t="s">
        <v>16</v>
      </c>
      <c r="E2383" s="12" t="s">
        <v>2558</v>
      </c>
      <c r="F2383" s="14" t="s">
        <v>18</v>
      </c>
      <c r="G2383" s="14" t="s">
        <v>4709</v>
      </c>
      <c r="H2383" s="29" t="s">
        <v>4710</v>
      </c>
      <c r="I2383" s="50"/>
      <c r="J2383" s="50"/>
      <c r="K2383" s="3"/>
      <c r="L2383" s="3"/>
    </row>
    <row r="2384" spans="1:12" ht="36.9" x14ac:dyDescent="0.4">
      <c r="A2384" s="3"/>
      <c r="B2384" s="12" t="s">
        <v>31</v>
      </c>
      <c r="C2384" s="49">
        <v>43913</v>
      </c>
      <c r="D2384" s="14" t="s">
        <v>16</v>
      </c>
      <c r="E2384" s="12" t="s">
        <v>2558</v>
      </c>
      <c r="F2384" s="14" t="s">
        <v>18</v>
      </c>
      <c r="G2384" s="14" t="s">
        <v>4711</v>
      </c>
      <c r="H2384" s="29" t="s">
        <v>4712</v>
      </c>
      <c r="I2384" s="50"/>
      <c r="J2384" s="50"/>
      <c r="K2384" s="3"/>
      <c r="L2384" s="3"/>
    </row>
    <row r="2385" spans="1:12" ht="73.8" x14ac:dyDescent="0.4">
      <c r="A2385" s="3"/>
      <c r="B2385" s="12" t="s">
        <v>35</v>
      </c>
      <c r="C2385" s="49">
        <v>43913</v>
      </c>
      <c r="D2385" s="14" t="s">
        <v>16</v>
      </c>
      <c r="E2385" s="12" t="s">
        <v>412</v>
      </c>
      <c r="F2385" s="14" t="s">
        <v>18</v>
      </c>
      <c r="G2385" s="14" t="s">
        <v>4713</v>
      </c>
      <c r="H2385" s="29" t="s">
        <v>4714</v>
      </c>
      <c r="I2385" s="14"/>
      <c r="J2385" s="50"/>
      <c r="K2385" s="3"/>
      <c r="L2385" s="3"/>
    </row>
    <row r="2386" spans="1:12" ht="86.1" x14ac:dyDescent="0.4">
      <c r="A2386" s="3"/>
      <c r="B2386" s="12" t="s">
        <v>35</v>
      </c>
      <c r="C2386" s="49">
        <v>43913</v>
      </c>
      <c r="D2386" s="14" t="s">
        <v>16</v>
      </c>
      <c r="E2386" s="12" t="s">
        <v>412</v>
      </c>
      <c r="F2386" s="14" t="s">
        <v>23</v>
      </c>
      <c r="G2386" s="14" t="s">
        <v>4715</v>
      </c>
      <c r="H2386" s="29" t="s">
        <v>4716</v>
      </c>
      <c r="I2386" s="14"/>
      <c r="J2386" s="50"/>
      <c r="K2386" s="3"/>
      <c r="L2386" s="3"/>
    </row>
    <row r="2387" spans="1:12" ht="61.5" x14ac:dyDescent="0.4">
      <c r="A2387" s="3"/>
      <c r="B2387" s="12" t="s">
        <v>35</v>
      </c>
      <c r="C2387" s="49">
        <v>43913</v>
      </c>
      <c r="D2387" s="14" t="s">
        <v>16</v>
      </c>
      <c r="E2387" s="12" t="s">
        <v>412</v>
      </c>
      <c r="F2387" s="14" t="s">
        <v>18</v>
      </c>
      <c r="G2387" s="14" t="s">
        <v>4717</v>
      </c>
      <c r="H2387" s="29" t="s">
        <v>4716</v>
      </c>
      <c r="I2387" s="14"/>
      <c r="J2387" s="50"/>
      <c r="K2387" s="3"/>
      <c r="L2387" s="3"/>
    </row>
    <row r="2388" spans="1:12" ht="61.5" x14ac:dyDescent="0.4">
      <c r="A2388" s="3"/>
      <c r="B2388" s="12" t="s">
        <v>35</v>
      </c>
      <c r="C2388" s="49">
        <v>43913</v>
      </c>
      <c r="D2388" s="14" t="s">
        <v>16</v>
      </c>
      <c r="E2388" s="12" t="s">
        <v>412</v>
      </c>
      <c r="F2388" s="14" t="s">
        <v>28</v>
      </c>
      <c r="G2388" s="14" t="s">
        <v>4718</v>
      </c>
      <c r="H2388" s="29" t="s">
        <v>4716</v>
      </c>
      <c r="I2388" s="14"/>
      <c r="J2388" s="50"/>
      <c r="K2388" s="3"/>
      <c r="L2388" s="3"/>
    </row>
    <row r="2389" spans="1:12" ht="73.8" x14ac:dyDescent="0.4">
      <c r="A2389" s="3"/>
      <c r="B2389" s="12" t="s">
        <v>576</v>
      </c>
      <c r="C2389" s="49">
        <v>43913</v>
      </c>
      <c r="D2389" s="14" t="s">
        <v>16</v>
      </c>
      <c r="E2389" s="12" t="s">
        <v>3202</v>
      </c>
      <c r="F2389" s="14" t="s">
        <v>28</v>
      </c>
      <c r="G2389" s="14" t="s">
        <v>4719</v>
      </c>
      <c r="H2389" s="29" t="s">
        <v>4720</v>
      </c>
      <c r="I2389" s="50"/>
      <c r="J2389" s="50"/>
      <c r="K2389" s="3"/>
      <c r="L2389" s="3"/>
    </row>
    <row r="2390" spans="1:12" ht="61.5" x14ac:dyDescent="0.4">
      <c r="A2390" s="3"/>
      <c r="B2390" s="12" t="s">
        <v>576</v>
      </c>
      <c r="C2390" s="49">
        <v>43913</v>
      </c>
      <c r="D2390" s="14" t="s">
        <v>16</v>
      </c>
      <c r="E2390" s="12" t="s">
        <v>3202</v>
      </c>
      <c r="F2390" s="14" t="s">
        <v>274</v>
      </c>
      <c r="G2390" s="14" t="s">
        <v>4721</v>
      </c>
      <c r="H2390" s="29" t="s">
        <v>4720</v>
      </c>
      <c r="I2390" s="50"/>
      <c r="J2390" s="50"/>
      <c r="K2390" s="3"/>
      <c r="L2390" s="3"/>
    </row>
    <row r="2391" spans="1:12" ht="61.5" x14ac:dyDescent="0.4">
      <c r="A2391" s="3"/>
      <c r="B2391" s="12" t="s">
        <v>576</v>
      </c>
      <c r="C2391" s="49">
        <v>43913</v>
      </c>
      <c r="D2391" s="14" t="s">
        <v>16</v>
      </c>
      <c r="E2391" s="12" t="s">
        <v>3202</v>
      </c>
      <c r="F2391" s="14" t="s">
        <v>18</v>
      </c>
      <c r="G2391" s="14" t="s">
        <v>4722</v>
      </c>
      <c r="H2391" s="29" t="s">
        <v>4720</v>
      </c>
      <c r="I2391" s="50"/>
      <c r="J2391" s="50"/>
      <c r="K2391" s="3"/>
      <c r="L2391" s="3"/>
    </row>
    <row r="2392" spans="1:12" ht="73.8" x14ac:dyDescent="0.4">
      <c r="A2392" s="3"/>
      <c r="B2392" s="12" t="s">
        <v>50</v>
      </c>
      <c r="C2392" s="28">
        <v>43913</v>
      </c>
      <c r="D2392" s="12" t="s">
        <v>16</v>
      </c>
      <c r="E2392" s="12" t="s">
        <v>1633</v>
      </c>
      <c r="F2392" s="12" t="s">
        <v>23</v>
      </c>
      <c r="G2392" s="14" t="s">
        <v>4723</v>
      </c>
      <c r="H2392" s="29" t="s">
        <v>4724</v>
      </c>
      <c r="I2392" s="16"/>
      <c r="J2392" s="16"/>
      <c r="K2392" s="3"/>
      <c r="L2392" s="3"/>
    </row>
    <row r="2393" spans="1:12" ht="73.8" x14ac:dyDescent="0.4">
      <c r="A2393" s="3"/>
      <c r="B2393" s="17" t="s">
        <v>50</v>
      </c>
      <c r="C2393" s="81">
        <v>43913</v>
      </c>
      <c r="D2393" s="70" t="s">
        <v>16</v>
      </c>
      <c r="E2393" s="17" t="s">
        <v>51</v>
      </c>
      <c r="F2393" s="14" t="s">
        <v>725</v>
      </c>
      <c r="G2393" s="14" t="s">
        <v>4725</v>
      </c>
      <c r="H2393" s="29" t="s">
        <v>4726</v>
      </c>
      <c r="I2393" s="71"/>
      <c r="J2393" s="71"/>
      <c r="K2393" s="3"/>
      <c r="L2393" s="3"/>
    </row>
    <row r="2394" spans="1:12" ht="36.9" x14ac:dyDescent="0.4">
      <c r="A2394" s="3"/>
      <c r="B2394" s="17" t="s">
        <v>50</v>
      </c>
      <c r="C2394" s="81">
        <v>43913</v>
      </c>
      <c r="D2394" s="70" t="s">
        <v>16</v>
      </c>
      <c r="E2394" s="17" t="s">
        <v>51</v>
      </c>
      <c r="F2394" s="14" t="s">
        <v>725</v>
      </c>
      <c r="G2394" s="14" t="s">
        <v>4727</v>
      </c>
      <c r="H2394" s="29" t="s">
        <v>4726</v>
      </c>
      <c r="I2394" s="71"/>
      <c r="J2394" s="71"/>
      <c r="K2394" s="3"/>
      <c r="L2394" s="3"/>
    </row>
    <row r="2395" spans="1:12" ht="36.9" x14ac:dyDescent="0.4">
      <c r="A2395" s="3"/>
      <c r="B2395" s="12" t="s">
        <v>1147</v>
      </c>
      <c r="C2395" s="49">
        <v>43913</v>
      </c>
      <c r="D2395" s="14" t="s">
        <v>16</v>
      </c>
      <c r="E2395" s="12" t="s">
        <v>4154</v>
      </c>
      <c r="F2395" s="14" t="s">
        <v>18</v>
      </c>
      <c r="G2395" s="14" t="s">
        <v>4728</v>
      </c>
      <c r="H2395" s="29" t="s">
        <v>4729</v>
      </c>
      <c r="I2395" s="14"/>
      <c r="J2395" s="50"/>
      <c r="K2395" s="3"/>
      <c r="L2395" s="3"/>
    </row>
    <row r="2396" spans="1:12" ht="98.4" hidden="1" x14ac:dyDescent="0.4">
      <c r="A2396" s="3"/>
      <c r="B2396" s="19" t="s">
        <v>272</v>
      </c>
      <c r="C2396" s="32">
        <v>43913</v>
      </c>
      <c r="D2396" s="19" t="s">
        <v>142</v>
      </c>
      <c r="E2396" s="19" t="s">
        <v>3211</v>
      </c>
      <c r="F2396" s="19" t="s">
        <v>57</v>
      </c>
      <c r="G2396" s="21" t="s">
        <v>4730</v>
      </c>
      <c r="H2396" s="31" t="s">
        <v>4731</v>
      </c>
      <c r="I2396" s="16"/>
      <c r="J2396" s="16"/>
      <c r="K2396" s="3"/>
      <c r="L2396" s="3"/>
    </row>
    <row r="2397" spans="1:12" ht="110.7" x14ac:dyDescent="0.4">
      <c r="A2397" s="3"/>
      <c r="B2397" s="12" t="s">
        <v>362</v>
      </c>
      <c r="C2397" s="49">
        <v>43913</v>
      </c>
      <c r="D2397" s="14" t="s">
        <v>16</v>
      </c>
      <c r="E2397" s="12" t="s">
        <v>120</v>
      </c>
      <c r="F2397" s="14" t="s">
        <v>57</v>
      </c>
      <c r="G2397" s="14" t="s">
        <v>4732</v>
      </c>
      <c r="H2397" s="14" t="s">
        <v>4733</v>
      </c>
      <c r="I2397" s="50"/>
      <c r="J2397" s="50"/>
      <c r="K2397" s="3"/>
      <c r="L2397" s="3"/>
    </row>
    <row r="2398" spans="1:12" ht="123" x14ac:dyDescent="0.4">
      <c r="A2398" s="3"/>
      <c r="B2398" s="12" t="s">
        <v>362</v>
      </c>
      <c r="C2398" s="49">
        <v>43913</v>
      </c>
      <c r="D2398" s="14" t="s">
        <v>16</v>
      </c>
      <c r="E2398" s="12" t="s">
        <v>120</v>
      </c>
      <c r="F2398" s="14" t="s">
        <v>23</v>
      </c>
      <c r="G2398" s="14" t="s">
        <v>4734</v>
      </c>
      <c r="H2398" s="29" t="s">
        <v>4735</v>
      </c>
      <c r="I2398" s="50"/>
      <c r="J2398" s="50"/>
      <c r="K2398" s="3"/>
      <c r="L2398" s="3"/>
    </row>
    <row r="2399" spans="1:12" ht="233.7" x14ac:dyDescent="0.4">
      <c r="A2399" s="3"/>
      <c r="B2399" s="12" t="s">
        <v>619</v>
      </c>
      <c r="C2399" s="49">
        <v>43913</v>
      </c>
      <c r="D2399" s="14" t="s">
        <v>16</v>
      </c>
      <c r="E2399" s="12" t="s">
        <v>61</v>
      </c>
      <c r="F2399" s="14" t="s">
        <v>23</v>
      </c>
      <c r="G2399" s="14" t="s">
        <v>4736</v>
      </c>
      <c r="H2399" s="29" t="s">
        <v>4737</v>
      </c>
      <c r="I2399" s="14"/>
      <c r="J2399" s="14"/>
      <c r="K2399" s="3"/>
      <c r="L2399" s="3"/>
    </row>
    <row r="2400" spans="1:12" ht="49.2" x14ac:dyDescent="0.4">
      <c r="A2400" s="3"/>
      <c r="B2400" s="12" t="s">
        <v>55</v>
      </c>
      <c r="C2400" s="28">
        <v>43913</v>
      </c>
      <c r="D2400" s="12" t="s">
        <v>16</v>
      </c>
      <c r="E2400" s="12" t="s">
        <v>4738</v>
      </c>
      <c r="F2400" s="12" t="s">
        <v>23</v>
      </c>
      <c r="G2400" s="14" t="s">
        <v>4739</v>
      </c>
      <c r="H2400" s="29" t="s">
        <v>4740</v>
      </c>
      <c r="I2400" s="16"/>
      <c r="J2400" s="16"/>
      <c r="K2400" s="3"/>
      <c r="L2400" s="3"/>
    </row>
    <row r="2401" spans="1:12" ht="49.2" x14ac:dyDescent="0.4">
      <c r="A2401" s="3"/>
      <c r="B2401" s="12" t="s">
        <v>148</v>
      </c>
      <c r="C2401" s="28">
        <v>43913</v>
      </c>
      <c r="D2401" s="12" t="s">
        <v>16</v>
      </c>
      <c r="E2401" s="12" t="s">
        <v>837</v>
      </c>
      <c r="F2401" s="12" t="s">
        <v>18</v>
      </c>
      <c r="G2401" s="14" t="s">
        <v>4741</v>
      </c>
      <c r="H2401" s="29" t="s">
        <v>4742</v>
      </c>
      <c r="I2401" s="16"/>
      <c r="J2401" s="16"/>
      <c r="K2401" s="3"/>
      <c r="L2401" s="3"/>
    </row>
    <row r="2402" spans="1:12" ht="49.2" x14ac:dyDescent="0.4">
      <c r="A2402" s="3"/>
      <c r="B2402" s="12" t="s">
        <v>148</v>
      </c>
      <c r="C2402" s="28">
        <v>43913</v>
      </c>
      <c r="D2402" s="12" t="s">
        <v>16</v>
      </c>
      <c r="E2402" s="12" t="s">
        <v>837</v>
      </c>
      <c r="F2402" s="12" t="s">
        <v>18</v>
      </c>
      <c r="G2402" s="14" t="s">
        <v>4743</v>
      </c>
      <c r="H2402" s="29" t="s">
        <v>4742</v>
      </c>
      <c r="I2402" s="16"/>
      <c r="J2402" s="16"/>
      <c r="K2402" s="3"/>
      <c r="L2402" s="3"/>
    </row>
    <row r="2403" spans="1:12" ht="73.8" x14ac:dyDescent="0.4">
      <c r="A2403" s="3"/>
      <c r="B2403" s="12" t="s">
        <v>148</v>
      </c>
      <c r="C2403" s="28">
        <v>43913</v>
      </c>
      <c r="D2403" s="12" t="s">
        <v>16</v>
      </c>
      <c r="E2403" s="12" t="s">
        <v>4490</v>
      </c>
      <c r="F2403" s="12" t="s">
        <v>23</v>
      </c>
      <c r="G2403" s="14" t="s">
        <v>4744</v>
      </c>
      <c r="H2403" s="29" t="s">
        <v>4745</v>
      </c>
      <c r="I2403" s="50"/>
      <c r="J2403" s="50"/>
      <c r="K2403" s="3"/>
      <c r="L2403" s="3"/>
    </row>
    <row r="2404" spans="1:12" ht="98.4" x14ac:dyDescent="0.4">
      <c r="A2404" s="3"/>
      <c r="B2404" s="12" t="s">
        <v>624</v>
      </c>
      <c r="C2404" s="49">
        <v>43913</v>
      </c>
      <c r="D2404" s="14" t="s">
        <v>16</v>
      </c>
      <c r="E2404" s="12" t="s">
        <v>625</v>
      </c>
      <c r="F2404" s="14" t="s">
        <v>725</v>
      </c>
      <c r="G2404" s="14" t="s">
        <v>4746</v>
      </c>
      <c r="H2404" s="29" t="s">
        <v>4747</v>
      </c>
      <c r="I2404" s="50"/>
      <c r="J2404" s="50"/>
      <c r="K2404" s="3"/>
      <c r="L2404" s="3"/>
    </row>
    <row r="2405" spans="1:12" ht="61.5" x14ac:dyDescent="0.4">
      <c r="A2405" s="3"/>
      <c r="B2405" s="12" t="s">
        <v>431</v>
      </c>
      <c r="C2405" s="49">
        <v>43913</v>
      </c>
      <c r="D2405" s="14" t="s">
        <v>16</v>
      </c>
      <c r="E2405" s="12" t="s">
        <v>432</v>
      </c>
      <c r="F2405" s="14" t="s">
        <v>274</v>
      </c>
      <c r="G2405" s="14" t="s">
        <v>4748</v>
      </c>
      <c r="H2405" s="29" t="s">
        <v>4749</v>
      </c>
      <c r="I2405" s="50"/>
      <c r="J2405" s="50"/>
      <c r="K2405" s="3"/>
      <c r="L2405" s="3"/>
    </row>
    <row r="2406" spans="1:12" ht="73.8" x14ac:dyDescent="0.4">
      <c r="A2406" s="3"/>
      <c r="B2406" s="12" t="s">
        <v>431</v>
      </c>
      <c r="C2406" s="49">
        <v>43913</v>
      </c>
      <c r="D2406" s="14" t="s">
        <v>16</v>
      </c>
      <c r="E2406" s="12" t="s">
        <v>432</v>
      </c>
      <c r="F2406" s="14" t="s">
        <v>725</v>
      </c>
      <c r="G2406" s="14" t="s">
        <v>4750</v>
      </c>
      <c r="H2406" s="29" t="s">
        <v>4751</v>
      </c>
      <c r="I2406" s="50"/>
      <c r="J2406" s="50"/>
      <c r="K2406" s="3"/>
      <c r="L2406" s="3"/>
    </row>
    <row r="2407" spans="1:12" ht="36.9" x14ac:dyDescent="0.4">
      <c r="A2407" s="3"/>
      <c r="B2407" s="12" t="s">
        <v>431</v>
      </c>
      <c r="C2407" s="49">
        <v>43913</v>
      </c>
      <c r="D2407" s="14" t="s">
        <v>16</v>
      </c>
      <c r="E2407" s="12" t="s">
        <v>432</v>
      </c>
      <c r="F2407" s="14" t="s">
        <v>18</v>
      </c>
      <c r="G2407" s="14" t="s">
        <v>4752</v>
      </c>
      <c r="H2407" s="29" t="s">
        <v>4753</v>
      </c>
      <c r="I2407" s="50"/>
      <c r="J2407" s="50"/>
      <c r="K2407" s="3"/>
      <c r="L2407" s="3"/>
    </row>
    <row r="2408" spans="1:12" ht="86.1" x14ac:dyDescent="0.4">
      <c r="A2408" s="3"/>
      <c r="B2408" s="12" t="s">
        <v>60</v>
      </c>
      <c r="C2408" s="49">
        <v>43913</v>
      </c>
      <c r="D2408" s="14" t="s">
        <v>16</v>
      </c>
      <c r="E2408" s="12" t="s">
        <v>4754</v>
      </c>
      <c r="F2408" s="14" t="s">
        <v>18</v>
      </c>
      <c r="G2408" s="14" t="s">
        <v>4755</v>
      </c>
      <c r="H2408" s="29" t="s">
        <v>4756</v>
      </c>
      <c r="I2408" s="50"/>
      <c r="J2408" s="50"/>
      <c r="K2408" s="3"/>
      <c r="L2408" s="3"/>
    </row>
    <row r="2409" spans="1:12" ht="86.1" x14ac:dyDescent="0.4">
      <c r="A2409" s="3"/>
      <c r="B2409" s="12" t="s">
        <v>60</v>
      </c>
      <c r="C2409" s="49">
        <v>43913</v>
      </c>
      <c r="D2409" s="14" t="s">
        <v>16</v>
      </c>
      <c r="E2409" s="12" t="s">
        <v>4754</v>
      </c>
      <c r="F2409" s="14" t="s">
        <v>18</v>
      </c>
      <c r="G2409" s="14" t="s">
        <v>4757</v>
      </c>
      <c r="H2409" s="29" t="s">
        <v>4756</v>
      </c>
      <c r="I2409" s="50"/>
      <c r="J2409" s="50"/>
      <c r="K2409" s="3"/>
      <c r="L2409" s="3"/>
    </row>
    <row r="2410" spans="1:12" ht="98.4" x14ac:dyDescent="0.4">
      <c r="A2410" s="3"/>
      <c r="B2410" s="12" t="s">
        <v>60</v>
      </c>
      <c r="C2410" s="49">
        <v>43913</v>
      </c>
      <c r="D2410" s="14" t="s">
        <v>16</v>
      </c>
      <c r="E2410" s="12" t="s">
        <v>4754</v>
      </c>
      <c r="F2410" s="14" t="s">
        <v>18</v>
      </c>
      <c r="G2410" s="14" t="s">
        <v>4758</v>
      </c>
      <c r="H2410" s="29" t="s">
        <v>4756</v>
      </c>
      <c r="I2410" s="50"/>
      <c r="J2410" s="50"/>
      <c r="K2410" s="3"/>
      <c r="L2410" s="3"/>
    </row>
    <row r="2411" spans="1:12" ht="209.1" x14ac:dyDescent="0.4">
      <c r="A2411" s="3"/>
      <c r="B2411" s="12" t="s">
        <v>60</v>
      </c>
      <c r="C2411" s="49">
        <v>43913</v>
      </c>
      <c r="D2411" s="14" t="s">
        <v>16</v>
      </c>
      <c r="E2411" s="12" t="s">
        <v>4754</v>
      </c>
      <c r="F2411" s="14" t="s">
        <v>18</v>
      </c>
      <c r="G2411" s="14" t="s">
        <v>4759</v>
      </c>
      <c r="H2411" s="29" t="s">
        <v>4756</v>
      </c>
      <c r="I2411" s="50"/>
      <c r="J2411" s="50"/>
      <c r="K2411" s="3"/>
      <c r="L2411" s="3"/>
    </row>
    <row r="2412" spans="1:12" ht="61.5" x14ac:dyDescent="0.4">
      <c r="A2412" s="3"/>
      <c r="B2412" s="12" t="s">
        <v>70</v>
      </c>
      <c r="C2412" s="49">
        <v>43913</v>
      </c>
      <c r="D2412" s="14" t="s">
        <v>16</v>
      </c>
      <c r="E2412" s="12" t="s">
        <v>71</v>
      </c>
      <c r="F2412" s="14" t="s">
        <v>28</v>
      </c>
      <c r="G2412" s="14" t="s">
        <v>4760</v>
      </c>
      <c r="H2412" s="29" t="s">
        <v>4761</v>
      </c>
      <c r="I2412" s="50"/>
      <c r="J2412" s="50"/>
      <c r="K2412" s="3"/>
      <c r="L2412" s="3"/>
    </row>
    <row r="2413" spans="1:12" ht="24.6" x14ac:dyDescent="0.4">
      <c r="A2413" s="3"/>
      <c r="B2413" s="12" t="s">
        <v>225</v>
      </c>
      <c r="C2413" s="49">
        <v>43913</v>
      </c>
      <c r="D2413" s="14" t="s">
        <v>16</v>
      </c>
      <c r="E2413" s="12" t="s">
        <v>228</v>
      </c>
      <c r="F2413" s="14" t="s">
        <v>725</v>
      </c>
      <c r="G2413" s="14" t="s">
        <v>4762</v>
      </c>
      <c r="H2413" s="29" t="s">
        <v>4763</v>
      </c>
      <c r="I2413" s="50"/>
      <c r="J2413" s="50"/>
      <c r="K2413" s="89"/>
      <c r="L2413" s="89"/>
    </row>
    <row r="2414" spans="1:12" ht="61.5" x14ac:dyDescent="0.4">
      <c r="A2414" s="3"/>
      <c r="B2414" s="12" t="s">
        <v>2094</v>
      </c>
      <c r="C2414" s="49">
        <v>43913</v>
      </c>
      <c r="D2414" s="14" t="s">
        <v>16</v>
      </c>
      <c r="E2414" s="12" t="s">
        <v>2095</v>
      </c>
      <c r="F2414" s="14" t="s">
        <v>52</v>
      </c>
      <c r="G2414" s="14" t="s">
        <v>4764</v>
      </c>
      <c r="H2414" s="29" t="s">
        <v>4765</v>
      </c>
      <c r="I2414" s="50"/>
      <c r="J2414" s="50"/>
      <c r="K2414" s="89"/>
      <c r="L2414" s="89"/>
    </row>
    <row r="2415" spans="1:12" ht="61.5" x14ac:dyDescent="0.4">
      <c r="A2415" s="3"/>
      <c r="B2415" s="12" t="s">
        <v>2094</v>
      </c>
      <c r="C2415" s="49">
        <v>43913</v>
      </c>
      <c r="D2415" s="14" t="s">
        <v>16</v>
      </c>
      <c r="E2415" s="12" t="s">
        <v>2095</v>
      </c>
      <c r="F2415" s="14" t="s">
        <v>18</v>
      </c>
      <c r="G2415" s="14" t="s">
        <v>4766</v>
      </c>
      <c r="H2415" s="29" t="s">
        <v>4765</v>
      </c>
      <c r="I2415" s="50"/>
      <c r="J2415" s="50"/>
      <c r="K2415" s="89"/>
      <c r="L2415" s="89"/>
    </row>
    <row r="2416" spans="1:12" ht="49.2" x14ac:dyDescent="0.4">
      <c r="A2416" s="3"/>
      <c r="B2416" s="12" t="s">
        <v>2094</v>
      </c>
      <c r="C2416" s="49">
        <v>43913</v>
      </c>
      <c r="D2416" s="14" t="s">
        <v>16</v>
      </c>
      <c r="E2416" s="12" t="s">
        <v>2095</v>
      </c>
      <c r="F2416" s="14" t="s">
        <v>18</v>
      </c>
      <c r="G2416" s="14" t="s">
        <v>4767</v>
      </c>
      <c r="H2416" s="29" t="s">
        <v>4768</v>
      </c>
      <c r="I2416" s="50"/>
      <c r="J2416" s="50"/>
      <c r="K2416" s="3"/>
      <c r="L2416" s="3"/>
    </row>
    <row r="2417" spans="1:12" ht="49.2" x14ac:dyDescent="0.4">
      <c r="A2417" s="3"/>
      <c r="B2417" s="12" t="s">
        <v>2094</v>
      </c>
      <c r="C2417" s="49">
        <v>43913</v>
      </c>
      <c r="D2417" s="14" t="s">
        <v>16</v>
      </c>
      <c r="E2417" s="12" t="s">
        <v>2095</v>
      </c>
      <c r="F2417" s="14" t="s">
        <v>18</v>
      </c>
      <c r="G2417" s="14" t="s">
        <v>4769</v>
      </c>
      <c r="H2417" s="29" t="s">
        <v>4768</v>
      </c>
      <c r="I2417" s="50"/>
      <c r="J2417" s="50"/>
      <c r="K2417" s="3"/>
      <c r="L2417" s="3"/>
    </row>
    <row r="2418" spans="1:12" ht="61.5" x14ac:dyDescent="0.4">
      <c r="A2418" s="3"/>
      <c r="B2418" s="12" t="s">
        <v>74</v>
      </c>
      <c r="C2418" s="49">
        <v>43913</v>
      </c>
      <c r="D2418" s="14" t="s">
        <v>16</v>
      </c>
      <c r="E2418" s="12" t="s">
        <v>1192</v>
      </c>
      <c r="F2418" s="14" t="s">
        <v>725</v>
      </c>
      <c r="G2418" s="14" t="s">
        <v>4770</v>
      </c>
      <c r="H2418" s="29" t="s">
        <v>4771</v>
      </c>
      <c r="I2418" s="50"/>
      <c r="J2418" s="50"/>
      <c r="K2418" s="3"/>
      <c r="L2418" s="3"/>
    </row>
    <row r="2419" spans="1:12" ht="36.9" x14ac:dyDescent="0.4">
      <c r="A2419" s="3"/>
      <c r="B2419" s="62" t="s">
        <v>74</v>
      </c>
      <c r="C2419" s="68">
        <v>43913</v>
      </c>
      <c r="D2419" s="62" t="s">
        <v>16</v>
      </c>
      <c r="E2419" s="62" t="s">
        <v>2998</v>
      </c>
      <c r="F2419" s="62" t="s">
        <v>23</v>
      </c>
      <c r="G2419" s="62" t="s">
        <v>4772</v>
      </c>
      <c r="H2419" s="73" t="s">
        <v>4773</v>
      </c>
      <c r="I2419" s="16"/>
      <c r="J2419" s="16"/>
      <c r="K2419" s="3"/>
      <c r="L2419" s="3"/>
    </row>
    <row r="2420" spans="1:12" ht="24.6" x14ac:dyDescent="0.4">
      <c r="A2420" s="3"/>
      <c r="B2420" s="12" t="s">
        <v>80</v>
      </c>
      <c r="C2420" s="28">
        <v>43913</v>
      </c>
      <c r="D2420" s="12" t="s">
        <v>16</v>
      </c>
      <c r="E2420" s="12" t="s">
        <v>387</v>
      </c>
      <c r="F2420" s="12" t="s">
        <v>23</v>
      </c>
      <c r="G2420" s="14" t="s">
        <v>4774</v>
      </c>
      <c r="H2420" s="29" t="s">
        <v>4775</v>
      </c>
      <c r="I2420" s="16"/>
      <c r="J2420" s="16"/>
      <c r="K2420" s="3"/>
      <c r="L2420" s="3"/>
    </row>
    <row r="2421" spans="1:12" ht="61.5" x14ac:dyDescent="0.4">
      <c r="A2421" s="3"/>
      <c r="B2421" s="12" t="s">
        <v>84</v>
      </c>
      <c r="C2421" s="49">
        <v>43913</v>
      </c>
      <c r="D2421" s="14" t="s">
        <v>16</v>
      </c>
      <c r="E2421" s="12" t="s">
        <v>85</v>
      </c>
      <c r="F2421" s="14" t="s">
        <v>725</v>
      </c>
      <c r="G2421" s="14" t="s">
        <v>4776</v>
      </c>
      <c r="H2421" s="29" t="s">
        <v>4777</v>
      </c>
      <c r="I2421" s="50"/>
      <c r="J2421" s="50"/>
      <c r="K2421" s="3"/>
      <c r="L2421" s="3"/>
    </row>
    <row r="2422" spans="1:12" ht="73.8" x14ac:dyDescent="0.4">
      <c r="A2422" s="3"/>
      <c r="B2422" s="12" t="s">
        <v>177</v>
      </c>
      <c r="C2422" s="49">
        <v>43913</v>
      </c>
      <c r="D2422" s="14" t="s">
        <v>16</v>
      </c>
      <c r="E2422" s="12" t="s">
        <v>866</v>
      </c>
      <c r="F2422" s="14" t="s">
        <v>18</v>
      </c>
      <c r="G2422" s="14" t="s">
        <v>4778</v>
      </c>
      <c r="H2422" s="29" t="s">
        <v>4779</v>
      </c>
      <c r="I2422" s="50"/>
      <c r="J2422" s="50"/>
      <c r="K2422" s="3"/>
      <c r="L2422" s="3"/>
    </row>
    <row r="2423" spans="1:12" ht="49.2" x14ac:dyDescent="0.4">
      <c r="A2423" s="3"/>
      <c r="B2423" s="12" t="s">
        <v>480</v>
      </c>
      <c r="C2423" s="49">
        <v>43913</v>
      </c>
      <c r="D2423" s="14" t="s">
        <v>16</v>
      </c>
      <c r="E2423" s="12" t="s">
        <v>1327</v>
      </c>
      <c r="F2423" s="14" t="s">
        <v>28</v>
      </c>
      <c r="G2423" s="14" t="s">
        <v>4780</v>
      </c>
      <c r="H2423" s="29" t="s">
        <v>4781</v>
      </c>
      <c r="I2423" s="50"/>
      <c r="J2423" s="50"/>
      <c r="K2423" s="3"/>
      <c r="L2423" s="3"/>
    </row>
    <row r="2424" spans="1:12" ht="49.2" x14ac:dyDescent="0.4">
      <c r="A2424" s="3"/>
      <c r="B2424" s="12" t="s">
        <v>1535</v>
      </c>
      <c r="C2424" s="81">
        <v>43913</v>
      </c>
      <c r="D2424" s="14" t="s">
        <v>16</v>
      </c>
      <c r="E2424" s="12" t="s">
        <v>4782</v>
      </c>
      <c r="F2424" s="14" t="s">
        <v>18</v>
      </c>
      <c r="G2424" s="14" t="s">
        <v>4783</v>
      </c>
      <c r="H2424" s="29" t="s">
        <v>4784</v>
      </c>
      <c r="I2424" s="14"/>
      <c r="J2424" s="14"/>
      <c r="K2424" s="3"/>
      <c r="L2424" s="3"/>
    </row>
    <row r="2425" spans="1:12" ht="24.6" x14ac:dyDescent="0.4">
      <c r="A2425" s="3"/>
      <c r="B2425" s="12" t="s">
        <v>1535</v>
      </c>
      <c r="C2425" s="81">
        <v>43913</v>
      </c>
      <c r="D2425" s="14" t="s">
        <v>16</v>
      </c>
      <c r="E2425" s="12" t="s">
        <v>4782</v>
      </c>
      <c r="F2425" s="14" t="s">
        <v>18</v>
      </c>
      <c r="G2425" s="14" t="s">
        <v>4785</v>
      </c>
      <c r="H2425" s="29" t="s">
        <v>4784</v>
      </c>
      <c r="I2425" s="14"/>
      <c r="J2425" s="14"/>
      <c r="K2425" s="3"/>
      <c r="L2425" s="3"/>
    </row>
    <row r="2426" spans="1:12" ht="24.6" x14ac:dyDescent="0.4">
      <c r="A2426" s="3"/>
      <c r="B2426" s="12" t="s">
        <v>1535</v>
      </c>
      <c r="C2426" s="81">
        <v>43913</v>
      </c>
      <c r="D2426" s="14" t="s">
        <v>16</v>
      </c>
      <c r="E2426" s="12" t="s">
        <v>4782</v>
      </c>
      <c r="F2426" s="14" t="s">
        <v>18</v>
      </c>
      <c r="G2426" s="14" t="s">
        <v>4786</v>
      </c>
      <c r="H2426" s="29" t="s">
        <v>4784</v>
      </c>
      <c r="I2426" s="14"/>
      <c r="J2426" s="14"/>
      <c r="K2426" s="3"/>
      <c r="L2426" s="3"/>
    </row>
    <row r="2427" spans="1:12" ht="36.9" x14ac:dyDescent="0.4">
      <c r="A2427" s="3"/>
      <c r="B2427" s="12" t="s">
        <v>1535</v>
      </c>
      <c r="C2427" s="81">
        <v>43913</v>
      </c>
      <c r="D2427" s="14" t="s">
        <v>16</v>
      </c>
      <c r="E2427" s="12" t="s">
        <v>4782</v>
      </c>
      <c r="F2427" s="14" t="s">
        <v>18</v>
      </c>
      <c r="G2427" s="14" t="s">
        <v>4787</v>
      </c>
      <c r="H2427" s="29" t="s">
        <v>4784</v>
      </c>
      <c r="I2427" s="14"/>
      <c r="J2427" s="14"/>
      <c r="K2427" s="3"/>
      <c r="L2427" s="3"/>
    </row>
    <row r="2428" spans="1:12" ht="110.7" x14ac:dyDescent="0.4">
      <c r="A2428" s="3"/>
      <c r="B2428" s="12" t="s">
        <v>400</v>
      </c>
      <c r="C2428" s="49">
        <v>43913</v>
      </c>
      <c r="D2428" s="14" t="s">
        <v>16</v>
      </c>
      <c r="E2428" s="12" t="s">
        <v>401</v>
      </c>
      <c r="F2428" s="14" t="s">
        <v>28</v>
      </c>
      <c r="G2428" s="14" t="s">
        <v>4788</v>
      </c>
      <c r="H2428" s="29" t="s">
        <v>4789</v>
      </c>
      <c r="I2428" s="50"/>
      <c r="J2428" s="50"/>
      <c r="K2428" s="3"/>
      <c r="L2428" s="3"/>
    </row>
    <row r="2429" spans="1:12" ht="36.9" x14ac:dyDescent="0.4">
      <c r="A2429" s="3"/>
      <c r="B2429" s="12" t="s">
        <v>400</v>
      </c>
      <c r="C2429" s="49">
        <v>43913</v>
      </c>
      <c r="D2429" s="14" t="s">
        <v>16</v>
      </c>
      <c r="E2429" s="12" t="s">
        <v>4434</v>
      </c>
      <c r="F2429" s="14" t="s">
        <v>18</v>
      </c>
      <c r="G2429" s="14" t="s">
        <v>4790</v>
      </c>
      <c r="H2429" s="29" t="s">
        <v>4791</v>
      </c>
      <c r="I2429" s="50"/>
      <c r="J2429" s="50"/>
      <c r="K2429" s="3"/>
      <c r="L2429" s="3"/>
    </row>
    <row r="2430" spans="1:12" ht="61.5" x14ac:dyDescent="0.4">
      <c r="A2430" s="3"/>
      <c r="B2430" s="12" t="s">
        <v>400</v>
      </c>
      <c r="C2430" s="49">
        <v>43913</v>
      </c>
      <c r="D2430" s="14" t="s">
        <v>16</v>
      </c>
      <c r="E2430" s="12" t="s">
        <v>4792</v>
      </c>
      <c r="F2430" s="14" t="s">
        <v>23</v>
      </c>
      <c r="G2430" s="14" t="s">
        <v>4793</v>
      </c>
      <c r="H2430" s="29" t="s">
        <v>4794</v>
      </c>
      <c r="I2430" s="50"/>
      <c r="J2430" s="50"/>
      <c r="K2430" s="3"/>
      <c r="L2430" s="3"/>
    </row>
    <row r="2431" spans="1:12" ht="36.9" x14ac:dyDescent="0.4">
      <c r="A2431" s="3"/>
      <c r="B2431" s="12" t="s">
        <v>400</v>
      </c>
      <c r="C2431" s="49">
        <v>43913</v>
      </c>
      <c r="D2431" s="14" t="s">
        <v>16</v>
      </c>
      <c r="E2431" s="12" t="s">
        <v>4795</v>
      </c>
      <c r="F2431" s="14" t="s">
        <v>23</v>
      </c>
      <c r="G2431" s="14" t="s">
        <v>4796</v>
      </c>
      <c r="H2431" s="29" t="s">
        <v>4797</v>
      </c>
      <c r="I2431" s="50"/>
      <c r="J2431" s="50"/>
      <c r="K2431" s="3"/>
      <c r="L2431" s="3"/>
    </row>
    <row r="2432" spans="1:12" ht="49.2" x14ac:dyDescent="0.4">
      <c r="A2432" s="3"/>
      <c r="B2432" s="12" t="s">
        <v>400</v>
      </c>
      <c r="C2432" s="49">
        <v>43913</v>
      </c>
      <c r="D2432" s="14" t="s">
        <v>16</v>
      </c>
      <c r="E2432" s="12" t="s">
        <v>4795</v>
      </c>
      <c r="F2432" s="14" t="s">
        <v>23</v>
      </c>
      <c r="G2432" s="14" t="s">
        <v>4798</v>
      </c>
      <c r="H2432" s="29" t="s">
        <v>4799</v>
      </c>
      <c r="I2432" s="50"/>
      <c r="J2432" s="50"/>
      <c r="K2432" s="3"/>
      <c r="L2432" s="3"/>
    </row>
    <row r="2433" spans="1:12" ht="86.1" x14ac:dyDescent="0.4">
      <c r="A2433" s="3"/>
      <c r="B2433" s="12" t="s">
        <v>184</v>
      </c>
      <c r="C2433" s="49">
        <v>43913</v>
      </c>
      <c r="D2433" s="14" t="s">
        <v>16</v>
      </c>
      <c r="E2433" s="12" t="s">
        <v>700</v>
      </c>
      <c r="F2433" s="14" t="s">
        <v>18</v>
      </c>
      <c r="G2433" s="14" t="s">
        <v>4800</v>
      </c>
      <c r="H2433" s="29" t="s">
        <v>4801</v>
      </c>
      <c r="I2433" s="50"/>
      <c r="J2433" s="50"/>
      <c r="K2433" s="3"/>
      <c r="L2433" s="3"/>
    </row>
    <row r="2434" spans="1:12" ht="86.1" x14ac:dyDescent="0.4">
      <c r="A2434" s="3"/>
      <c r="B2434" s="12" t="s">
        <v>184</v>
      </c>
      <c r="C2434" s="49">
        <v>43913</v>
      </c>
      <c r="D2434" s="14" t="s">
        <v>16</v>
      </c>
      <c r="E2434" s="12" t="s">
        <v>332</v>
      </c>
      <c r="F2434" s="14" t="s">
        <v>18</v>
      </c>
      <c r="G2434" s="14" t="s">
        <v>4802</v>
      </c>
      <c r="H2434" s="29" t="s">
        <v>4803</v>
      </c>
      <c r="I2434" s="50"/>
      <c r="J2434" s="50"/>
      <c r="K2434" s="3"/>
      <c r="L2434" s="3"/>
    </row>
    <row r="2435" spans="1:12" ht="73.8" hidden="1" x14ac:dyDescent="0.4">
      <c r="A2435" s="3"/>
      <c r="B2435" s="19" t="s">
        <v>184</v>
      </c>
      <c r="C2435" s="51">
        <v>43913</v>
      </c>
      <c r="D2435" s="21" t="s">
        <v>142</v>
      </c>
      <c r="E2435" s="19" t="s">
        <v>332</v>
      </c>
      <c r="F2435" s="21" t="s">
        <v>790</v>
      </c>
      <c r="G2435" s="21" t="s">
        <v>4804</v>
      </c>
      <c r="H2435" s="31" t="s">
        <v>4805</v>
      </c>
      <c r="I2435" s="50"/>
      <c r="J2435" s="50"/>
      <c r="K2435" s="3"/>
      <c r="L2435" s="3"/>
    </row>
    <row r="2436" spans="1:12" ht="61.5" x14ac:dyDescent="0.4">
      <c r="A2436" s="3"/>
      <c r="B2436" s="12" t="s">
        <v>184</v>
      </c>
      <c r="C2436" s="49">
        <v>43913</v>
      </c>
      <c r="D2436" s="14" t="s">
        <v>16</v>
      </c>
      <c r="E2436" s="12" t="s">
        <v>332</v>
      </c>
      <c r="F2436" s="14" t="s">
        <v>790</v>
      </c>
      <c r="G2436" s="14" t="s">
        <v>4806</v>
      </c>
      <c r="H2436" s="29" t="s">
        <v>4805</v>
      </c>
      <c r="I2436" s="50"/>
      <c r="J2436" s="50"/>
      <c r="K2436" s="3"/>
      <c r="L2436" s="3"/>
    </row>
    <row r="2437" spans="1:12" ht="61.5" x14ac:dyDescent="0.4">
      <c r="A2437" s="3"/>
      <c r="B2437" s="12" t="s">
        <v>184</v>
      </c>
      <c r="C2437" s="49">
        <v>43913</v>
      </c>
      <c r="D2437" s="14" t="s">
        <v>16</v>
      </c>
      <c r="E2437" s="12" t="s">
        <v>332</v>
      </c>
      <c r="F2437" s="14" t="s">
        <v>790</v>
      </c>
      <c r="G2437" s="14" t="s">
        <v>4807</v>
      </c>
      <c r="H2437" s="29" t="s">
        <v>4805</v>
      </c>
      <c r="I2437" s="50"/>
      <c r="J2437" s="50"/>
      <c r="K2437" s="3"/>
      <c r="L2437" s="3"/>
    </row>
    <row r="2438" spans="1:12" ht="86.1" x14ac:dyDescent="0.4">
      <c r="A2438" s="3"/>
      <c r="B2438" s="12" t="s">
        <v>184</v>
      </c>
      <c r="C2438" s="49">
        <v>43913</v>
      </c>
      <c r="D2438" s="53" t="s">
        <v>16</v>
      </c>
      <c r="E2438" s="12" t="s">
        <v>332</v>
      </c>
      <c r="F2438" s="53" t="s">
        <v>790</v>
      </c>
      <c r="G2438" s="14" t="s">
        <v>4808</v>
      </c>
      <c r="H2438" s="29" t="s">
        <v>4805</v>
      </c>
      <c r="I2438" s="50"/>
      <c r="J2438" s="50"/>
      <c r="K2438" s="3"/>
      <c r="L2438" s="3"/>
    </row>
    <row r="2439" spans="1:12" ht="36.9" x14ac:dyDescent="0.4">
      <c r="A2439" s="3"/>
      <c r="B2439" s="12" t="s">
        <v>184</v>
      </c>
      <c r="C2439" s="49">
        <v>43913</v>
      </c>
      <c r="D2439" s="14" t="s">
        <v>16</v>
      </c>
      <c r="E2439" s="12" t="s">
        <v>332</v>
      </c>
      <c r="F2439" s="14" t="s">
        <v>4809</v>
      </c>
      <c r="G2439" s="14" t="s">
        <v>4810</v>
      </c>
      <c r="H2439" s="29" t="s">
        <v>4805</v>
      </c>
      <c r="I2439" s="50"/>
      <c r="J2439" s="50"/>
      <c r="K2439" s="3"/>
      <c r="L2439" s="3"/>
    </row>
    <row r="2440" spans="1:12" ht="49.2" x14ac:dyDescent="0.4">
      <c r="A2440" s="3"/>
      <c r="B2440" s="12" t="s">
        <v>184</v>
      </c>
      <c r="C2440" s="49">
        <v>43913</v>
      </c>
      <c r="D2440" s="14" t="s">
        <v>16</v>
      </c>
      <c r="E2440" s="12" t="s">
        <v>332</v>
      </c>
      <c r="F2440" s="14" t="s">
        <v>4809</v>
      </c>
      <c r="G2440" s="14" t="s">
        <v>4811</v>
      </c>
      <c r="H2440" s="29" t="s">
        <v>4805</v>
      </c>
      <c r="I2440" s="50"/>
      <c r="J2440" s="50"/>
      <c r="K2440" s="3"/>
      <c r="L2440" s="3"/>
    </row>
    <row r="2441" spans="1:12" ht="61.5" x14ac:dyDescent="0.4">
      <c r="A2441" s="3"/>
      <c r="B2441" s="12" t="s">
        <v>184</v>
      </c>
      <c r="C2441" s="49">
        <v>43913</v>
      </c>
      <c r="D2441" s="14" t="s">
        <v>16</v>
      </c>
      <c r="E2441" s="12" t="s">
        <v>332</v>
      </c>
      <c r="F2441" s="14" t="s">
        <v>725</v>
      </c>
      <c r="G2441" s="14" t="s">
        <v>4812</v>
      </c>
      <c r="H2441" s="29" t="s">
        <v>4805</v>
      </c>
      <c r="I2441" s="50"/>
      <c r="J2441" s="50"/>
      <c r="K2441" s="3"/>
      <c r="L2441" s="3"/>
    </row>
    <row r="2442" spans="1:12" ht="49.2" x14ac:dyDescent="0.4">
      <c r="A2442" s="3"/>
      <c r="B2442" s="12" t="s">
        <v>184</v>
      </c>
      <c r="C2442" s="49">
        <v>43913</v>
      </c>
      <c r="D2442" s="53" t="s">
        <v>16</v>
      </c>
      <c r="E2442" s="24" t="s">
        <v>1036</v>
      </c>
      <c r="F2442" s="53" t="s">
        <v>18</v>
      </c>
      <c r="G2442" s="14" t="s">
        <v>4813</v>
      </c>
      <c r="H2442" s="29" t="s">
        <v>4814</v>
      </c>
      <c r="I2442" s="50"/>
      <c r="J2442" s="50"/>
      <c r="K2442" s="3"/>
      <c r="L2442" s="3"/>
    </row>
    <row r="2443" spans="1:12" ht="61.5" x14ac:dyDescent="0.4">
      <c r="A2443" s="3"/>
      <c r="B2443" s="12" t="s">
        <v>184</v>
      </c>
      <c r="C2443" s="49">
        <v>43913</v>
      </c>
      <c r="D2443" s="53" t="s">
        <v>16</v>
      </c>
      <c r="E2443" s="12" t="s">
        <v>700</v>
      </c>
      <c r="F2443" s="53" t="s">
        <v>18</v>
      </c>
      <c r="G2443" s="14" t="s">
        <v>4815</v>
      </c>
      <c r="H2443" s="29" t="s">
        <v>4816</v>
      </c>
      <c r="I2443" s="50"/>
      <c r="J2443" s="50"/>
      <c r="K2443" s="3"/>
      <c r="L2443" s="3"/>
    </row>
    <row r="2444" spans="1:12" ht="49.2" x14ac:dyDescent="0.4">
      <c r="A2444" s="3"/>
      <c r="B2444" s="12" t="s">
        <v>31</v>
      </c>
      <c r="C2444" s="49">
        <v>43912</v>
      </c>
      <c r="D2444" s="53" t="s">
        <v>16</v>
      </c>
      <c r="E2444" s="24" t="s">
        <v>2860</v>
      </c>
      <c r="F2444" s="53" t="s">
        <v>23</v>
      </c>
      <c r="G2444" s="14" t="s">
        <v>4817</v>
      </c>
      <c r="H2444" s="29" t="s">
        <v>4818</v>
      </c>
      <c r="I2444" s="16"/>
      <c r="J2444" s="16"/>
      <c r="K2444" s="3"/>
      <c r="L2444" s="3"/>
    </row>
    <row r="2445" spans="1:12" ht="36.9" x14ac:dyDescent="0.4">
      <c r="A2445" s="3"/>
      <c r="B2445" s="12" t="s">
        <v>31</v>
      </c>
      <c r="C2445" s="49">
        <v>43912</v>
      </c>
      <c r="D2445" s="14" t="s">
        <v>16</v>
      </c>
      <c r="E2445" s="12" t="s">
        <v>2860</v>
      </c>
      <c r="F2445" s="14" t="s">
        <v>23</v>
      </c>
      <c r="G2445" s="14" t="s">
        <v>4819</v>
      </c>
      <c r="H2445" s="29" t="s">
        <v>4820</v>
      </c>
      <c r="I2445" s="16"/>
      <c r="J2445" s="16"/>
      <c r="K2445" s="3"/>
      <c r="L2445" s="3"/>
    </row>
    <row r="2446" spans="1:12" ht="61.5" x14ac:dyDescent="0.4">
      <c r="A2446" s="3"/>
      <c r="B2446" s="12" t="s">
        <v>31</v>
      </c>
      <c r="C2446" s="49">
        <v>43912</v>
      </c>
      <c r="D2446" s="14" t="s">
        <v>16</v>
      </c>
      <c r="E2446" s="12" t="s">
        <v>2860</v>
      </c>
      <c r="F2446" s="14" t="s">
        <v>18</v>
      </c>
      <c r="G2446" s="14" t="s">
        <v>4821</v>
      </c>
      <c r="H2446" s="29" t="s">
        <v>4822</v>
      </c>
      <c r="I2446" s="16"/>
      <c r="J2446" s="16"/>
      <c r="K2446" s="3"/>
      <c r="L2446" s="3"/>
    </row>
    <row r="2447" spans="1:12" ht="61.5" x14ac:dyDescent="0.4">
      <c r="A2447" s="3"/>
      <c r="B2447" s="12" t="s">
        <v>31</v>
      </c>
      <c r="C2447" s="49">
        <v>43912</v>
      </c>
      <c r="D2447" s="14" t="s">
        <v>16</v>
      </c>
      <c r="E2447" s="12" t="s">
        <v>2860</v>
      </c>
      <c r="F2447" s="14" t="s">
        <v>18</v>
      </c>
      <c r="G2447" s="14" t="s">
        <v>4823</v>
      </c>
      <c r="H2447" s="29" t="s">
        <v>4824</v>
      </c>
      <c r="I2447" s="16"/>
      <c r="J2447" s="16"/>
      <c r="K2447" s="3"/>
      <c r="L2447" s="3"/>
    </row>
    <row r="2448" spans="1:12" ht="73.8" x14ac:dyDescent="0.4">
      <c r="A2448" s="3"/>
      <c r="B2448" s="12" t="s">
        <v>31</v>
      </c>
      <c r="C2448" s="49">
        <v>43912</v>
      </c>
      <c r="D2448" s="14" t="s">
        <v>16</v>
      </c>
      <c r="E2448" s="12" t="s">
        <v>2860</v>
      </c>
      <c r="F2448" s="14" t="s">
        <v>18</v>
      </c>
      <c r="G2448" s="14" t="s">
        <v>4825</v>
      </c>
      <c r="H2448" s="29" t="s">
        <v>4826</v>
      </c>
      <c r="I2448" s="16"/>
      <c r="J2448" s="16"/>
      <c r="K2448" s="3"/>
      <c r="L2448" s="3"/>
    </row>
    <row r="2449" spans="1:12" ht="86.1" x14ac:dyDescent="0.4">
      <c r="A2449" s="3"/>
      <c r="B2449" s="12" t="s">
        <v>31</v>
      </c>
      <c r="C2449" s="49">
        <v>43912</v>
      </c>
      <c r="D2449" s="14" t="s">
        <v>16</v>
      </c>
      <c r="E2449" s="12" t="s">
        <v>2860</v>
      </c>
      <c r="F2449" s="14" t="s">
        <v>28</v>
      </c>
      <c r="G2449" s="14" t="s">
        <v>4827</v>
      </c>
      <c r="H2449" s="29" t="s">
        <v>4828</v>
      </c>
      <c r="I2449" s="16"/>
      <c r="J2449" s="16"/>
      <c r="K2449" s="3"/>
      <c r="L2449" s="3"/>
    </row>
    <row r="2450" spans="1:12" ht="86.1" x14ac:dyDescent="0.4">
      <c r="A2450" s="3"/>
      <c r="B2450" s="12" t="s">
        <v>31</v>
      </c>
      <c r="C2450" s="49">
        <v>43912</v>
      </c>
      <c r="D2450" s="14" t="s">
        <v>16</v>
      </c>
      <c r="E2450" s="12" t="s">
        <v>2860</v>
      </c>
      <c r="F2450" s="14" t="s">
        <v>18</v>
      </c>
      <c r="G2450" s="14" t="s">
        <v>4829</v>
      </c>
      <c r="H2450" s="29" t="s">
        <v>4830</v>
      </c>
      <c r="I2450" s="16"/>
      <c r="J2450" s="16"/>
      <c r="K2450" s="3"/>
      <c r="L2450" s="3"/>
    </row>
    <row r="2451" spans="1:12" ht="73.8" x14ac:dyDescent="0.4">
      <c r="A2451" s="3"/>
      <c r="B2451" s="12" t="s">
        <v>31</v>
      </c>
      <c r="C2451" s="49">
        <v>43912</v>
      </c>
      <c r="D2451" s="14" t="s">
        <v>16</v>
      </c>
      <c r="E2451" s="12" t="s">
        <v>2860</v>
      </c>
      <c r="F2451" s="14" t="s">
        <v>18</v>
      </c>
      <c r="G2451" s="14" t="s">
        <v>4831</v>
      </c>
      <c r="H2451" s="29" t="s">
        <v>4832</v>
      </c>
      <c r="I2451" s="16"/>
      <c r="J2451" s="16"/>
      <c r="K2451" s="3"/>
      <c r="L2451" s="3"/>
    </row>
    <row r="2452" spans="1:12" ht="61.5" x14ac:dyDescent="0.4">
      <c r="A2452" s="3"/>
      <c r="B2452" s="12" t="s">
        <v>31</v>
      </c>
      <c r="C2452" s="49">
        <v>43912</v>
      </c>
      <c r="D2452" s="14" t="s">
        <v>16</v>
      </c>
      <c r="E2452" s="12" t="s">
        <v>2860</v>
      </c>
      <c r="F2452" s="14" t="s">
        <v>18</v>
      </c>
      <c r="G2452" s="14" t="s">
        <v>4833</v>
      </c>
      <c r="H2452" s="29" t="s">
        <v>4832</v>
      </c>
      <c r="I2452" s="16"/>
      <c r="J2452" s="16"/>
      <c r="K2452" s="3"/>
      <c r="L2452" s="3"/>
    </row>
    <row r="2453" spans="1:12" ht="49.2" x14ac:dyDescent="0.4">
      <c r="A2453" s="3"/>
      <c r="B2453" s="12" t="s">
        <v>31</v>
      </c>
      <c r="C2453" s="49">
        <v>43912</v>
      </c>
      <c r="D2453" s="14" t="s">
        <v>16</v>
      </c>
      <c r="E2453" s="12" t="s">
        <v>2860</v>
      </c>
      <c r="F2453" s="14" t="s">
        <v>23</v>
      </c>
      <c r="G2453" s="14" t="s">
        <v>4834</v>
      </c>
      <c r="H2453" s="29" t="s">
        <v>4828</v>
      </c>
      <c r="I2453" s="16"/>
      <c r="J2453" s="16"/>
      <c r="K2453" s="3"/>
      <c r="L2453" s="3"/>
    </row>
    <row r="2454" spans="1:12" ht="49.2" x14ac:dyDescent="0.4">
      <c r="A2454" s="3"/>
      <c r="B2454" s="12" t="s">
        <v>31</v>
      </c>
      <c r="C2454" s="49">
        <v>43912</v>
      </c>
      <c r="D2454" s="14" t="s">
        <v>16</v>
      </c>
      <c r="E2454" s="12" t="s">
        <v>2860</v>
      </c>
      <c r="F2454" s="14" t="s">
        <v>23</v>
      </c>
      <c r="G2454" s="14" t="s">
        <v>4835</v>
      </c>
      <c r="H2454" s="29" t="s">
        <v>4836</v>
      </c>
      <c r="I2454" s="16"/>
      <c r="J2454" s="16"/>
      <c r="K2454" s="3"/>
      <c r="L2454" s="3"/>
    </row>
    <row r="2455" spans="1:12" ht="49.2" x14ac:dyDescent="0.4">
      <c r="A2455" s="3"/>
      <c r="B2455" s="12" t="s">
        <v>31</v>
      </c>
      <c r="C2455" s="49">
        <v>43912</v>
      </c>
      <c r="D2455" s="14" t="s">
        <v>16</v>
      </c>
      <c r="E2455" s="12" t="s">
        <v>2860</v>
      </c>
      <c r="F2455" s="14" t="s">
        <v>23</v>
      </c>
      <c r="G2455" s="14" t="s">
        <v>4837</v>
      </c>
      <c r="H2455" s="29" t="s">
        <v>4836</v>
      </c>
      <c r="I2455" s="16"/>
      <c r="J2455" s="16"/>
      <c r="K2455" s="3"/>
      <c r="L2455" s="3"/>
    </row>
    <row r="2456" spans="1:12" ht="61.5" x14ac:dyDescent="0.4">
      <c r="A2456" s="3"/>
      <c r="B2456" s="12" t="s">
        <v>31</v>
      </c>
      <c r="C2456" s="49">
        <v>43912</v>
      </c>
      <c r="D2456" s="14" t="s">
        <v>16</v>
      </c>
      <c r="E2456" s="12" t="s">
        <v>2860</v>
      </c>
      <c r="F2456" s="14" t="s">
        <v>57</v>
      </c>
      <c r="G2456" s="14" t="s">
        <v>4838</v>
      </c>
      <c r="H2456" s="29" t="s">
        <v>4839</v>
      </c>
      <c r="I2456" s="16"/>
      <c r="J2456" s="16"/>
      <c r="K2456" s="3"/>
      <c r="L2456" s="3"/>
    </row>
    <row r="2457" spans="1:12" ht="49.2" x14ac:dyDescent="0.4">
      <c r="A2457" s="3"/>
      <c r="B2457" s="12" t="s">
        <v>31</v>
      </c>
      <c r="C2457" s="49">
        <v>43912</v>
      </c>
      <c r="D2457" s="14" t="s">
        <v>16</v>
      </c>
      <c r="E2457" s="12" t="s">
        <v>2860</v>
      </c>
      <c r="F2457" s="14" t="s">
        <v>28</v>
      </c>
      <c r="G2457" s="14" t="s">
        <v>4840</v>
      </c>
      <c r="H2457" s="29" t="s">
        <v>4839</v>
      </c>
      <c r="I2457" s="16"/>
      <c r="J2457" s="16"/>
      <c r="K2457" s="3"/>
      <c r="L2457" s="3"/>
    </row>
    <row r="2458" spans="1:12" ht="49.2" x14ac:dyDescent="0.4">
      <c r="A2458" s="3"/>
      <c r="B2458" s="12" t="s">
        <v>31</v>
      </c>
      <c r="C2458" s="49">
        <v>43912</v>
      </c>
      <c r="D2458" s="14" t="s">
        <v>16</v>
      </c>
      <c r="E2458" s="12" t="s">
        <v>2860</v>
      </c>
      <c r="F2458" s="14" t="s">
        <v>18</v>
      </c>
      <c r="G2458" s="14" t="s">
        <v>4841</v>
      </c>
      <c r="H2458" s="29" t="s">
        <v>4839</v>
      </c>
      <c r="I2458" s="16"/>
      <c r="J2458" s="16"/>
      <c r="K2458" s="3"/>
      <c r="L2458" s="3"/>
    </row>
    <row r="2459" spans="1:12" ht="73.8" x14ac:dyDescent="0.4">
      <c r="A2459" s="3"/>
      <c r="B2459" s="12" t="s">
        <v>720</v>
      </c>
      <c r="C2459" s="49">
        <v>43912</v>
      </c>
      <c r="D2459" s="14" t="s">
        <v>16</v>
      </c>
      <c r="E2459" s="12" t="s">
        <v>1716</v>
      </c>
      <c r="F2459" s="14" t="s">
        <v>18</v>
      </c>
      <c r="G2459" s="14" t="s">
        <v>4842</v>
      </c>
      <c r="H2459" s="29" t="s">
        <v>4843</v>
      </c>
      <c r="I2459" s="71"/>
      <c r="J2459" s="71"/>
      <c r="K2459" s="3"/>
      <c r="L2459" s="3"/>
    </row>
    <row r="2460" spans="1:12" ht="159.9" x14ac:dyDescent="0.4">
      <c r="A2460" s="3"/>
      <c r="B2460" s="12" t="s">
        <v>720</v>
      </c>
      <c r="C2460" s="49">
        <v>43912</v>
      </c>
      <c r="D2460" s="14" t="s">
        <v>16</v>
      </c>
      <c r="E2460" s="12" t="s">
        <v>1716</v>
      </c>
      <c r="F2460" s="14" t="s">
        <v>57</v>
      </c>
      <c r="G2460" s="14" t="s">
        <v>4844</v>
      </c>
      <c r="H2460" s="29" t="s">
        <v>4843</v>
      </c>
      <c r="I2460" s="71"/>
      <c r="J2460" s="71"/>
      <c r="K2460" s="3"/>
      <c r="L2460" s="3"/>
    </row>
    <row r="2461" spans="1:12" ht="73.8" x14ac:dyDescent="0.4">
      <c r="A2461" s="3"/>
      <c r="B2461" s="12" t="s">
        <v>720</v>
      </c>
      <c r="C2461" s="49">
        <v>43912</v>
      </c>
      <c r="D2461" s="14" t="s">
        <v>16</v>
      </c>
      <c r="E2461" s="12" t="s">
        <v>4845</v>
      </c>
      <c r="F2461" s="14" t="s">
        <v>18</v>
      </c>
      <c r="G2461" s="14" t="s">
        <v>4846</v>
      </c>
      <c r="H2461" s="29" t="s">
        <v>4847</v>
      </c>
      <c r="I2461" s="71"/>
      <c r="J2461" s="71"/>
      <c r="K2461" s="3"/>
      <c r="L2461" s="3"/>
    </row>
    <row r="2462" spans="1:12" ht="49.2" x14ac:dyDescent="0.4">
      <c r="A2462" s="3"/>
      <c r="B2462" s="12" t="s">
        <v>35</v>
      </c>
      <c r="C2462" s="49">
        <v>43912</v>
      </c>
      <c r="D2462" s="14" t="s">
        <v>16</v>
      </c>
      <c r="E2462" s="12" t="s">
        <v>4134</v>
      </c>
      <c r="F2462" s="14" t="s">
        <v>57</v>
      </c>
      <c r="G2462" s="14" t="s">
        <v>4848</v>
      </c>
      <c r="H2462" s="29" t="s">
        <v>4849</v>
      </c>
      <c r="I2462" s="14"/>
      <c r="J2462" s="50"/>
      <c r="K2462" s="89"/>
      <c r="L2462" s="89"/>
    </row>
    <row r="2463" spans="1:12" ht="73.8" x14ac:dyDescent="0.4">
      <c r="A2463" s="3"/>
      <c r="B2463" s="12" t="s">
        <v>35</v>
      </c>
      <c r="C2463" s="49">
        <v>43912</v>
      </c>
      <c r="D2463" s="14" t="s">
        <v>16</v>
      </c>
      <c r="E2463" s="12" t="s">
        <v>4134</v>
      </c>
      <c r="F2463" s="14" t="s">
        <v>18</v>
      </c>
      <c r="G2463" s="14" t="s">
        <v>4850</v>
      </c>
      <c r="H2463" s="29" t="s">
        <v>4849</v>
      </c>
      <c r="I2463" s="14"/>
      <c r="J2463" s="50"/>
      <c r="K2463" s="3"/>
      <c r="L2463" s="3"/>
    </row>
    <row r="2464" spans="1:12" ht="49.2" x14ac:dyDescent="0.4">
      <c r="A2464" s="3"/>
      <c r="B2464" s="12" t="s">
        <v>35</v>
      </c>
      <c r="C2464" s="49">
        <v>43912</v>
      </c>
      <c r="D2464" s="14" t="s">
        <v>16</v>
      </c>
      <c r="E2464" s="12" t="s">
        <v>4134</v>
      </c>
      <c r="F2464" s="14" t="s">
        <v>28</v>
      </c>
      <c r="G2464" s="14" t="s">
        <v>4851</v>
      </c>
      <c r="H2464" s="29" t="s">
        <v>4849</v>
      </c>
      <c r="I2464" s="14"/>
      <c r="J2464" s="50"/>
      <c r="K2464" s="3"/>
      <c r="L2464" s="3"/>
    </row>
    <row r="2465" spans="1:12" ht="49.2" x14ac:dyDescent="0.4">
      <c r="A2465" s="3"/>
      <c r="B2465" s="12" t="s">
        <v>1147</v>
      </c>
      <c r="C2465" s="49">
        <v>43912</v>
      </c>
      <c r="D2465" s="14" t="s">
        <v>16</v>
      </c>
      <c r="E2465" s="12" t="s">
        <v>1148</v>
      </c>
      <c r="F2465" s="14" t="s">
        <v>18</v>
      </c>
      <c r="G2465" s="14" t="s">
        <v>4852</v>
      </c>
      <c r="H2465" s="29" t="s">
        <v>4853</v>
      </c>
      <c r="I2465" s="14"/>
      <c r="J2465" s="50"/>
      <c r="K2465" s="3"/>
      <c r="L2465" s="3"/>
    </row>
    <row r="2466" spans="1:12" ht="36.9" x14ac:dyDescent="0.4">
      <c r="A2466" s="3"/>
      <c r="B2466" s="12" t="s">
        <v>231</v>
      </c>
      <c r="C2466" s="49">
        <v>43912</v>
      </c>
      <c r="D2466" s="14" t="s">
        <v>16</v>
      </c>
      <c r="E2466" s="12" t="s">
        <v>456</v>
      </c>
      <c r="F2466" s="14" t="s">
        <v>274</v>
      </c>
      <c r="G2466" s="14" t="s">
        <v>4854</v>
      </c>
      <c r="H2466" s="29" t="s">
        <v>4855</v>
      </c>
      <c r="I2466" s="50"/>
      <c r="J2466" s="50"/>
      <c r="K2466" s="3"/>
      <c r="L2466" s="3"/>
    </row>
    <row r="2467" spans="1:12" ht="86.1" x14ac:dyDescent="0.4">
      <c r="A2467" s="3"/>
      <c r="B2467" s="12" t="s">
        <v>1208</v>
      </c>
      <c r="C2467" s="49">
        <v>43912</v>
      </c>
      <c r="D2467" s="14" t="s">
        <v>16</v>
      </c>
      <c r="E2467" s="12" t="s">
        <v>4856</v>
      </c>
      <c r="F2467" s="14" t="s">
        <v>23</v>
      </c>
      <c r="G2467" s="14" t="s">
        <v>4857</v>
      </c>
      <c r="H2467" s="29" t="s">
        <v>4858</v>
      </c>
      <c r="I2467" s="16"/>
      <c r="J2467" s="16"/>
      <c r="K2467" s="89"/>
      <c r="L2467" s="89"/>
    </row>
    <row r="2468" spans="1:12" ht="36.9" x14ac:dyDescent="0.4">
      <c r="A2468" s="3"/>
      <c r="B2468" s="12" t="s">
        <v>670</v>
      </c>
      <c r="C2468" s="49">
        <v>43912</v>
      </c>
      <c r="D2468" s="14" t="s">
        <v>16</v>
      </c>
      <c r="E2468" s="12" t="s">
        <v>671</v>
      </c>
      <c r="F2468" s="14" t="s">
        <v>790</v>
      </c>
      <c r="G2468" s="14" t="s">
        <v>4859</v>
      </c>
      <c r="H2468" s="29" t="s">
        <v>4860</v>
      </c>
      <c r="I2468" s="50"/>
      <c r="J2468" s="50"/>
      <c r="K2468" s="89"/>
      <c r="L2468" s="89"/>
    </row>
    <row r="2469" spans="1:12" ht="49.2" x14ac:dyDescent="0.4">
      <c r="A2469" s="3"/>
      <c r="B2469" s="12" t="s">
        <v>670</v>
      </c>
      <c r="C2469" s="49">
        <v>43912</v>
      </c>
      <c r="D2469" s="14" t="s">
        <v>16</v>
      </c>
      <c r="E2469" s="12" t="s">
        <v>671</v>
      </c>
      <c r="F2469" s="14" t="s">
        <v>725</v>
      </c>
      <c r="G2469" s="14" t="s">
        <v>4861</v>
      </c>
      <c r="H2469" s="29" t="s">
        <v>4860</v>
      </c>
      <c r="I2469" s="50"/>
      <c r="J2469" s="50"/>
      <c r="K2469" s="3"/>
      <c r="L2469" s="3"/>
    </row>
    <row r="2470" spans="1:12" ht="110.7" x14ac:dyDescent="0.4">
      <c r="A2470" s="3"/>
      <c r="B2470" s="12" t="s">
        <v>184</v>
      </c>
      <c r="C2470" s="49">
        <v>43912</v>
      </c>
      <c r="D2470" s="14" t="s">
        <v>16</v>
      </c>
      <c r="E2470" s="12" t="s">
        <v>3478</v>
      </c>
      <c r="F2470" s="14" t="s">
        <v>18</v>
      </c>
      <c r="G2470" s="14" t="s">
        <v>4862</v>
      </c>
      <c r="H2470" s="29" t="s">
        <v>4863</v>
      </c>
      <c r="I2470" s="50"/>
      <c r="J2470" s="50"/>
      <c r="K2470" s="3"/>
      <c r="L2470" s="3"/>
    </row>
    <row r="2471" spans="1:12" ht="36.9" x14ac:dyDescent="0.4">
      <c r="A2471" s="3"/>
      <c r="B2471" s="12" t="s">
        <v>116</v>
      </c>
      <c r="C2471" s="49">
        <v>43911</v>
      </c>
      <c r="D2471" s="14" t="s">
        <v>16</v>
      </c>
      <c r="E2471" s="12" t="s">
        <v>116</v>
      </c>
      <c r="F2471" s="14" t="s">
        <v>23</v>
      </c>
      <c r="G2471" s="14" t="s">
        <v>4864</v>
      </c>
      <c r="H2471" s="29" t="s">
        <v>4865</v>
      </c>
      <c r="I2471" s="50"/>
      <c r="J2471" s="50"/>
      <c r="K2471" s="3"/>
      <c r="L2471" s="3"/>
    </row>
    <row r="2472" spans="1:12" ht="49.2" x14ac:dyDescent="0.4">
      <c r="A2472" s="3"/>
      <c r="B2472" s="12" t="s">
        <v>400</v>
      </c>
      <c r="C2472" s="49">
        <v>43911</v>
      </c>
      <c r="D2472" s="14" t="s">
        <v>16</v>
      </c>
      <c r="E2472" s="12" t="s">
        <v>4866</v>
      </c>
      <c r="F2472" s="14" t="s">
        <v>18</v>
      </c>
      <c r="G2472" s="14" t="s">
        <v>4867</v>
      </c>
      <c r="H2472" s="29" t="s">
        <v>4868</v>
      </c>
      <c r="I2472" s="50"/>
      <c r="J2472" s="50"/>
      <c r="K2472" s="3"/>
      <c r="L2472" s="3"/>
    </row>
    <row r="2473" spans="1:12" ht="49.2" x14ac:dyDescent="0.4">
      <c r="A2473" s="3"/>
      <c r="B2473" s="12" t="s">
        <v>31</v>
      </c>
      <c r="C2473" s="49">
        <v>43910</v>
      </c>
      <c r="D2473" s="14" t="s">
        <v>16</v>
      </c>
      <c r="E2473" s="12" t="s">
        <v>4869</v>
      </c>
      <c r="F2473" s="14" t="s">
        <v>18</v>
      </c>
      <c r="G2473" s="14" t="s">
        <v>4870</v>
      </c>
      <c r="H2473" s="29" t="s">
        <v>4871</v>
      </c>
      <c r="I2473" s="50"/>
      <c r="J2473" s="50"/>
      <c r="K2473" s="3"/>
      <c r="L2473" s="3"/>
    </row>
    <row r="2474" spans="1:12" ht="73.8" x14ac:dyDescent="0.4">
      <c r="A2474" s="3"/>
      <c r="B2474" s="12" t="s">
        <v>720</v>
      </c>
      <c r="C2474" s="49">
        <v>43910</v>
      </c>
      <c r="D2474" s="14" t="s">
        <v>16</v>
      </c>
      <c r="E2474" s="12" t="s">
        <v>4872</v>
      </c>
      <c r="F2474" s="14" t="s">
        <v>23</v>
      </c>
      <c r="G2474" s="14" t="s">
        <v>4873</v>
      </c>
      <c r="H2474" s="29" t="s">
        <v>4874</v>
      </c>
      <c r="I2474" s="71"/>
      <c r="J2474" s="71"/>
      <c r="K2474" s="3"/>
      <c r="L2474" s="3"/>
    </row>
    <row r="2475" spans="1:12" ht="61.5" x14ac:dyDescent="0.4">
      <c r="A2475" s="3"/>
      <c r="B2475" s="12" t="s">
        <v>35</v>
      </c>
      <c r="C2475" s="49">
        <v>43910</v>
      </c>
      <c r="D2475" s="14" t="s">
        <v>16</v>
      </c>
      <c r="E2475" s="12" t="s">
        <v>36</v>
      </c>
      <c r="F2475" s="14" t="s">
        <v>274</v>
      </c>
      <c r="G2475" s="14" t="s">
        <v>4875</v>
      </c>
      <c r="H2475" s="29" t="s">
        <v>4876</v>
      </c>
      <c r="I2475" s="50"/>
      <c r="J2475" s="50"/>
      <c r="K2475" s="3"/>
      <c r="L2475" s="3"/>
    </row>
    <row r="2476" spans="1:12" ht="49.2" x14ac:dyDescent="0.4">
      <c r="A2476" s="3"/>
      <c r="B2476" s="12" t="s">
        <v>42</v>
      </c>
      <c r="C2476" s="49">
        <v>43910</v>
      </c>
      <c r="D2476" s="14" t="s">
        <v>16</v>
      </c>
      <c r="E2476" s="12" t="s">
        <v>724</v>
      </c>
      <c r="F2476" s="14" t="s">
        <v>676</v>
      </c>
      <c r="G2476" s="14" t="s">
        <v>4877</v>
      </c>
      <c r="H2476" s="29" t="s">
        <v>4878</v>
      </c>
      <c r="I2476" s="50"/>
      <c r="J2476" s="50"/>
      <c r="K2476" s="3"/>
      <c r="L2476" s="3"/>
    </row>
    <row r="2477" spans="1:12" ht="36.9" x14ac:dyDescent="0.4">
      <c r="A2477" s="3"/>
      <c r="B2477" s="12" t="s">
        <v>42</v>
      </c>
      <c r="C2477" s="49">
        <v>43910</v>
      </c>
      <c r="D2477" s="14" t="s">
        <v>16</v>
      </c>
      <c r="E2477" s="97" t="s">
        <v>724</v>
      </c>
      <c r="F2477" s="14" t="s">
        <v>274</v>
      </c>
      <c r="G2477" s="14" t="s">
        <v>4879</v>
      </c>
      <c r="H2477" s="29" t="s">
        <v>4880</v>
      </c>
      <c r="I2477" s="50"/>
      <c r="J2477" s="50"/>
      <c r="K2477" s="3"/>
      <c r="L2477" s="3"/>
    </row>
    <row r="2478" spans="1:12" ht="36.9" x14ac:dyDescent="0.4">
      <c r="A2478" s="3"/>
      <c r="B2478" s="12" t="s">
        <v>42</v>
      </c>
      <c r="C2478" s="49">
        <v>43910</v>
      </c>
      <c r="D2478" s="14" t="s">
        <v>16</v>
      </c>
      <c r="E2478" s="97" t="s">
        <v>724</v>
      </c>
      <c r="F2478" s="14" t="s">
        <v>274</v>
      </c>
      <c r="G2478" s="14" t="s">
        <v>4881</v>
      </c>
      <c r="H2478" s="29" t="s">
        <v>4880</v>
      </c>
      <c r="I2478" s="50"/>
      <c r="J2478" s="50"/>
      <c r="K2478" s="3"/>
      <c r="L2478" s="3"/>
    </row>
    <row r="2479" spans="1:12" ht="36.9" x14ac:dyDescent="0.4">
      <c r="A2479" s="3"/>
      <c r="B2479" s="12" t="s">
        <v>42</v>
      </c>
      <c r="C2479" s="49">
        <v>43910</v>
      </c>
      <c r="D2479" s="14" t="s">
        <v>16</v>
      </c>
      <c r="E2479" s="97" t="s">
        <v>724</v>
      </c>
      <c r="F2479" s="14" t="s">
        <v>274</v>
      </c>
      <c r="G2479" s="14" t="s">
        <v>4882</v>
      </c>
      <c r="H2479" s="29" t="s">
        <v>4880</v>
      </c>
      <c r="I2479" s="50"/>
      <c r="J2479" s="50"/>
      <c r="K2479" s="3"/>
      <c r="L2479" s="3"/>
    </row>
    <row r="2480" spans="1:12" ht="49.2" x14ac:dyDescent="0.4">
      <c r="A2480" s="3"/>
      <c r="B2480" s="12" t="s">
        <v>42</v>
      </c>
      <c r="C2480" s="49">
        <v>43910</v>
      </c>
      <c r="D2480" s="14" t="s">
        <v>16</v>
      </c>
      <c r="E2480" s="97" t="s">
        <v>724</v>
      </c>
      <c r="F2480" s="14" t="s">
        <v>52</v>
      </c>
      <c r="G2480" s="14" t="s">
        <v>4883</v>
      </c>
      <c r="H2480" s="29" t="s">
        <v>4880</v>
      </c>
      <c r="I2480" s="50"/>
      <c r="J2480" s="50"/>
      <c r="K2480" s="3"/>
      <c r="L2480" s="3"/>
    </row>
    <row r="2481" spans="1:12" ht="61.5" x14ac:dyDescent="0.4">
      <c r="A2481" s="3"/>
      <c r="B2481" s="12" t="s">
        <v>42</v>
      </c>
      <c r="C2481" s="49">
        <v>43910</v>
      </c>
      <c r="D2481" s="14" t="s">
        <v>16</v>
      </c>
      <c r="E2481" s="98" t="str">
        <f>HYPERLINK("https://www.canada.ca/en/revenue-agency.html","Canada Revenue Agency")</f>
        <v>Canada Revenue Agency</v>
      </c>
      <c r="F2481" s="14" t="s">
        <v>18</v>
      </c>
      <c r="G2481" s="14" t="s">
        <v>4884</v>
      </c>
      <c r="H2481" s="29" t="s">
        <v>4885</v>
      </c>
      <c r="I2481" s="50"/>
      <c r="J2481" s="50"/>
      <c r="K2481" s="3"/>
      <c r="L2481" s="3"/>
    </row>
    <row r="2482" spans="1:12" ht="49.2" x14ac:dyDescent="0.4">
      <c r="A2482" s="3"/>
      <c r="B2482" s="99" t="s">
        <v>137</v>
      </c>
      <c r="C2482" s="49">
        <v>43910</v>
      </c>
      <c r="D2482" s="14" t="s">
        <v>16</v>
      </c>
      <c r="E2482" s="99" t="s">
        <v>4614</v>
      </c>
      <c r="F2482" s="14" t="s">
        <v>676</v>
      </c>
      <c r="G2482" s="14" t="s">
        <v>4886</v>
      </c>
      <c r="H2482" s="29" t="s">
        <v>4887</v>
      </c>
      <c r="I2482" s="50"/>
      <c r="J2482" s="50"/>
      <c r="K2482" s="3"/>
      <c r="L2482" s="3"/>
    </row>
    <row r="2483" spans="1:12" ht="86.1" x14ac:dyDescent="0.4">
      <c r="A2483" s="3"/>
      <c r="B2483" s="12" t="s">
        <v>137</v>
      </c>
      <c r="C2483" s="28">
        <v>43910</v>
      </c>
      <c r="D2483" s="12" t="s">
        <v>16</v>
      </c>
      <c r="E2483" s="12" t="s">
        <v>3305</v>
      </c>
      <c r="F2483" s="12" t="s">
        <v>23</v>
      </c>
      <c r="G2483" s="14" t="s">
        <v>4888</v>
      </c>
      <c r="H2483" s="29" t="s">
        <v>4889</v>
      </c>
      <c r="I2483" s="16"/>
      <c r="J2483" s="16"/>
      <c r="K2483" s="3"/>
      <c r="L2483" s="3"/>
    </row>
    <row r="2484" spans="1:12" ht="49.2" x14ac:dyDescent="0.4">
      <c r="A2484" s="3"/>
      <c r="B2484" s="12" t="s">
        <v>1147</v>
      </c>
      <c r="C2484" s="28">
        <v>43910</v>
      </c>
      <c r="D2484" s="12" t="s">
        <v>16</v>
      </c>
      <c r="E2484" s="12" t="s">
        <v>1148</v>
      </c>
      <c r="F2484" s="12" t="s">
        <v>18</v>
      </c>
      <c r="G2484" s="14" t="s">
        <v>4890</v>
      </c>
      <c r="H2484" s="29" t="s">
        <v>4891</v>
      </c>
      <c r="I2484" s="16"/>
      <c r="J2484" s="16"/>
      <c r="K2484" s="3"/>
      <c r="L2484" s="3"/>
    </row>
    <row r="2485" spans="1:12" ht="61.5" x14ac:dyDescent="0.4">
      <c r="A2485" s="3"/>
      <c r="B2485" s="12" t="s">
        <v>141</v>
      </c>
      <c r="C2485" s="49">
        <v>43910</v>
      </c>
      <c r="D2485" s="14" t="s">
        <v>16</v>
      </c>
      <c r="E2485" s="12" t="s">
        <v>1988</v>
      </c>
      <c r="F2485" s="14" t="s">
        <v>18</v>
      </c>
      <c r="G2485" s="14" t="s">
        <v>4892</v>
      </c>
      <c r="H2485" s="29" t="s">
        <v>4893</v>
      </c>
      <c r="I2485" s="50"/>
      <c r="J2485" s="50"/>
      <c r="K2485" s="3"/>
      <c r="L2485" s="3"/>
    </row>
    <row r="2486" spans="1:12" ht="49.2" x14ac:dyDescent="0.4">
      <c r="A2486" s="3"/>
      <c r="B2486" s="12" t="s">
        <v>141</v>
      </c>
      <c r="C2486" s="49">
        <v>43910</v>
      </c>
      <c r="D2486" s="14" t="s">
        <v>16</v>
      </c>
      <c r="E2486" s="12" t="s">
        <v>1988</v>
      </c>
      <c r="F2486" s="14" t="s">
        <v>676</v>
      </c>
      <c r="G2486" s="14" t="s">
        <v>4877</v>
      </c>
      <c r="H2486" s="29" t="s">
        <v>4894</v>
      </c>
      <c r="I2486" s="50"/>
      <c r="J2486" s="50"/>
      <c r="K2486" s="3"/>
      <c r="L2486" s="3"/>
    </row>
    <row r="2487" spans="1:12" ht="49.2" x14ac:dyDescent="0.4">
      <c r="A2487" s="3"/>
      <c r="B2487" s="12" t="s">
        <v>141</v>
      </c>
      <c r="C2487" s="49">
        <v>43910</v>
      </c>
      <c r="D2487" s="14" t="s">
        <v>16</v>
      </c>
      <c r="E2487" s="12" t="s">
        <v>1988</v>
      </c>
      <c r="F2487" s="14" t="s">
        <v>676</v>
      </c>
      <c r="G2487" s="14" t="s">
        <v>4895</v>
      </c>
      <c r="H2487" s="29" t="s">
        <v>4896</v>
      </c>
      <c r="I2487" s="50"/>
      <c r="J2487" s="50"/>
      <c r="K2487" s="3"/>
      <c r="L2487" s="3"/>
    </row>
    <row r="2488" spans="1:12" ht="86.1" x14ac:dyDescent="0.4">
      <c r="A2488" s="3"/>
      <c r="B2488" s="12" t="s">
        <v>141</v>
      </c>
      <c r="C2488" s="28">
        <v>43910</v>
      </c>
      <c r="D2488" s="12" t="s">
        <v>16</v>
      </c>
      <c r="E2488" s="12" t="s">
        <v>103</v>
      </c>
      <c r="F2488" s="12" t="s">
        <v>23</v>
      </c>
      <c r="G2488" s="14" t="s">
        <v>4897</v>
      </c>
      <c r="H2488" s="29" t="s">
        <v>4898</v>
      </c>
      <c r="I2488" s="16"/>
      <c r="J2488" s="16"/>
      <c r="K2488" s="3"/>
      <c r="L2488" s="3"/>
    </row>
    <row r="2489" spans="1:12" ht="147.6" x14ac:dyDescent="0.4">
      <c r="A2489" s="3"/>
      <c r="B2489" s="12" t="s">
        <v>599</v>
      </c>
      <c r="C2489" s="49">
        <v>43910</v>
      </c>
      <c r="D2489" s="14" t="s">
        <v>16</v>
      </c>
      <c r="E2489" s="12" t="s">
        <v>1060</v>
      </c>
      <c r="F2489" s="14" t="s">
        <v>23</v>
      </c>
      <c r="G2489" s="14" t="s">
        <v>4899</v>
      </c>
      <c r="H2489" s="29" t="s">
        <v>4900</v>
      </c>
      <c r="I2489" s="50"/>
      <c r="J2489" s="50"/>
      <c r="K2489" s="3"/>
      <c r="L2489" s="3"/>
    </row>
    <row r="2490" spans="1:12" ht="49.2" hidden="1" x14ac:dyDescent="0.4">
      <c r="A2490" s="3"/>
      <c r="B2490" s="19" t="s">
        <v>599</v>
      </c>
      <c r="C2490" s="51">
        <v>43910</v>
      </c>
      <c r="D2490" s="21" t="s">
        <v>142</v>
      </c>
      <c r="E2490" s="19" t="s">
        <v>4901</v>
      </c>
      <c r="F2490" s="21" t="s">
        <v>57</v>
      </c>
      <c r="G2490" s="21" t="s">
        <v>4902</v>
      </c>
      <c r="H2490" s="31" t="s">
        <v>4903</v>
      </c>
      <c r="I2490" s="50"/>
      <c r="J2490" s="50"/>
      <c r="K2490" s="3"/>
      <c r="L2490" s="3"/>
    </row>
    <row r="2491" spans="1:12" ht="61.5" hidden="1" x14ac:dyDescent="0.4">
      <c r="A2491" s="3"/>
      <c r="B2491" s="19" t="s">
        <v>599</v>
      </c>
      <c r="C2491" s="51">
        <v>43910</v>
      </c>
      <c r="D2491" s="21" t="s">
        <v>142</v>
      </c>
      <c r="E2491" s="19" t="s">
        <v>1060</v>
      </c>
      <c r="F2491" s="21" t="s">
        <v>57</v>
      </c>
      <c r="G2491" s="21" t="s">
        <v>4904</v>
      </c>
      <c r="H2491" s="31" t="s">
        <v>4905</v>
      </c>
      <c r="I2491" s="50"/>
      <c r="J2491" s="50"/>
      <c r="K2491" s="3"/>
      <c r="L2491" s="3"/>
    </row>
    <row r="2492" spans="1:12" ht="246" x14ac:dyDescent="0.4">
      <c r="A2492" s="3"/>
      <c r="B2492" s="12" t="s">
        <v>619</v>
      </c>
      <c r="C2492" s="49">
        <v>43910</v>
      </c>
      <c r="D2492" s="14" t="s">
        <v>16</v>
      </c>
      <c r="E2492" s="12" t="s">
        <v>61</v>
      </c>
      <c r="F2492" s="14" t="s">
        <v>28</v>
      </c>
      <c r="G2492" s="14" t="s">
        <v>4906</v>
      </c>
      <c r="H2492" s="29" t="s">
        <v>4907</v>
      </c>
      <c r="I2492" s="14"/>
      <c r="J2492" s="14"/>
      <c r="K2492" s="3"/>
      <c r="L2492" s="3"/>
    </row>
    <row r="2493" spans="1:12" ht="246" x14ac:dyDescent="0.4">
      <c r="A2493" s="3"/>
      <c r="B2493" s="12" t="s">
        <v>619</v>
      </c>
      <c r="C2493" s="49">
        <v>43910</v>
      </c>
      <c r="D2493" s="14" t="s">
        <v>16</v>
      </c>
      <c r="E2493" s="12" t="s">
        <v>61</v>
      </c>
      <c r="F2493" s="14" t="s">
        <v>23</v>
      </c>
      <c r="G2493" s="14" t="s">
        <v>4908</v>
      </c>
      <c r="H2493" s="29" t="s">
        <v>4907</v>
      </c>
      <c r="I2493" s="14"/>
      <c r="J2493" s="14"/>
      <c r="K2493" s="3"/>
      <c r="L2493" s="3"/>
    </row>
    <row r="2494" spans="1:12" ht="246" x14ac:dyDescent="0.4">
      <c r="A2494" s="3"/>
      <c r="B2494" s="12" t="s">
        <v>619</v>
      </c>
      <c r="C2494" s="49">
        <v>43910</v>
      </c>
      <c r="D2494" s="14" t="s">
        <v>16</v>
      </c>
      <c r="E2494" s="12" t="s">
        <v>61</v>
      </c>
      <c r="F2494" s="14" t="s">
        <v>23</v>
      </c>
      <c r="G2494" s="14" t="s">
        <v>4909</v>
      </c>
      <c r="H2494" s="29" t="s">
        <v>4907</v>
      </c>
      <c r="I2494" s="14"/>
      <c r="J2494" s="14"/>
      <c r="K2494" s="3"/>
      <c r="L2494" s="3"/>
    </row>
    <row r="2495" spans="1:12" ht="73.8" x14ac:dyDescent="0.4">
      <c r="A2495" s="3"/>
      <c r="B2495" s="12" t="s">
        <v>55</v>
      </c>
      <c r="C2495" s="28">
        <v>43910</v>
      </c>
      <c r="D2495" s="12" t="s">
        <v>16</v>
      </c>
      <c r="E2495" s="12" t="s">
        <v>4910</v>
      </c>
      <c r="F2495" s="12" t="s">
        <v>57</v>
      </c>
      <c r="G2495" s="14" t="s">
        <v>4911</v>
      </c>
      <c r="H2495" s="29" t="s">
        <v>4912</v>
      </c>
      <c r="I2495" s="16"/>
      <c r="J2495" s="16"/>
      <c r="K2495" s="3"/>
      <c r="L2495" s="3"/>
    </row>
    <row r="2496" spans="1:12" ht="49.2" x14ac:dyDescent="0.4">
      <c r="A2496" s="3"/>
      <c r="B2496" s="12" t="s">
        <v>148</v>
      </c>
      <c r="C2496" s="28">
        <v>43910</v>
      </c>
      <c r="D2496" s="12" t="s">
        <v>16</v>
      </c>
      <c r="E2496" s="12" t="s">
        <v>837</v>
      </c>
      <c r="F2496" s="12" t="s">
        <v>18</v>
      </c>
      <c r="G2496" s="14" t="s">
        <v>4913</v>
      </c>
      <c r="H2496" s="29" t="s">
        <v>4914</v>
      </c>
      <c r="I2496" s="16"/>
      <c r="J2496" s="16"/>
      <c r="K2496" s="3"/>
      <c r="L2496" s="3"/>
    </row>
    <row r="2497" spans="1:12" ht="24.6" x14ac:dyDescent="0.4">
      <c r="A2497" s="3"/>
      <c r="B2497" s="12" t="s">
        <v>624</v>
      </c>
      <c r="C2497" s="49">
        <v>43910</v>
      </c>
      <c r="D2497" s="14" t="s">
        <v>16</v>
      </c>
      <c r="E2497" s="12" t="s">
        <v>3830</v>
      </c>
      <c r="F2497" s="14" t="s">
        <v>57</v>
      </c>
      <c r="G2497" s="14" t="s">
        <v>4915</v>
      </c>
      <c r="H2497" s="29" t="s">
        <v>4916</v>
      </c>
      <c r="I2497" s="50"/>
      <c r="J2497" s="50"/>
      <c r="K2497" s="3"/>
      <c r="L2497" s="3"/>
    </row>
    <row r="2498" spans="1:12" ht="61.5" x14ac:dyDescent="0.4">
      <c r="A2498" s="3"/>
      <c r="B2498" s="12" t="s">
        <v>431</v>
      </c>
      <c r="C2498" s="49">
        <v>43910</v>
      </c>
      <c r="D2498" s="14" t="s">
        <v>16</v>
      </c>
      <c r="E2498" s="12" t="s">
        <v>432</v>
      </c>
      <c r="F2498" s="14" t="s">
        <v>725</v>
      </c>
      <c r="G2498" s="14" t="s">
        <v>4917</v>
      </c>
      <c r="H2498" s="29" t="s">
        <v>4918</v>
      </c>
      <c r="I2498" s="50"/>
      <c r="J2498" s="50"/>
      <c r="K2498" s="3"/>
      <c r="L2498" s="3"/>
    </row>
    <row r="2499" spans="1:12" ht="49.2" x14ac:dyDescent="0.4">
      <c r="A2499" s="3"/>
      <c r="B2499" s="12" t="s">
        <v>987</v>
      </c>
      <c r="C2499" s="49">
        <v>43910</v>
      </c>
      <c r="D2499" s="14" t="s">
        <v>16</v>
      </c>
      <c r="E2499" s="12" t="s">
        <v>4208</v>
      </c>
      <c r="F2499" s="14" t="s">
        <v>18</v>
      </c>
      <c r="G2499" s="14" t="s">
        <v>4919</v>
      </c>
      <c r="H2499" s="29" t="s">
        <v>4920</v>
      </c>
      <c r="I2499" s="50"/>
      <c r="J2499" s="50"/>
      <c r="K2499" s="3"/>
      <c r="L2499" s="3"/>
    </row>
    <row r="2500" spans="1:12" ht="36.9" x14ac:dyDescent="0.4">
      <c r="A2500" s="3"/>
      <c r="B2500" s="12" t="s">
        <v>634</v>
      </c>
      <c r="C2500" s="49">
        <v>43910</v>
      </c>
      <c r="D2500" s="14" t="s">
        <v>16</v>
      </c>
      <c r="E2500" s="12" t="s">
        <v>3855</v>
      </c>
      <c r="F2500" s="14" t="s">
        <v>18</v>
      </c>
      <c r="G2500" s="14" t="s">
        <v>4921</v>
      </c>
      <c r="H2500" s="29" t="s">
        <v>4922</v>
      </c>
      <c r="I2500" s="50"/>
      <c r="J2500" s="50"/>
      <c r="K2500" s="3"/>
      <c r="L2500" s="3"/>
    </row>
    <row r="2501" spans="1:12" ht="49.2" x14ac:dyDescent="0.4">
      <c r="A2501" s="3"/>
      <c r="B2501" s="12" t="s">
        <v>231</v>
      </c>
      <c r="C2501" s="49">
        <v>43910</v>
      </c>
      <c r="D2501" s="14" t="s">
        <v>16</v>
      </c>
      <c r="E2501" s="12" t="s">
        <v>456</v>
      </c>
      <c r="F2501" s="14" t="s">
        <v>676</v>
      </c>
      <c r="G2501" s="14" t="s">
        <v>4877</v>
      </c>
      <c r="H2501" s="29" t="s">
        <v>4923</v>
      </c>
      <c r="I2501" s="50"/>
      <c r="J2501" s="50"/>
      <c r="K2501" s="3"/>
      <c r="L2501" s="3"/>
    </row>
    <row r="2502" spans="1:12" ht="49.2" x14ac:dyDescent="0.4">
      <c r="A2502" s="3"/>
      <c r="B2502" s="12" t="s">
        <v>1091</v>
      </c>
      <c r="C2502" s="49">
        <v>43910</v>
      </c>
      <c r="D2502" s="14" t="s">
        <v>16</v>
      </c>
      <c r="E2502" s="12" t="s">
        <v>1095</v>
      </c>
      <c r="F2502" s="14" t="s">
        <v>52</v>
      </c>
      <c r="G2502" s="14" t="s">
        <v>4924</v>
      </c>
      <c r="H2502" s="29" t="s">
        <v>4925</v>
      </c>
      <c r="I2502" s="50"/>
      <c r="J2502" s="50"/>
      <c r="K2502" s="3"/>
      <c r="L2502" s="3"/>
    </row>
    <row r="2503" spans="1:12" ht="61.5" x14ac:dyDescent="0.4">
      <c r="A2503" s="3"/>
      <c r="B2503" s="12" t="s">
        <v>1091</v>
      </c>
      <c r="C2503" s="49">
        <v>43910</v>
      </c>
      <c r="D2503" s="14" t="s">
        <v>16</v>
      </c>
      <c r="E2503" s="12" t="s">
        <v>1095</v>
      </c>
      <c r="F2503" s="14" t="s">
        <v>18</v>
      </c>
      <c r="G2503" s="14" t="s">
        <v>4926</v>
      </c>
      <c r="H2503" s="29" t="s">
        <v>4927</v>
      </c>
      <c r="I2503" s="50"/>
      <c r="J2503" s="50"/>
      <c r="K2503" s="3"/>
      <c r="L2503" s="3"/>
    </row>
    <row r="2504" spans="1:12" ht="73.8" x14ac:dyDescent="0.4">
      <c r="A2504" s="3"/>
      <c r="B2504" s="12" t="s">
        <v>1091</v>
      </c>
      <c r="C2504" s="49">
        <v>43910</v>
      </c>
      <c r="D2504" s="14" t="s">
        <v>16</v>
      </c>
      <c r="E2504" s="12" t="s">
        <v>1095</v>
      </c>
      <c r="F2504" s="14" t="s">
        <v>274</v>
      </c>
      <c r="G2504" s="14" t="s">
        <v>4928</v>
      </c>
      <c r="H2504" s="29" t="s">
        <v>4927</v>
      </c>
      <c r="I2504" s="50"/>
      <c r="J2504" s="50"/>
      <c r="K2504" s="3"/>
      <c r="L2504" s="3"/>
    </row>
    <row r="2505" spans="1:12" ht="73.8" x14ac:dyDescent="0.4">
      <c r="A2505" s="3"/>
      <c r="B2505" s="12" t="s">
        <v>1091</v>
      </c>
      <c r="C2505" s="49">
        <v>43910</v>
      </c>
      <c r="D2505" s="14" t="s">
        <v>16</v>
      </c>
      <c r="E2505" s="12" t="s">
        <v>1095</v>
      </c>
      <c r="F2505" s="14" t="s">
        <v>274</v>
      </c>
      <c r="G2505" s="14" t="s">
        <v>4929</v>
      </c>
      <c r="H2505" s="29" t="s">
        <v>4927</v>
      </c>
      <c r="I2505" s="50"/>
      <c r="J2505" s="50"/>
      <c r="K2505" s="3"/>
      <c r="L2505" s="3"/>
    </row>
    <row r="2506" spans="1:12" ht="61.5" x14ac:dyDescent="0.4">
      <c r="A2506" s="3"/>
      <c r="B2506" s="12" t="s">
        <v>1091</v>
      </c>
      <c r="C2506" s="49">
        <v>43910</v>
      </c>
      <c r="D2506" s="14" t="s">
        <v>16</v>
      </c>
      <c r="E2506" s="12" t="s">
        <v>1095</v>
      </c>
      <c r="F2506" s="14" t="s">
        <v>18</v>
      </c>
      <c r="G2506" s="14" t="s">
        <v>4930</v>
      </c>
      <c r="H2506" s="29" t="s">
        <v>4927</v>
      </c>
      <c r="I2506" s="50"/>
      <c r="J2506" s="50"/>
      <c r="K2506" s="3"/>
      <c r="L2506" s="3"/>
    </row>
    <row r="2507" spans="1:12" ht="61.5" x14ac:dyDescent="0.4">
      <c r="A2507" s="3"/>
      <c r="B2507" s="12" t="s">
        <v>74</v>
      </c>
      <c r="C2507" s="49">
        <v>43910</v>
      </c>
      <c r="D2507" s="14" t="s">
        <v>16</v>
      </c>
      <c r="E2507" s="12" t="s">
        <v>1192</v>
      </c>
      <c r="F2507" s="14" t="s">
        <v>274</v>
      </c>
      <c r="G2507" s="14" t="s">
        <v>4931</v>
      </c>
      <c r="H2507" s="29" t="s">
        <v>4932</v>
      </c>
      <c r="I2507" s="50"/>
      <c r="J2507" s="50"/>
      <c r="K2507" s="3"/>
      <c r="L2507" s="3"/>
    </row>
    <row r="2508" spans="1:12" ht="61.5" x14ac:dyDescent="0.4">
      <c r="A2508" s="3"/>
      <c r="B2508" s="12" t="s">
        <v>74</v>
      </c>
      <c r="C2508" s="52">
        <v>43910</v>
      </c>
      <c r="D2508" s="53" t="s">
        <v>16</v>
      </c>
      <c r="E2508" s="24" t="s">
        <v>1192</v>
      </c>
      <c r="F2508" s="53" t="s">
        <v>52</v>
      </c>
      <c r="G2508" s="53" t="s">
        <v>4933</v>
      </c>
      <c r="H2508" s="54" t="s">
        <v>4932</v>
      </c>
      <c r="I2508" s="50"/>
      <c r="J2508" s="50"/>
      <c r="K2508" s="3"/>
      <c r="L2508" s="3"/>
    </row>
    <row r="2509" spans="1:12" ht="61.5" x14ac:dyDescent="0.4">
      <c r="A2509" s="3"/>
      <c r="B2509" s="12" t="s">
        <v>74</v>
      </c>
      <c r="C2509" s="58">
        <v>43910</v>
      </c>
      <c r="D2509" s="24" t="s">
        <v>16</v>
      </c>
      <c r="E2509" s="24" t="s">
        <v>2998</v>
      </c>
      <c r="F2509" s="24" t="s">
        <v>28</v>
      </c>
      <c r="G2509" s="53" t="s">
        <v>4934</v>
      </c>
      <c r="H2509" s="54" t="s">
        <v>4935</v>
      </c>
      <c r="I2509" s="16"/>
      <c r="J2509" s="16"/>
      <c r="K2509" s="3"/>
      <c r="L2509" s="3"/>
    </row>
    <row r="2510" spans="1:12" ht="36.9" x14ac:dyDescent="0.4">
      <c r="A2510" s="3"/>
      <c r="B2510" s="12" t="s">
        <v>294</v>
      </c>
      <c r="C2510" s="49">
        <v>43910</v>
      </c>
      <c r="D2510" s="14" t="s">
        <v>16</v>
      </c>
      <c r="E2510" s="12" t="s">
        <v>295</v>
      </c>
      <c r="F2510" s="14" t="s">
        <v>52</v>
      </c>
      <c r="G2510" s="14" t="s">
        <v>4936</v>
      </c>
      <c r="H2510" s="29" t="s">
        <v>4937</v>
      </c>
      <c r="I2510" s="50"/>
      <c r="J2510" s="50"/>
      <c r="K2510" s="3"/>
      <c r="L2510" s="3"/>
    </row>
    <row r="2511" spans="1:12" ht="36.9" x14ac:dyDescent="0.4">
      <c r="A2511" s="3"/>
      <c r="B2511" s="12" t="s">
        <v>294</v>
      </c>
      <c r="C2511" s="49">
        <v>43910</v>
      </c>
      <c r="D2511" s="14" t="s">
        <v>16</v>
      </c>
      <c r="E2511" s="12" t="s">
        <v>4085</v>
      </c>
      <c r="F2511" s="14" t="s">
        <v>725</v>
      </c>
      <c r="G2511" s="14" t="s">
        <v>4938</v>
      </c>
      <c r="H2511" s="29" t="s">
        <v>4939</v>
      </c>
      <c r="I2511" s="16"/>
      <c r="J2511" s="16"/>
      <c r="K2511" s="3"/>
      <c r="L2511" s="3"/>
    </row>
    <row r="2512" spans="1:12" ht="36.9" x14ac:dyDescent="0.4">
      <c r="A2512" s="3"/>
      <c r="B2512" s="12" t="s">
        <v>294</v>
      </c>
      <c r="C2512" s="49">
        <v>43910</v>
      </c>
      <c r="D2512" s="14" t="s">
        <v>16</v>
      </c>
      <c r="E2512" s="12" t="s">
        <v>4085</v>
      </c>
      <c r="F2512" s="14" t="s">
        <v>725</v>
      </c>
      <c r="G2512" s="14" t="s">
        <v>4940</v>
      </c>
      <c r="H2512" s="29" t="s">
        <v>4939</v>
      </c>
      <c r="I2512" s="16"/>
      <c r="J2512" s="16"/>
      <c r="K2512" s="3"/>
      <c r="L2512" s="3"/>
    </row>
    <row r="2513" spans="1:12" ht="73.8" x14ac:dyDescent="0.4">
      <c r="A2513" s="3"/>
      <c r="B2513" s="12" t="s">
        <v>294</v>
      </c>
      <c r="C2513" s="49">
        <v>43910</v>
      </c>
      <c r="D2513" s="14" t="s">
        <v>16</v>
      </c>
      <c r="E2513" s="12" t="s">
        <v>4085</v>
      </c>
      <c r="F2513" s="14" t="s">
        <v>57</v>
      </c>
      <c r="G2513" s="14" t="s">
        <v>4941</v>
      </c>
      <c r="H2513" s="29" t="s">
        <v>4939</v>
      </c>
      <c r="I2513" s="16"/>
      <c r="J2513" s="16"/>
      <c r="K2513" s="3"/>
      <c r="L2513" s="3"/>
    </row>
    <row r="2514" spans="1:12" ht="61.5" x14ac:dyDescent="0.4">
      <c r="A2514" s="3"/>
      <c r="B2514" s="12" t="s">
        <v>80</v>
      </c>
      <c r="C2514" s="28">
        <v>43910</v>
      </c>
      <c r="D2514" s="12" t="s">
        <v>16</v>
      </c>
      <c r="E2514" s="12" t="s">
        <v>387</v>
      </c>
      <c r="F2514" s="12" t="s">
        <v>23</v>
      </c>
      <c r="G2514" s="14" t="s">
        <v>4942</v>
      </c>
      <c r="H2514" s="29" t="s">
        <v>4943</v>
      </c>
      <c r="I2514" s="16"/>
      <c r="J2514" s="16"/>
      <c r="K2514" s="3"/>
      <c r="L2514" s="3"/>
    </row>
    <row r="2515" spans="1:12" ht="86.1" x14ac:dyDescent="0.4">
      <c r="A2515" s="3"/>
      <c r="B2515" s="12" t="s">
        <v>80</v>
      </c>
      <c r="C2515" s="28">
        <v>43910</v>
      </c>
      <c r="D2515" s="12" t="s">
        <v>16</v>
      </c>
      <c r="E2515" s="12" t="s">
        <v>387</v>
      </c>
      <c r="F2515" s="12" t="s">
        <v>23</v>
      </c>
      <c r="G2515" s="14" t="s">
        <v>4944</v>
      </c>
      <c r="H2515" s="29" t="s">
        <v>4943</v>
      </c>
      <c r="I2515" s="16"/>
      <c r="J2515" s="16"/>
      <c r="K2515" s="3"/>
      <c r="L2515" s="3"/>
    </row>
    <row r="2516" spans="1:12" ht="36.9" x14ac:dyDescent="0.4">
      <c r="A2516" s="3"/>
      <c r="B2516" s="12" t="s">
        <v>80</v>
      </c>
      <c r="C2516" s="28">
        <v>43910</v>
      </c>
      <c r="D2516" s="12" t="s">
        <v>16</v>
      </c>
      <c r="E2516" s="12" t="s">
        <v>81</v>
      </c>
      <c r="F2516" s="12" t="s">
        <v>274</v>
      </c>
      <c r="G2516" s="14" t="s">
        <v>4945</v>
      </c>
      <c r="H2516" s="29" t="s">
        <v>4946</v>
      </c>
      <c r="I2516" s="16"/>
      <c r="J2516" s="16"/>
      <c r="K2516" s="3"/>
      <c r="L2516" s="3"/>
    </row>
    <row r="2517" spans="1:12" ht="24.6" x14ac:dyDescent="0.4">
      <c r="A2517" s="3"/>
      <c r="B2517" s="12" t="s">
        <v>473</v>
      </c>
      <c r="C2517" s="49">
        <v>43910</v>
      </c>
      <c r="D2517" s="14" t="s">
        <v>16</v>
      </c>
      <c r="E2517" s="12" t="s">
        <v>3261</v>
      </c>
      <c r="F2517" s="14" t="s">
        <v>52</v>
      </c>
      <c r="G2517" s="14" t="s">
        <v>4947</v>
      </c>
      <c r="H2517" s="29" t="s">
        <v>4948</v>
      </c>
      <c r="I2517" s="50"/>
      <c r="J2517" s="50"/>
      <c r="K2517" s="3"/>
      <c r="L2517" s="3"/>
    </row>
    <row r="2518" spans="1:12" ht="24.6" x14ac:dyDescent="0.4">
      <c r="A2518" s="3"/>
      <c r="B2518" s="12" t="s">
        <v>473</v>
      </c>
      <c r="C2518" s="49">
        <v>43910</v>
      </c>
      <c r="D2518" s="14" t="s">
        <v>16</v>
      </c>
      <c r="E2518" s="12" t="s">
        <v>3261</v>
      </c>
      <c r="F2518" s="14" t="s">
        <v>52</v>
      </c>
      <c r="G2518" s="14" t="s">
        <v>4949</v>
      </c>
      <c r="H2518" s="29" t="s">
        <v>4948</v>
      </c>
      <c r="I2518" s="50"/>
      <c r="J2518" s="50"/>
      <c r="K2518" s="3"/>
      <c r="L2518" s="3"/>
    </row>
    <row r="2519" spans="1:12" ht="196.8" x14ac:dyDescent="0.4">
      <c r="A2519" s="3"/>
      <c r="B2519" s="12" t="s">
        <v>244</v>
      </c>
      <c r="C2519" s="49">
        <v>43910</v>
      </c>
      <c r="D2519" s="14" t="s">
        <v>16</v>
      </c>
      <c r="E2519" s="12" t="s">
        <v>546</v>
      </c>
      <c r="F2519" s="14" t="s">
        <v>18</v>
      </c>
      <c r="G2519" s="14" t="s">
        <v>4950</v>
      </c>
      <c r="H2519" s="29" t="s">
        <v>4951</v>
      </c>
      <c r="I2519" s="16"/>
      <c r="J2519" s="16"/>
      <c r="K2519" s="3"/>
      <c r="L2519" s="3"/>
    </row>
    <row r="2520" spans="1:12" ht="86.1" x14ac:dyDescent="0.4">
      <c r="A2520" s="3"/>
      <c r="B2520" s="12" t="s">
        <v>244</v>
      </c>
      <c r="C2520" s="49">
        <v>43910</v>
      </c>
      <c r="D2520" s="14" t="s">
        <v>16</v>
      </c>
      <c r="E2520" s="12" t="s">
        <v>546</v>
      </c>
      <c r="F2520" s="14" t="s">
        <v>18</v>
      </c>
      <c r="G2520" s="14" t="s">
        <v>4952</v>
      </c>
      <c r="H2520" s="29" t="s">
        <v>4951</v>
      </c>
      <c r="I2520" s="16"/>
      <c r="J2520" s="16"/>
      <c r="K2520" s="3"/>
      <c r="L2520" s="3"/>
    </row>
    <row r="2521" spans="1:12" ht="86.1" x14ac:dyDescent="0.4">
      <c r="A2521" s="3"/>
      <c r="B2521" s="12" t="s">
        <v>244</v>
      </c>
      <c r="C2521" s="49">
        <v>43910</v>
      </c>
      <c r="D2521" s="14" t="s">
        <v>16</v>
      </c>
      <c r="E2521" s="12" t="s">
        <v>546</v>
      </c>
      <c r="F2521" s="14" t="s">
        <v>18</v>
      </c>
      <c r="G2521" s="14" t="s">
        <v>4953</v>
      </c>
      <c r="H2521" s="29" t="s">
        <v>4951</v>
      </c>
      <c r="I2521" s="16"/>
      <c r="J2521" s="16"/>
      <c r="K2521" s="3"/>
      <c r="L2521" s="3"/>
    </row>
    <row r="2522" spans="1:12" ht="172.2" x14ac:dyDescent="0.4">
      <c r="A2522" s="3"/>
      <c r="B2522" s="12" t="s">
        <v>244</v>
      </c>
      <c r="C2522" s="49">
        <v>43910</v>
      </c>
      <c r="D2522" s="14" t="s">
        <v>16</v>
      </c>
      <c r="E2522" s="12" t="s">
        <v>546</v>
      </c>
      <c r="F2522" s="14" t="s">
        <v>18</v>
      </c>
      <c r="G2522" s="14" t="s">
        <v>4954</v>
      </c>
      <c r="H2522" s="29" t="s">
        <v>4951</v>
      </c>
      <c r="I2522" s="16"/>
      <c r="J2522" s="16"/>
      <c r="K2522" s="3"/>
      <c r="L2522" s="3"/>
    </row>
    <row r="2523" spans="1:12" ht="86.1" x14ac:dyDescent="0.4">
      <c r="A2523" s="3"/>
      <c r="B2523" s="12" t="s">
        <v>244</v>
      </c>
      <c r="C2523" s="49">
        <v>43910</v>
      </c>
      <c r="D2523" s="14" t="s">
        <v>16</v>
      </c>
      <c r="E2523" s="12" t="s">
        <v>546</v>
      </c>
      <c r="F2523" s="14" t="s">
        <v>18</v>
      </c>
      <c r="G2523" s="14" t="s">
        <v>4955</v>
      </c>
      <c r="H2523" s="29" t="s">
        <v>4951</v>
      </c>
      <c r="I2523" s="16"/>
      <c r="J2523" s="16"/>
      <c r="K2523" s="3"/>
      <c r="L2523" s="3"/>
    </row>
    <row r="2524" spans="1:12" ht="36.9" x14ac:dyDescent="0.4">
      <c r="A2524" s="3"/>
      <c r="B2524" s="100" t="s">
        <v>244</v>
      </c>
      <c r="C2524" s="51">
        <v>43910</v>
      </c>
      <c r="D2524" s="101" t="s">
        <v>16</v>
      </c>
      <c r="E2524" s="100" t="s">
        <v>546</v>
      </c>
      <c r="F2524" s="101" t="s">
        <v>18</v>
      </c>
      <c r="G2524" s="101" t="s">
        <v>4956</v>
      </c>
      <c r="H2524" s="102" t="s">
        <v>4951</v>
      </c>
      <c r="I2524" s="42"/>
      <c r="J2524" s="42"/>
      <c r="K2524" s="3"/>
      <c r="L2524" s="3"/>
    </row>
    <row r="2525" spans="1:12" ht="36.9" x14ac:dyDescent="0.4">
      <c r="A2525" s="3"/>
      <c r="B2525" s="12" t="s">
        <v>244</v>
      </c>
      <c r="C2525" s="49">
        <v>43910</v>
      </c>
      <c r="D2525" s="14" t="s">
        <v>16</v>
      </c>
      <c r="E2525" s="12" t="s">
        <v>546</v>
      </c>
      <c r="F2525" s="14" t="s">
        <v>28</v>
      </c>
      <c r="G2525" s="14" t="s">
        <v>4957</v>
      </c>
      <c r="H2525" s="29" t="s">
        <v>4951</v>
      </c>
      <c r="I2525" s="16"/>
      <c r="J2525" s="16"/>
      <c r="K2525" s="3"/>
      <c r="L2525" s="3"/>
    </row>
    <row r="2526" spans="1:12" ht="110.7" x14ac:dyDescent="0.4">
      <c r="A2526" s="3"/>
      <c r="B2526" s="84" t="s">
        <v>244</v>
      </c>
      <c r="C2526" s="69">
        <v>43910</v>
      </c>
      <c r="D2526" s="82" t="s">
        <v>16</v>
      </c>
      <c r="E2526" s="84" t="s">
        <v>546</v>
      </c>
      <c r="F2526" s="83" t="s">
        <v>28</v>
      </c>
      <c r="G2526" s="83" t="s">
        <v>4958</v>
      </c>
      <c r="H2526" s="103" t="s">
        <v>4951</v>
      </c>
      <c r="I2526" s="42"/>
      <c r="J2526" s="42"/>
      <c r="K2526" s="3"/>
      <c r="L2526" s="3"/>
    </row>
    <row r="2527" spans="1:12" ht="49.2" x14ac:dyDescent="0.4">
      <c r="A2527" s="3"/>
      <c r="B2527" s="84" t="s">
        <v>244</v>
      </c>
      <c r="C2527" s="69">
        <v>43910</v>
      </c>
      <c r="D2527" s="82" t="s">
        <v>16</v>
      </c>
      <c r="E2527" s="84" t="s">
        <v>546</v>
      </c>
      <c r="F2527" s="104" t="s">
        <v>18</v>
      </c>
      <c r="G2527" s="83" t="s">
        <v>4959</v>
      </c>
      <c r="H2527" s="103" t="s">
        <v>4951</v>
      </c>
      <c r="I2527" s="42"/>
      <c r="J2527" s="42"/>
      <c r="K2527" s="3"/>
      <c r="L2527" s="3"/>
    </row>
    <row r="2528" spans="1:12" ht="110.7" x14ac:dyDescent="0.4">
      <c r="A2528" s="3"/>
      <c r="B2528" s="84" t="s">
        <v>244</v>
      </c>
      <c r="C2528" s="69">
        <v>43910</v>
      </c>
      <c r="D2528" s="82" t="s">
        <v>16</v>
      </c>
      <c r="E2528" s="84" t="s">
        <v>546</v>
      </c>
      <c r="F2528" s="104" t="s">
        <v>18</v>
      </c>
      <c r="G2528" s="105" t="s">
        <v>4960</v>
      </c>
      <c r="H2528" s="103" t="s">
        <v>4951</v>
      </c>
      <c r="I2528" s="42"/>
      <c r="J2528" s="42"/>
      <c r="K2528" s="3"/>
      <c r="L2528" s="3"/>
    </row>
    <row r="2529" spans="1:12" ht="49.2" x14ac:dyDescent="0.4">
      <c r="A2529" s="3"/>
      <c r="B2529" s="84" t="s">
        <v>244</v>
      </c>
      <c r="C2529" s="69">
        <v>43910</v>
      </c>
      <c r="D2529" s="82" t="s">
        <v>16</v>
      </c>
      <c r="E2529" s="84" t="s">
        <v>546</v>
      </c>
      <c r="F2529" s="104" t="s">
        <v>18</v>
      </c>
      <c r="G2529" s="105" t="s">
        <v>4961</v>
      </c>
      <c r="H2529" s="103" t="s">
        <v>4951</v>
      </c>
      <c r="I2529" s="42"/>
      <c r="J2529" s="42"/>
      <c r="K2529" s="3"/>
      <c r="L2529" s="3"/>
    </row>
    <row r="2530" spans="1:12" ht="369" x14ac:dyDescent="0.4">
      <c r="A2530" s="3"/>
      <c r="B2530" s="84" t="s">
        <v>244</v>
      </c>
      <c r="C2530" s="69">
        <v>43910</v>
      </c>
      <c r="D2530" s="82" t="s">
        <v>16</v>
      </c>
      <c r="E2530" s="84" t="s">
        <v>546</v>
      </c>
      <c r="F2530" s="104" t="s">
        <v>18</v>
      </c>
      <c r="G2530" s="105" t="s">
        <v>4962</v>
      </c>
      <c r="H2530" s="103" t="s">
        <v>4951</v>
      </c>
      <c r="I2530" s="42"/>
      <c r="J2530" s="42"/>
      <c r="K2530" s="3"/>
      <c r="L2530" s="3"/>
    </row>
    <row r="2531" spans="1:12" ht="159.9" x14ac:dyDescent="0.4">
      <c r="A2531" s="3"/>
      <c r="B2531" s="84" t="s">
        <v>244</v>
      </c>
      <c r="C2531" s="69">
        <v>43910</v>
      </c>
      <c r="D2531" s="82" t="s">
        <v>16</v>
      </c>
      <c r="E2531" s="84" t="s">
        <v>546</v>
      </c>
      <c r="F2531" s="104" t="s">
        <v>18</v>
      </c>
      <c r="G2531" s="105" t="s">
        <v>4963</v>
      </c>
      <c r="H2531" s="103" t="s">
        <v>4951</v>
      </c>
      <c r="I2531" s="42"/>
      <c r="J2531" s="42"/>
      <c r="K2531" s="3"/>
      <c r="L2531" s="3"/>
    </row>
    <row r="2532" spans="1:12" ht="123" x14ac:dyDescent="0.4">
      <c r="A2532" s="3"/>
      <c r="B2532" s="84" t="s">
        <v>244</v>
      </c>
      <c r="C2532" s="69">
        <v>43910</v>
      </c>
      <c r="D2532" s="82" t="s">
        <v>16</v>
      </c>
      <c r="E2532" s="84" t="s">
        <v>546</v>
      </c>
      <c r="F2532" s="104" t="s">
        <v>18</v>
      </c>
      <c r="G2532" s="105" t="s">
        <v>4964</v>
      </c>
      <c r="H2532" s="103" t="s">
        <v>4951</v>
      </c>
      <c r="I2532" s="42"/>
      <c r="J2532" s="42"/>
      <c r="K2532" s="3"/>
      <c r="L2532" s="3"/>
    </row>
    <row r="2533" spans="1:12" ht="147.6" x14ac:dyDescent="0.4">
      <c r="A2533" s="3"/>
      <c r="B2533" s="84" t="s">
        <v>244</v>
      </c>
      <c r="C2533" s="69">
        <v>43910</v>
      </c>
      <c r="D2533" s="82" t="s">
        <v>16</v>
      </c>
      <c r="E2533" s="84" t="s">
        <v>546</v>
      </c>
      <c r="F2533" s="104" t="s">
        <v>18</v>
      </c>
      <c r="G2533" s="105" t="s">
        <v>4965</v>
      </c>
      <c r="H2533" s="103" t="s">
        <v>4951</v>
      </c>
      <c r="I2533" s="42"/>
      <c r="J2533" s="42"/>
      <c r="K2533" s="3"/>
      <c r="L2533" s="3"/>
    </row>
    <row r="2534" spans="1:12" ht="110.7" x14ac:dyDescent="0.4">
      <c r="A2534" s="3"/>
      <c r="B2534" s="84" t="s">
        <v>244</v>
      </c>
      <c r="C2534" s="69">
        <v>43910</v>
      </c>
      <c r="D2534" s="82" t="s">
        <v>16</v>
      </c>
      <c r="E2534" s="84" t="s">
        <v>546</v>
      </c>
      <c r="F2534" s="104" t="s">
        <v>18</v>
      </c>
      <c r="G2534" s="105" t="s">
        <v>4966</v>
      </c>
      <c r="H2534" s="103" t="s">
        <v>4951</v>
      </c>
      <c r="I2534" s="42"/>
      <c r="J2534" s="42"/>
      <c r="K2534" s="3"/>
      <c r="L2534" s="3"/>
    </row>
    <row r="2535" spans="1:12" ht="135.30000000000001" x14ac:dyDescent="0.4">
      <c r="A2535" s="3"/>
      <c r="B2535" s="84" t="s">
        <v>244</v>
      </c>
      <c r="C2535" s="69">
        <v>43910</v>
      </c>
      <c r="D2535" s="82" t="s">
        <v>16</v>
      </c>
      <c r="E2535" s="84" t="s">
        <v>546</v>
      </c>
      <c r="F2535" s="104" t="s">
        <v>18</v>
      </c>
      <c r="G2535" s="105" t="s">
        <v>4967</v>
      </c>
      <c r="H2535" s="103" t="s">
        <v>4951</v>
      </c>
      <c r="I2535" s="42"/>
      <c r="J2535" s="42"/>
      <c r="K2535" s="3"/>
      <c r="L2535" s="3"/>
    </row>
    <row r="2536" spans="1:12" ht="24.6" x14ac:dyDescent="0.4">
      <c r="A2536" s="3"/>
      <c r="B2536" s="84" t="s">
        <v>244</v>
      </c>
      <c r="C2536" s="69">
        <v>43910</v>
      </c>
      <c r="D2536" s="82" t="s">
        <v>16</v>
      </c>
      <c r="E2536" s="84" t="s">
        <v>546</v>
      </c>
      <c r="F2536" s="104" t="s">
        <v>18</v>
      </c>
      <c r="G2536" s="105" t="s">
        <v>4968</v>
      </c>
      <c r="H2536" s="103" t="s">
        <v>4951</v>
      </c>
      <c r="I2536" s="42"/>
      <c r="J2536" s="42"/>
      <c r="K2536" s="3"/>
      <c r="L2536" s="3"/>
    </row>
    <row r="2537" spans="1:12" ht="61.5" x14ac:dyDescent="0.4">
      <c r="A2537" s="3"/>
      <c r="B2537" s="84" t="s">
        <v>244</v>
      </c>
      <c r="C2537" s="69">
        <v>43910</v>
      </c>
      <c r="D2537" s="82" t="s">
        <v>16</v>
      </c>
      <c r="E2537" s="84" t="s">
        <v>546</v>
      </c>
      <c r="F2537" s="104" t="s">
        <v>18</v>
      </c>
      <c r="G2537" s="105" t="s">
        <v>4969</v>
      </c>
      <c r="H2537" s="103" t="s">
        <v>4951</v>
      </c>
      <c r="I2537" s="42"/>
      <c r="J2537" s="42"/>
      <c r="K2537" s="3"/>
      <c r="L2537" s="3"/>
    </row>
    <row r="2538" spans="1:12" ht="98.4" x14ac:dyDescent="0.4">
      <c r="A2538" s="3"/>
      <c r="B2538" s="84" t="s">
        <v>244</v>
      </c>
      <c r="C2538" s="69">
        <v>43910</v>
      </c>
      <c r="D2538" s="82" t="s">
        <v>16</v>
      </c>
      <c r="E2538" s="84" t="s">
        <v>546</v>
      </c>
      <c r="F2538" s="104" t="s">
        <v>18</v>
      </c>
      <c r="G2538" s="105" t="s">
        <v>4970</v>
      </c>
      <c r="H2538" s="103" t="s">
        <v>4951</v>
      </c>
      <c r="I2538" s="42"/>
      <c r="J2538" s="42"/>
      <c r="K2538" s="3"/>
      <c r="L2538" s="3"/>
    </row>
    <row r="2539" spans="1:12" ht="123" x14ac:dyDescent="0.4">
      <c r="A2539" s="3"/>
      <c r="B2539" s="84" t="s">
        <v>244</v>
      </c>
      <c r="C2539" s="69">
        <v>43910</v>
      </c>
      <c r="D2539" s="82" t="s">
        <v>16</v>
      </c>
      <c r="E2539" s="84" t="s">
        <v>546</v>
      </c>
      <c r="F2539" s="104" t="s">
        <v>18</v>
      </c>
      <c r="G2539" s="105" t="s">
        <v>4971</v>
      </c>
      <c r="H2539" s="103" t="s">
        <v>4951</v>
      </c>
      <c r="I2539" s="42"/>
      <c r="J2539" s="42"/>
      <c r="K2539" s="3"/>
      <c r="L2539" s="3"/>
    </row>
    <row r="2540" spans="1:12" ht="135.30000000000001" x14ac:dyDescent="0.4">
      <c r="A2540" s="3"/>
      <c r="B2540" s="84" t="s">
        <v>308</v>
      </c>
      <c r="C2540" s="81">
        <v>43910</v>
      </c>
      <c r="D2540" s="82" t="s">
        <v>16</v>
      </c>
      <c r="E2540" s="84" t="s">
        <v>4403</v>
      </c>
      <c r="F2540" s="82" t="s">
        <v>23</v>
      </c>
      <c r="G2540" s="83" t="s">
        <v>4972</v>
      </c>
      <c r="H2540" s="83" t="s">
        <v>4973</v>
      </c>
      <c r="I2540" s="42"/>
      <c r="J2540" s="42"/>
      <c r="K2540" s="3"/>
      <c r="L2540" s="3"/>
    </row>
    <row r="2541" spans="1:12" ht="135.30000000000001" x14ac:dyDescent="0.4">
      <c r="A2541" s="3"/>
      <c r="B2541" s="12" t="s">
        <v>91</v>
      </c>
      <c r="C2541" s="49">
        <v>43910</v>
      </c>
      <c r="D2541" s="14" t="s">
        <v>16</v>
      </c>
      <c r="E2541" s="12" t="s">
        <v>92</v>
      </c>
      <c r="F2541" s="14" t="s">
        <v>274</v>
      </c>
      <c r="G2541" s="14" t="s">
        <v>4974</v>
      </c>
      <c r="H2541" s="29" t="s">
        <v>4975</v>
      </c>
      <c r="I2541" s="16"/>
      <c r="J2541" s="16"/>
      <c r="K2541" s="3"/>
      <c r="L2541" s="3"/>
    </row>
    <row r="2542" spans="1:12" ht="73.8" hidden="1" x14ac:dyDescent="0.4">
      <c r="A2542" s="3"/>
      <c r="B2542" s="19" t="s">
        <v>91</v>
      </c>
      <c r="C2542" s="51">
        <v>43910</v>
      </c>
      <c r="D2542" s="21" t="s">
        <v>142</v>
      </c>
      <c r="E2542" s="19" t="s">
        <v>92</v>
      </c>
      <c r="F2542" s="21" t="s">
        <v>274</v>
      </c>
      <c r="G2542" s="21" t="s">
        <v>4976</v>
      </c>
      <c r="H2542" s="31" t="s">
        <v>4975</v>
      </c>
      <c r="I2542" s="16"/>
      <c r="J2542" s="16"/>
      <c r="K2542" s="3"/>
      <c r="L2542" s="3"/>
    </row>
    <row r="2543" spans="1:12" ht="147.6" x14ac:dyDescent="0.4">
      <c r="A2543" s="3"/>
      <c r="B2543" s="12" t="s">
        <v>91</v>
      </c>
      <c r="C2543" s="69">
        <v>43910</v>
      </c>
      <c r="D2543" s="82" t="s">
        <v>16</v>
      </c>
      <c r="E2543" s="84" t="s">
        <v>92</v>
      </c>
      <c r="F2543" s="106" t="s">
        <v>790</v>
      </c>
      <c r="G2543" s="83" t="s">
        <v>4977</v>
      </c>
      <c r="H2543" s="103" t="s">
        <v>4975</v>
      </c>
      <c r="I2543" s="16"/>
      <c r="J2543" s="16"/>
      <c r="K2543" s="3"/>
      <c r="L2543" s="3"/>
    </row>
    <row r="2544" spans="1:12" ht="36.9" x14ac:dyDescent="0.4">
      <c r="A2544" s="3"/>
      <c r="B2544" s="84" t="s">
        <v>181</v>
      </c>
      <c r="C2544" s="81">
        <v>43910</v>
      </c>
      <c r="D2544" s="82" t="s">
        <v>16</v>
      </c>
      <c r="E2544" s="12" t="s">
        <v>4978</v>
      </c>
      <c r="F2544" s="14" t="s">
        <v>18</v>
      </c>
      <c r="G2544" s="83" t="s">
        <v>4979</v>
      </c>
      <c r="H2544" s="65" t="s">
        <v>4980</v>
      </c>
      <c r="I2544" s="95" t="s">
        <v>4111</v>
      </c>
      <c r="J2544" s="96" t="s">
        <v>4670</v>
      </c>
      <c r="K2544" s="3"/>
      <c r="L2544" s="3"/>
    </row>
    <row r="2545" spans="1:12" ht="49.2" x14ac:dyDescent="0.4">
      <c r="A2545" s="3"/>
      <c r="B2545" s="12" t="s">
        <v>480</v>
      </c>
      <c r="C2545" s="49">
        <v>43910</v>
      </c>
      <c r="D2545" s="14" t="s">
        <v>16</v>
      </c>
      <c r="E2545" s="12" t="s">
        <v>4981</v>
      </c>
      <c r="F2545" s="14" t="s">
        <v>28</v>
      </c>
      <c r="G2545" s="14" t="s">
        <v>4982</v>
      </c>
      <c r="H2545" s="29" t="s">
        <v>4983</v>
      </c>
      <c r="I2545" s="50"/>
      <c r="J2545" s="50"/>
      <c r="K2545" s="3"/>
      <c r="L2545" s="3"/>
    </row>
    <row r="2546" spans="1:12" ht="61.5" x14ac:dyDescent="0.4">
      <c r="A2546" s="3"/>
      <c r="B2546" s="12" t="s">
        <v>480</v>
      </c>
      <c r="C2546" s="49">
        <v>43910</v>
      </c>
      <c r="D2546" s="14" t="s">
        <v>16</v>
      </c>
      <c r="E2546" s="12" t="s">
        <v>4981</v>
      </c>
      <c r="F2546" s="14" t="s">
        <v>28</v>
      </c>
      <c r="G2546" s="14" t="s">
        <v>4984</v>
      </c>
      <c r="H2546" s="29" t="s">
        <v>4985</v>
      </c>
      <c r="I2546" s="50"/>
      <c r="J2546" s="50"/>
      <c r="K2546" s="3"/>
      <c r="L2546" s="3"/>
    </row>
    <row r="2547" spans="1:12" ht="61.5" x14ac:dyDescent="0.4">
      <c r="A2547" s="3"/>
      <c r="B2547" s="12" t="s">
        <v>480</v>
      </c>
      <c r="C2547" s="49">
        <v>43910</v>
      </c>
      <c r="D2547" s="14" t="s">
        <v>16</v>
      </c>
      <c r="E2547" s="12" t="s">
        <v>4986</v>
      </c>
      <c r="F2547" s="14" t="s">
        <v>298</v>
      </c>
      <c r="G2547" s="14" t="s">
        <v>4987</v>
      </c>
      <c r="H2547" s="29" t="s">
        <v>4988</v>
      </c>
      <c r="I2547" s="16"/>
      <c r="J2547" s="16"/>
      <c r="K2547" s="3"/>
      <c r="L2547" s="3"/>
    </row>
    <row r="2548" spans="1:12" ht="61.5" x14ac:dyDescent="0.4">
      <c r="A2548" s="3"/>
      <c r="B2548" s="12" t="s">
        <v>480</v>
      </c>
      <c r="C2548" s="49">
        <v>43910</v>
      </c>
      <c r="D2548" s="14" t="s">
        <v>16</v>
      </c>
      <c r="E2548" s="12" t="s">
        <v>4986</v>
      </c>
      <c r="F2548" s="14" t="s">
        <v>28</v>
      </c>
      <c r="G2548" s="14" t="s">
        <v>4989</v>
      </c>
      <c r="H2548" s="29" t="s">
        <v>4988</v>
      </c>
      <c r="I2548" s="16"/>
      <c r="J2548" s="16"/>
      <c r="K2548" s="3"/>
      <c r="L2548" s="3"/>
    </row>
    <row r="2549" spans="1:12" ht="61.5" x14ac:dyDescent="0.4">
      <c r="A2549" s="3"/>
      <c r="B2549" s="12" t="s">
        <v>480</v>
      </c>
      <c r="C2549" s="49">
        <v>43910</v>
      </c>
      <c r="D2549" s="14" t="s">
        <v>16</v>
      </c>
      <c r="E2549" s="12" t="s">
        <v>4990</v>
      </c>
      <c r="F2549" s="14" t="s">
        <v>23</v>
      </c>
      <c r="G2549" s="14" t="s">
        <v>4991</v>
      </c>
      <c r="H2549" s="29" t="s">
        <v>4992</v>
      </c>
      <c r="I2549" s="50"/>
      <c r="J2549" s="50"/>
      <c r="K2549" s="3"/>
      <c r="L2549" s="3"/>
    </row>
    <row r="2550" spans="1:12" ht="49.2" x14ac:dyDescent="0.4">
      <c r="A2550" s="3"/>
      <c r="B2550" s="12" t="s">
        <v>659</v>
      </c>
      <c r="C2550" s="49">
        <v>43910</v>
      </c>
      <c r="D2550" s="14" t="s">
        <v>16</v>
      </c>
      <c r="E2550" s="12" t="s">
        <v>1420</v>
      </c>
      <c r="F2550" s="14" t="s">
        <v>676</v>
      </c>
      <c r="G2550" s="14" t="s">
        <v>4877</v>
      </c>
      <c r="H2550" s="29" t="s">
        <v>4993</v>
      </c>
      <c r="I2550" s="50"/>
      <c r="J2550" s="50"/>
      <c r="K2550" s="3"/>
      <c r="L2550" s="3"/>
    </row>
    <row r="2551" spans="1:12" ht="49.2" x14ac:dyDescent="0.4">
      <c r="A2551" s="3"/>
      <c r="B2551" s="12" t="s">
        <v>659</v>
      </c>
      <c r="C2551" s="49">
        <v>43910</v>
      </c>
      <c r="D2551" s="14" t="s">
        <v>16</v>
      </c>
      <c r="E2551" s="12" t="s">
        <v>4563</v>
      </c>
      <c r="F2551" s="14" t="s">
        <v>18</v>
      </c>
      <c r="G2551" s="14" t="s">
        <v>4994</v>
      </c>
      <c r="H2551" s="29" t="s">
        <v>4995</v>
      </c>
      <c r="I2551" s="16"/>
      <c r="J2551" s="16"/>
      <c r="K2551" s="3"/>
      <c r="L2551" s="3"/>
    </row>
    <row r="2552" spans="1:12" ht="49.2" x14ac:dyDescent="0.4">
      <c r="A2552" s="3"/>
      <c r="B2552" s="12" t="s">
        <v>659</v>
      </c>
      <c r="C2552" s="49">
        <v>43910</v>
      </c>
      <c r="D2552" s="14" t="s">
        <v>16</v>
      </c>
      <c r="E2552" s="12" t="s">
        <v>4563</v>
      </c>
      <c r="F2552" s="14" t="s">
        <v>18</v>
      </c>
      <c r="G2552" s="14" t="s">
        <v>4996</v>
      </c>
      <c r="H2552" s="29" t="s">
        <v>4997</v>
      </c>
      <c r="I2552" s="16"/>
      <c r="J2552" s="16"/>
      <c r="K2552" s="3"/>
      <c r="L2552" s="3"/>
    </row>
    <row r="2553" spans="1:12" ht="159.9" x14ac:dyDescent="0.4">
      <c r="A2553" s="3"/>
      <c r="B2553" s="12" t="s">
        <v>659</v>
      </c>
      <c r="C2553" s="49">
        <v>43910</v>
      </c>
      <c r="D2553" s="14" t="s">
        <v>16</v>
      </c>
      <c r="E2553" s="12" t="s">
        <v>4563</v>
      </c>
      <c r="F2553" s="14" t="s">
        <v>23</v>
      </c>
      <c r="G2553" s="14" t="s">
        <v>4998</v>
      </c>
      <c r="H2553" s="29" t="s">
        <v>4997</v>
      </c>
      <c r="I2553" s="16"/>
      <c r="J2553" s="16"/>
      <c r="K2553" s="3"/>
      <c r="L2553" s="3"/>
    </row>
    <row r="2554" spans="1:12" ht="73.8" x14ac:dyDescent="0.4">
      <c r="A2554" s="3"/>
      <c r="B2554" s="12" t="s">
        <v>659</v>
      </c>
      <c r="C2554" s="49">
        <v>43910</v>
      </c>
      <c r="D2554" s="14" t="s">
        <v>16</v>
      </c>
      <c r="E2554" s="12" t="s">
        <v>4563</v>
      </c>
      <c r="F2554" s="14" t="s">
        <v>23</v>
      </c>
      <c r="G2554" s="14" t="s">
        <v>4999</v>
      </c>
      <c r="H2554" s="29" t="s">
        <v>4997</v>
      </c>
      <c r="I2554" s="16"/>
      <c r="J2554" s="16"/>
      <c r="K2554" s="3"/>
      <c r="L2554" s="3"/>
    </row>
    <row r="2555" spans="1:12" ht="36.9" x14ac:dyDescent="0.4">
      <c r="A2555" s="3"/>
      <c r="B2555" s="12" t="s">
        <v>659</v>
      </c>
      <c r="C2555" s="49">
        <v>43910</v>
      </c>
      <c r="D2555" s="14" t="s">
        <v>16</v>
      </c>
      <c r="E2555" s="12" t="s">
        <v>4563</v>
      </c>
      <c r="F2555" s="14" t="s">
        <v>23</v>
      </c>
      <c r="G2555" s="14" t="s">
        <v>5000</v>
      </c>
      <c r="H2555" s="29" t="s">
        <v>4997</v>
      </c>
      <c r="I2555" s="16"/>
      <c r="J2555" s="16"/>
      <c r="K2555" s="3"/>
      <c r="L2555" s="3"/>
    </row>
    <row r="2556" spans="1:12" ht="135.30000000000001" x14ac:dyDescent="0.4">
      <c r="A2556" s="3"/>
      <c r="B2556" s="12" t="s">
        <v>659</v>
      </c>
      <c r="C2556" s="49">
        <v>43910</v>
      </c>
      <c r="D2556" s="14" t="s">
        <v>16</v>
      </c>
      <c r="E2556" s="12" t="s">
        <v>4563</v>
      </c>
      <c r="F2556" s="14" t="s">
        <v>18</v>
      </c>
      <c r="G2556" s="14" t="s">
        <v>5001</v>
      </c>
      <c r="H2556" s="29" t="s">
        <v>4997</v>
      </c>
      <c r="I2556" s="16"/>
      <c r="J2556" s="16"/>
      <c r="K2556" s="3"/>
      <c r="L2556" s="3"/>
    </row>
    <row r="2557" spans="1:12" ht="135.30000000000001" x14ac:dyDescent="0.4">
      <c r="A2557" s="3"/>
      <c r="B2557" s="12" t="s">
        <v>659</v>
      </c>
      <c r="C2557" s="49">
        <v>43910</v>
      </c>
      <c r="D2557" s="14" t="s">
        <v>16</v>
      </c>
      <c r="E2557" s="12" t="s">
        <v>4563</v>
      </c>
      <c r="F2557" s="14" t="s">
        <v>18</v>
      </c>
      <c r="G2557" s="14" t="s">
        <v>5001</v>
      </c>
      <c r="H2557" s="29" t="s">
        <v>4997</v>
      </c>
      <c r="I2557" s="16"/>
      <c r="J2557" s="16"/>
      <c r="K2557" s="3"/>
      <c r="L2557" s="3"/>
    </row>
    <row r="2558" spans="1:12" ht="61.5" x14ac:dyDescent="0.4">
      <c r="A2558" s="3"/>
      <c r="B2558" s="12" t="s">
        <v>659</v>
      </c>
      <c r="C2558" s="49">
        <v>43910</v>
      </c>
      <c r="D2558" s="14" t="s">
        <v>16</v>
      </c>
      <c r="E2558" s="12" t="s">
        <v>4563</v>
      </c>
      <c r="F2558" s="14" t="s">
        <v>18</v>
      </c>
      <c r="G2558" s="14" t="s">
        <v>5002</v>
      </c>
      <c r="H2558" s="29" t="s">
        <v>4997</v>
      </c>
      <c r="I2558" s="16"/>
      <c r="J2558" s="16"/>
      <c r="K2558" s="3"/>
      <c r="L2558" s="3"/>
    </row>
    <row r="2559" spans="1:12" ht="36.9" x14ac:dyDescent="0.4">
      <c r="A2559" s="3"/>
      <c r="B2559" s="12" t="s">
        <v>670</v>
      </c>
      <c r="C2559" s="49">
        <v>43910</v>
      </c>
      <c r="D2559" s="14" t="s">
        <v>16</v>
      </c>
      <c r="E2559" s="12" t="s">
        <v>671</v>
      </c>
      <c r="F2559" s="14" t="s">
        <v>52</v>
      </c>
      <c r="G2559" s="14" t="s">
        <v>5003</v>
      </c>
      <c r="H2559" s="29" t="s">
        <v>5004</v>
      </c>
      <c r="I2559" s="50"/>
      <c r="J2559" s="50"/>
      <c r="K2559" s="3"/>
      <c r="L2559" s="3"/>
    </row>
    <row r="2560" spans="1:12" ht="49.2" x14ac:dyDescent="0.4">
      <c r="A2560" s="3"/>
      <c r="B2560" s="12" t="s">
        <v>400</v>
      </c>
      <c r="C2560" s="49">
        <v>43910</v>
      </c>
      <c r="D2560" s="14" t="s">
        <v>16</v>
      </c>
      <c r="E2560" s="12" t="s">
        <v>491</v>
      </c>
      <c r="F2560" s="14" t="s">
        <v>676</v>
      </c>
      <c r="G2560" s="14" t="s">
        <v>4877</v>
      </c>
      <c r="H2560" s="29" t="s">
        <v>5005</v>
      </c>
      <c r="I2560" s="50"/>
      <c r="J2560" s="50"/>
      <c r="K2560" s="3"/>
      <c r="L2560" s="3"/>
    </row>
    <row r="2561" spans="1:12" ht="49.2" x14ac:dyDescent="0.4">
      <c r="A2561" s="3"/>
      <c r="B2561" s="12" t="s">
        <v>400</v>
      </c>
      <c r="C2561" s="49">
        <v>43910</v>
      </c>
      <c r="D2561" s="14" t="s">
        <v>16</v>
      </c>
      <c r="E2561" s="12" t="s">
        <v>491</v>
      </c>
      <c r="F2561" s="14" t="s">
        <v>18</v>
      </c>
      <c r="G2561" s="14" t="s">
        <v>5006</v>
      </c>
      <c r="H2561" s="29" t="s">
        <v>5007</v>
      </c>
      <c r="I2561" s="50"/>
      <c r="J2561" s="50"/>
      <c r="K2561" s="3"/>
      <c r="L2561" s="3"/>
    </row>
    <row r="2562" spans="1:12" ht="393.6" x14ac:dyDescent="0.4">
      <c r="A2562" s="3"/>
      <c r="B2562" s="12" t="s">
        <v>400</v>
      </c>
      <c r="C2562" s="49">
        <v>43910</v>
      </c>
      <c r="D2562" s="14" t="s">
        <v>16</v>
      </c>
      <c r="E2562" s="12" t="s">
        <v>401</v>
      </c>
      <c r="F2562" s="14" t="s">
        <v>23</v>
      </c>
      <c r="G2562" s="14" t="s">
        <v>5008</v>
      </c>
      <c r="H2562" s="14" t="s">
        <v>5009</v>
      </c>
      <c r="I2562" s="50"/>
      <c r="J2562" s="50"/>
      <c r="K2562" s="3"/>
      <c r="L2562" s="3"/>
    </row>
    <row r="2563" spans="1:12" ht="73.8" x14ac:dyDescent="0.4">
      <c r="A2563" s="3"/>
      <c r="B2563" s="12" t="s">
        <v>184</v>
      </c>
      <c r="C2563" s="49">
        <v>43910</v>
      </c>
      <c r="D2563" s="14" t="s">
        <v>16</v>
      </c>
      <c r="E2563" s="12" t="s">
        <v>332</v>
      </c>
      <c r="F2563" s="14" t="s">
        <v>274</v>
      </c>
      <c r="G2563" s="14" t="s">
        <v>5010</v>
      </c>
      <c r="H2563" s="29" t="s">
        <v>5011</v>
      </c>
      <c r="I2563" s="50"/>
      <c r="J2563" s="50"/>
      <c r="K2563" s="3"/>
      <c r="L2563" s="3"/>
    </row>
    <row r="2564" spans="1:12" ht="86.1" x14ac:dyDescent="0.4">
      <c r="A2564" s="3"/>
      <c r="B2564" s="12" t="s">
        <v>184</v>
      </c>
      <c r="C2564" s="49">
        <v>43910</v>
      </c>
      <c r="D2564" s="14" t="s">
        <v>16</v>
      </c>
      <c r="E2564" s="12" t="s">
        <v>332</v>
      </c>
      <c r="F2564" s="14" t="s">
        <v>790</v>
      </c>
      <c r="G2564" s="14" t="s">
        <v>5012</v>
      </c>
      <c r="H2564" s="29" t="s">
        <v>5013</v>
      </c>
      <c r="I2564" s="50"/>
      <c r="J2564" s="50"/>
      <c r="K2564" s="3"/>
      <c r="L2564" s="3"/>
    </row>
    <row r="2565" spans="1:12" ht="73.8" x14ac:dyDescent="0.4">
      <c r="A2565" s="3"/>
      <c r="B2565" s="12" t="s">
        <v>184</v>
      </c>
      <c r="C2565" s="49">
        <v>43910</v>
      </c>
      <c r="D2565" s="14" t="s">
        <v>16</v>
      </c>
      <c r="E2565" s="12" t="s">
        <v>332</v>
      </c>
      <c r="F2565" s="14" t="s">
        <v>676</v>
      </c>
      <c r="G2565" s="14" t="s">
        <v>5014</v>
      </c>
      <c r="H2565" s="29" t="s">
        <v>5015</v>
      </c>
      <c r="I2565" s="50"/>
      <c r="J2565" s="50"/>
      <c r="K2565" s="3"/>
      <c r="L2565" s="3"/>
    </row>
    <row r="2566" spans="1:12" ht="86.1" x14ac:dyDescent="0.4">
      <c r="A2566" s="3"/>
      <c r="B2566" s="12" t="s">
        <v>184</v>
      </c>
      <c r="C2566" s="49">
        <v>43910</v>
      </c>
      <c r="D2566" s="14" t="s">
        <v>16</v>
      </c>
      <c r="E2566" s="12" t="s">
        <v>188</v>
      </c>
      <c r="F2566" s="14" t="s">
        <v>18</v>
      </c>
      <c r="G2566" s="14" t="s">
        <v>5016</v>
      </c>
      <c r="H2566" s="29" t="s">
        <v>5017</v>
      </c>
      <c r="I2566" s="50"/>
      <c r="J2566" s="50"/>
      <c r="K2566" s="3"/>
      <c r="L2566" s="3"/>
    </row>
    <row r="2567" spans="1:12" ht="49.2" hidden="1" x14ac:dyDescent="0.4">
      <c r="A2567" s="3"/>
      <c r="B2567" s="19" t="s">
        <v>184</v>
      </c>
      <c r="C2567" s="51">
        <v>43910</v>
      </c>
      <c r="D2567" s="21" t="s">
        <v>142</v>
      </c>
      <c r="E2567" s="19" t="s">
        <v>5018</v>
      </c>
      <c r="F2567" s="21" t="s">
        <v>725</v>
      </c>
      <c r="G2567" s="21" t="s">
        <v>5019</v>
      </c>
      <c r="H2567" s="31" t="s">
        <v>5020</v>
      </c>
      <c r="I2567" s="50"/>
      <c r="J2567" s="50"/>
      <c r="K2567" s="3"/>
      <c r="L2567" s="3"/>
    </row>
    <row r="2568" spans="1:12" ht="61.5" hidden="1" x14ac:dyDescent="0.4">
      <c r="A2568" s="3"/>
      <c r="B2568" s="19" t="s">
        <v>184</v>
      </c>
      <c r="C2568" s="51">
        <v>43910</v>
      </c>
      <c r="D2568" s="21" t="s">
        <v>142</v>
      </c>
      <c r="E2568" s="19" t="s">
        <v>185</v>
      </c>
      <c r="F2568" s="21" t="s">
        <v>18</v>
      </c>
      <c r="G2568" s="21" t="s">
        <v>5021</v>
      </c>
      <c r="H2568" s="31" t="s">
        <v>5022</v>
      </c>
      <c r="I2568" s="16"/>
      <c r="J2568" s="16"/>
      <c r="K2568" s="3"/>
      <c r="L2568" s="3"/>
    </row>
    <row r="2569" spans="1:12" ht="184.5" x14ac:dyDescent="0.4">
      <c r="A2569" s="3"/>
      <c r="B2569" s="12" t="s">
        <v>15</v>
      </c>
      <c r="C2569" s="28">
        <v>43909</v>
      </c>
      <c r="D2569" s="12" t="s">
        <v>16</v>
      </c>
      <c r="E2569" s="12" t="s">
        <v>17</v>
      </c>
      <c r="F2569" s="12" t="s">
        <v>18</v>
      </c>
      <c r="G2569" s="14" t="s">
        <v>5023</v>
      </c>
      <c r="H2569" s="29" t="s">
        <v>5024</v>
      </c>
      <c r="I2569" s="16"/>
      <c r="J2569" s="16"/>
      <c r="K2569" s="3"/>
      <c r="L2569" s="3"/>
    </row>
    <row r="2570" spans="1:12" ht="49.2" x14ac:dyDescent="0.4">
      <c r="A2570" s="3"/>
      <c r="B2570" s="12" t="s">
        <v>31</v>
      </c>
      <c r="C2570" s="49">
        <v>43909</v>
      </c>
      <c r="D2570" s="14" t="s">
        <v>16</v>
      </c>
      <c r="E2570" s="12" t="s">
        <v>4320</v>
      </c>
      <c r="F2570" s="14" t="s">
        <v>676</v>
      </c>
      <c r="G2570" s="14" t="s">
        <v>5025</v>
      </c>
      <c r="H2570" s="29" t="s">
        <v>5026</v>
      </c>
      <c r="I2570" s="50"/>
      <c r="J2570" s="50"/>
      <c r="K2570" s="3"/>
      <c r="L2570" s="3"/>
    </row>
    <row r="2571" spans="1:12" ht="24.6" x14ac:dyDescent="0.4">
      <c r="A2571" s="3"/>
      <c r="B2571" s="12" t="s">
        <v>31</v>
      </c>
      <c r="C2571" s="49">
        <v>43909</v>
      </c>
      <c r="D2571" s="14" t="s">
        <v>16</v>
      </c>
      <c r="E2571" s="12" t="s">
        <v>4320</v>
      </c>
      <c r="F2571" s="14" t="s">
        <v>52</v>
      </c>
      <c r="G2571" s="14" t="s">
        <v>5027</v>
      </c>
      <c r="H2571" s="29" t="s">
        <v>5028</v>
      </c>
      <c r="I2571" s="50"/>
      <c r="J2571" s="50"/>
      <c r="K2571" s="3"/>
      <c r="L2571" s="3"/>
    </row>
    <row r="2572" spans="1:12" ht="49.2" x14ac:dyDescent="0.4">
      <c r="A2572" s="3"/>
      <c r="B2572" s="12" t="s">
        <v>31</v>
      </c>
      <c r="C2572" s="49">
        <v>43909</v>
      </c>
      <c r="D2572" s="14" t="s">
        <v>16</v>
      </c>
      <c r="E2572" s="12" t="s">
        <v>4320</v>
      </c>
      <c r="F2572" s="14" t="s">
        <v>725</v>
      </c>
      <c r="G2572" s="14" t="s">
        <v>5029</v>
      </c>
      <c r="H2572" s="29" t="s">
        <v>5030</v>
      </c>
      <c r="I2572" s="50"/>
      <c r="J2572" s="50"/>
      <c r="K2572" s="3"/>
      <c r="L2572" s="3"/>
    </row>
    <row r="2573" spans="1:12" ht="49.2" x14ac:dyDescent="0.4">
      <c r="A2573" s="3"/>
      <c r="B2573" s="12" t="s">
        <v>31</v>
      </c>
      <c r="C2573" s="49">
        <v>43909</v>
      </c>
      <c r="D2573" s="14" t="s">
        <v>16</v>
      </c>
      <c r="E2573" s="12" t="s">
        <v>4320</v>
      </c>
      <c r="F2573" s="14" t="s">
        <v>274</v>
      </c>
      <c r="G2573" s="14" t="s">
        <v>5031</v>
      </c>
      <c r="H2573" s="29" t="s">
        <v>5032</v>
      </c>
      <c r="I2573" s="50"/>
      <c r="J2573" s="50"/>
      <c r="K2573" s="3"/>
      <c r="L2573" s="3"/>
    </row>
    <row r="2574" spans="1:12" ht="36.9" x14ac:dyDescent="0.4">
      <c r="A2574" s="3"/>
      <c r="B2574" s="12" t="s">
        <v>31</v>
      </c>
      <c r="C2574" s="49">
        <v>43909</v>
      </c>
      <c r="D2574" s="14" t="s">
        <v>16</v>
      </c>
      <c r="E2574" s="12" t="s">
        <v>4320</v>
      </c>
      <c r="F2574" s="14" t="s">
        <v>52</v>
      </c>
      <c r="G2574" s="14" t="s">
        <v>5033</v>
      </c>
      <c r="H2574" s="29" t="s">
        <v>5028</v>
      </c>
      <c r="I2574" s="50"/>
      <c r="J2574" s="50"/>
      <c r="K2574" s="3"/>
      <c r="L2574" s="3"/>
    </row>
    <row r="2575" spans="1:12" ht="86.1" x14ac:dyDescent="0.4">
      <c r="A2575" s="3"/>
      <c r="B2575" s="12" t="s">
        <v>31</v>
      </c>
      <c r="C2575" s="49">
        <v>43909</v>
      </c>
      <c r="D2575" s="14" t="s">
        <v>16</v>
      </c>
      <c r="E2575" s="12" t="s">
        <v>2558</v>
      </c>
      <c r="F2575" s="14" t="s">
        <v>18</v>
      </c>
      <c r="G2575" s="14" t="s">
        <v>5034</v>
      </c>
      <c r="H2575" s="29" t="s">
        <v>5035</v>
      </c>
      <c r="I2575" s="50"/>
      <c r="J2575" s="50"/>
      <c r="K2575" s="3"/>
      <c r="L2575" s="3"/>
    </row>
    <row r="2576" spans="1:12" ht="49.2" x14ac:dyDescent="0.4">
      <c r="A2576" s="107"/>
      <c r="B2576" s="12" t="s">
        <v>35</v>
      </c>
      <c r="C2576" s="49">
        <v>43909</v>
      </c>
      <c r="D2576" s="14" t="s">
        <v>16</v>
      </c>
      <c r="E2576" s="97" t="s">
        <v>36</v>
      </c>
      <c r="F2576" s="14" t="s">
        <v>676</v>
      </c>
      <c r="G2576" s="14" t="s">
        <v>5025</v>
      </c>
      <c r="H2576" s="29" t="s">
        <v>5036</v>
      </c>
      <c r="I2576" s="108"/>
      <c r="J2576" s="108"/>
      <c r="K2576" s="109"/>
      <c r="L2576" s="109"/>
    </row>
    <row r="2577" spans="1:12" ht="73.8" x14ac:dyDescent="0.4">
      <c r="A2577" s="3"/>
      <c r="B2577" s="12" t="s">
        <v>35</v>
      </c>
      <c r="C2577" s="49">
        <v>43909</v>
      </c>
      <c r="D2577" s="14" t="s">
        <v>16</v>
      </c>
      <c r="E2577" s="12" t="s">
        <v>412</v>
      </c>
      <c r="F2577" s="14" t="s">
        <v>28</v>
      </c>
      <c r="G2577" s="14" t="s">
        <v>5037</v>
      </c>
      <c r="H2577" s="29" t="s">
        <v>5038</v>
      </c>
      <c r="I2577" s="14"/>
      <c r="J2577" s="50"/>
      <c r="K2577" s="3"/>
      <c r="L2577" s="3"/>
    </row>
    <row r="2578" spans="1:12" ht="49.2" x14ac:dyDescent="0.4">
      <c r="A2578" s="107"/>
      <c r="B2578" s="24" t="s">
        <v>35</v>
      </c>
      <c r="C2578" s="52">
        <v>43909</v>
      </c>
      <c r="D2578" s="53" t="s">
        <v>16</v>
      </c>
      <c r="E2578" s="24" t="s">
        <v>412</v>
      </c>
      <c r="F2578" s="53" t="s">
        <v>18</v>
      </c>
      <c r="G2578" s="53" t="s">
        <v>5039</v>
      </c>
      <c r="H2578" s="54" t="s">
        <v>5040</v>
      </c>
      <c r="I2578" s="53"/>
      <c r="J2578" s="108"/>
      <c r="K2578" s="109"/>
      <c r="L2578" s="109"/>
    </row>
    <row r="2579" spans="1:12" ht="98.4" x14ac:dyDescent="0.4">
      <c r="A2579" s="107"/>
      <c r="B2579" s="24" t="s">
        <v>35</v>
      </c>
      <c r="C2579" s="52">
        <v>43909</v>
      </c>
      <c r="D2579" s="53" t="s">
        <v>16</v>
      </c>
      <c r="E2579" s="24" t="s">
        <v>412</v>
      </c>
      <c r="F2579" s="14" t="s">
        <v>23</v>
      </c>
      <c r="G2579" s="53" t="s">
        <v>5041</v>
      </c>
      <c r="H2579" s="54" t="s">
        <v>5040</v>
      </c>
      <c r="I2579" s="53"/>
      <c r="J2579" s="108"/>
      <c r="K2579" s="109"/>
      <c r="L2579" s="109"/>
    </row>
    <row r="2580" spans="1:12" ht="49.2" x14ac:dyDescent="0.4">
      <c r="A2580" s="107"/>
      <c r="B2580" s="24" t="s">
        <v>42</v>
      </c>
      <c r="C2580" s="52">
        <v>43909</v>
      </c>
      <c r="D2580" s="53" t="s">
        <v>16</v>
      </c>
      <c r="E2580" s="110" t="s">
        <v>724</v>
      </c>
      <c r="F2580" s="14" t="s">
        <v>725</v>
      </c>
      <c r="G2580" s="53" t="s">
        <v>5042</v>
      </c>
      <c r="H2580" s="54" t="s">
        <v>5043</v>
      </c>
      <c r="I2580" s="108"/>
      <c r="J2580" s="108"/>
      <c r="K2580" s="109"/>
      <c r="L2580" s="109"/>
    </row>
    <row r="2581" spans="1:12" ht="86.1" x14ac:dyDescent="0.4">
      <c r="A2581" s="107"/>
      <c r="B2581" s="111" t="s">
        <v>42</v>
      </c>
      <c r="C2581" s="112">
        <v>43909</v>
      </c>
      <c r="D2581" s="113" t="s">
        <v>16</v>
      </c>
      <c r="E2581" s="114" t="s">
        <v>724</v>
      </c>
      <c r="F2581" s="14" t="s">
        <v>274</v>
      </c>
      <c r="G2581" s="53" t="s">
        <v>5044</v>
      </c>
      <c r="H2581" s="54" t="s">
        <v>5045</v>
      </c>
      <c r="I2581" s="108"/>
      <c r="J2581" s="108"/>
      <c r="K2581" s="109"/>
      <c r="L2581" s="109"/>
    </row>
    <row r="2582" spans="1:12" ht="86.1" x14ac:dyDescent="0.4">
      <c r="A2582" s="107"/>
      <c r="B2582" s="24" t="s">
        <v>576</v>
      </c>
      <c r="C2582" s="112">
        <v>43909</v>
      </c>
      <c r="D2582" s="113" t="s">
        <v>16</v>
      </c>
      <c r="E2582" s="24" t="s">
        <v>3090</v>
      </c>
      <c r="F2582" s="14" t="s">
        <v>23</v>
      </c>
      <c r="G2582" s="53" t="s">
        <v>5046</v>
      </c>
      <c r="H2582" s="54" t="s">
        <v>5047</v>
      </c>
      <c r="I2582" s="115"/>
      <c r="J2582" s="115"/>
      <c r="K2582" s="109"/>
      <c r="L2582" s="109"/>
    </row>
    <row r="2583" spans="1:12" ht="61.5" x14ac:dyDescent="0.4">
      <c r="A2583" s="107"/>
      <c r="B2583" s="24" t="s">
        <v>576</v>
      </c>
      <c r="C2583" s="112">
        <v>43909</v>
      </c>
      <c r="D2583" s="113" t="s">
        <v>16</v>
      </c>
      <c r="E2583" s="24" t="s">
        <v>3090</v>
      </c>
      <c r="F2583" s="14" t="s">
        <v>23</v>
      </c>
      <c r="G2583" s="53" t="s">
        <v>5048</v>
      </c>
      <c r="H2583" s="54" t="s">
        <v>5047</v>
      </c>
      <c r="I2583" s="115"/>
      <c r="J2583" s="115"/>
      <c r="K2583" s="109"/>
      <c r="L2583" s="109"/>
    </row>
    <row r="2584" spans="1:12" ht="61.5" x14ac:dyDescent="0.4">
      <c r="A2584" s="107"/>
      <c r="B2584" s="24" t="s">
        <v>576</v>
      </c>
      <c r="C2584" s="112">
        <v>43909</v>
      </c>
      <c r="D2584" s="113" t="s">
        <v>16</v>
      </c>
      <c r="E2584" s="24" t="s">
        <v>3090</v>
      </c>
      <c r="F2584" s="14" t="s">
        <v>23</v>
      </c>
      <c r="G2584" s="53" t="s">
        <v>5049</v>
      </c>
      <c r="H2584" s="54" t="s">
        <v>5047</v>
      </c>
      <c r="I2584" s="115"/>
      <c r="J2584" s="115"/>
      <c r="K2584" s="109"/>
      <c r="L2584" s="109"/>
    </row>
    <row r="2585" spans="1:12" ht="61.5" x14ac:dyDescent="0.4">
      <c r="A2585" s="107"/>
      <c r="B2585" s="24" t="s">
        <v>576</v>
      </c>
      <c r="C2585" s="112">
        <v>43909</v>
      </c>
      <c r="D2585" s="113" t="s">
        <v>16</v>
      </c>
      <c r="E2585" s="24" t="s">
        <v>3090</v>
      </c>
      <c r="F2585" s="14" t="s">
        <v>23</v>
      </c>
      <c r="G2585" s="53" t="s">
        <v>5050</v>
      </c>
      <c r="H2585" s="54" t="s">
        <v>5047</v>
      </c>
      <c r="I2585" s="115"/>
      <c r="J2585" s="115"/>
      <c r="K2585" s="109"/>
      <c r="L2585" s="109"/>
    </row>
    <row r="2586" spans="1:12" ht="61.5" x14ac:dyDescent="0.4">
      <c r="A2586" s="107"/>
      <c r="B2586" s="24" t="s">
        <v>576</v>
      </c>
      <c r="C2586" s="112">
        <v>43909</v>
      </c>
      <c r="D2586" s="113" t="s">
        <v>16</v>
      </c>
      <c r="E2586" s="24" t="s">
        <v>3090</v>
      </c>
      <c r="F2586" s="14" t="s">
        <v>18</v>
      </c>
      <c r="G2586" s="53" t="s">
        <v>5051</v>
      </c>
      <c r="H2586" s="54" t="s">
        <v>5047</v>
      </c>
      <c r="I2586" s="115"/>
      <c r="J2586" s="115"/>
      <c r="K2586" s="109"/>
      <c r="L2586" s="109"/>
    </row>
    <row r="2587" spans="1:12" ht="61.5" x14ac:dyDescent="0.4">
      <c r="A2587" s="107"/>
      <c r="B2587" s="24" t="s">
        <v>576</v>
      </c>
      <c r="C2587" s="112">
        <v>43909</v>
      </c>
      <c r="D2587" s="113" t="s">
        <v>16</v>
      </c>
      <c r="E2587" s="24" t="s">
        <v>3090</v>
      </c>
      <c r="F2587" s="14" t="s">
        <v>23</v>
      </c>
      <c r="G2587" s="53" t="s">
        <v>5052</v>
      </c>
      <c r="H2587" s="54" t="s">
        <v>5047</v>
      </c>
      <c r="I2587" s="115"/>
      <c r="J2587" s="115"/>
      <c r="K2587" s="109"/>
      <c r="L2587" s="109"/>
    </row>
    <row r="2588" spans="1:12" ht="61.5" x14ac:dyDescent="0.4">
      <c r="A2588" s="107"/>
      <c r="B2588" s="24" t="s">
        <v>576</v>
      </c>
      <c r="C2588" s="112">
        <v>43909</v>
      </c>
      <c r="D2588" s="113" t="s">
        <v>16</v>
      </c>
      <c r="E2588" s="24" t="s">
        <v>3090</v>
      </c>
      <c r="F2588" s="14" t="s">
        <v>23</v>
      </c>
      <c r="G2588" s="53" t="s">
        <v>5053</v>
      </c>
      <c r="H2588" s="54" t="s">
        <v>5047</v>
      </c>
      <c r="I2588" s="115"/>
      <c r="J2588" s="115"/>
      <c r="K2588" s="109"/>
      <c r="L2588" s="109"/>
    </row>
    <row r="2589" spans="1:12" ht="61.5" x14ac:dyDescent="0.4">
      <c r="A2589" s="107"/>
      <c r="B2589" s="24" t="s">
        <v>576</v>
      </c>
      <c r="C2589" s="112">
        <v>43909</v>
      </c>
      <c r="D2589" s="113" t="s">
        <v>16</v>
      </c>
      <c r="E2589" s="24" t="s">
        <v>3090</v>
      </c>
      <c r="F2589" s="14" t="s">
        <v>23</v>
      </c>
      <c r="G2589" s="53" t="s">
        <v>5054</v>
      </c>
      <c r="H2589" s="54" t="s">
        <v>5047</v>
      </c>
      <c r="I2589" s="115"/>
      <c r="J2589" s="115"/>
      <c r="K2589" s="109"/>
      <c r="L2589" s="109"/>
    </row>
    <row r="2590" spans="1:12" ht="61.5" x14ac:dyDescent="0.4">
      <c r="A2590" s="107"/>
      <c r="B2590" s="24" t="s">
        <v>576</v>
      </c>
      <c r="C2590" s="112">
        <v>43909</v>
      </c>
      <c r="D2590" s="113" t="s">
        <v>16</v>
      </c>
      <c r="E2590" s="24" t="s">
        <v>3090</v>
      </c>
      <c r="F2590" s="14" t="s">
        <v>23</v>
      </c>
      <c r="G2590" s="53" t="s">
        <v>5055</v>
      </c>
      <c r="H2590" s="54" t="s">
        <v>5047</v>
      </c>
      <c r="I2590" s="115"/>
      <c r="J2590" s="115"/>
      <c r="K2590" s="109"/>
      <c r="L2590" s="109"/>
    </row>
    <row r="2591" spans="1:12" ht="61.5" x14ac:dyDescent="0.4">
      <c r="A2591" s="107"/>
      <c r="B2591" s="24" t="s">
        <v>576</v>
      </c>
      <c r="C2591" s="112">
        <v>43909</v>
      </c>
      <c r="D2591" s="113" t="s">
        <v>16</v>
      </c>
      <c r="E2591" s="24" t="s">
        <v>3090</v>
      </c>
      <c r="F2591" s="14" t="s">
        <v>18</v>
      </c>
      <c r="G2591" s="53" t="s">
        <v>5056</v>
      </c>
      <c r="H2591" s="54" t="s">
        <v>5047</v>
      </c>
      <c r="I2591" s="115"/>
      <c r="J2591" s="115"/>
      <c r="K2591" s="109"/>
      <c r="L2591" s="109"/>
    </row>
    <row r="2592" spans="1:12" ht="61.5" x14ac:dyDescent="0.4">
      <c r="A2592" s="107"/>
      <c r="B2592" s="24" t="s">
        <v>576</v>
      </c>
      <c r="C2592" s="112">
        <v>43909</v>
      </c>
      <c r="D2592" s="113" t="s">
        <v>16</v>
      </c>
      <c r="E2592" s="24" t="s">
        <v>3090</v>
      </c>
      <c r="F2592" s="14" t="s">
        <v>28</v>
      </c>
      <c r="G2592" s="53" t="s">
        <v>5057</v>
      </c>
      <c r="H2592" s="54" t="s">
        <v>5047</v>
      </c>
      <c r="I2592" s="115"/>
      <c r="J2592" s="115"/>
      <c r="K2592" s="109"/>
      <c r="L2592" s="109"/>
    </row>
    <row r="2593" spans="1:12" ht="61.5" x14ac:dyDescent="0.4">
      <c r="A2593" s="107"/>
      <c r="B2593" s="24" t="s">
        <v>576</v>
      </c>
      <c r="C2593" s="112">
        <v>43909</v>
      </c>
      <c r="D2593" s="113" t="s">
        <v>16</v>
      </c>
      <c r="E2593" s="24" t="s">
        <v>3090</v>
      </c>
      <c r="F2593" s="14" t="s">
        <v>23</v>
      </c>
      <c r="G2593" s="53" t="s">
        <v>5058</v>
      </c>
      <c r="H2593" s="54" t="s">
        <v>5047</v>
      </c>
      <c r="I2593" s="115"/>
      <c r="J2593" s="115"/>
      <c r="K2593" s="109"/>
      <c r="L2593" s="109"/>
    </row>
    <row r="2594" spans="1:12" ht="61.5" x14ac:dyDescent="0.4">
      <c r="A2594" s="107"/>
      <c r="B2594" s="24" t="s">
        <v>576</v>
      </c>
      <c r="C2594" s="112">
        <v>43909</v>
      </c>
      <c r="D2594" s="113" t="s">
        <v>16</v>
      </c>
      <c r="E2594" s="24" t="s">
        <v>3090</v>
      </c>
      <c r="F2594" s="14" t="s">
        <v>23</v>
      </c>
      <c r="G2594" s="53" t="s">
        <v>5059</v>
      </c>
      <c r="H2594" s="54" t="s">
        <v>5047</v>
      </c>
      <c r="I2594" s="115"/>
      <c r="J2594" s="115"/>
      <c r="K2594" s="109"/>
      <c r="L2594" s="109"/>
    </row>
    <row r="2595" spans="1:12" ht="196.8" x14ac:dyDescent="0.4">
      <c r="A2595" s="107"/>
      <c r="B2595" s="24" t="s">
        <v>576</v>
      </c>
      <c r="C2595" s="52">
        <v>43909</v>
      </c>
      <c r="D2595" s="53" t="s">
        <v>16</v>
      </c>
      <c r="E2595" s="24" t="s">
        <v>3202</v>
      </c>
      <c r="F2595" s="14" t="s">
        <v>725</v>
      </c>
      <c r="G2595" s="53" t="s">
        <v>5060</v>
      </c>
      <c r="H2595" s="54" t="s">
        <v>5061</v>
      </c>
      <c r="I2595" s="115"/>
      <c r="J2595" s="115"/>
      <c r="K2595" s="109"/>
      <c r="L2595" s="109"/>
    </row>
    <row r="2596" spans="1:12" ht="49.2" x14ac:dyDescent="0.4">
      <c r="A2596" s="107"/>
      <c r="B2596" s="24" t="s">
        <v>137</v>
      </c>
      <c r="C2596" s="52">
        <v>43909</v>
      </c>
      <c r="D2596" s="53" t="s">
        <v>16</v>
      </c>
      <c r="E2596" s="110" t="s">
        <v>4614</v>
      </c>
      <c r="F2596" s="14" t="s">
        <v>676</v>
      </c>
      <c r="G2596" s="53" t="s">
        <v>5062</v>
      </c>
      <c r="H2596" s="54" t="s">
        <v>5063</v>
      </c>
      <c r="I2596" s="108"/>
      <c r="J2596" s="108"/>
      <c r="K2596" s="109"/>
      <c r="L2596" s="109"/>
    </row>
    <row r="2597" spans="1:12" ht="24.6" x14ac:dyDescent="0.4">
      <c r="A2597" s="107"/>
      <c r="B2597" s="24" t="s">
        <v>137</v>
      </c>
      <c r="C2597" s="52">
        <v>43909</v>
      </c>
      <c r="D2597" s="53" t="s">
        <v>16</v>
      </c>
      <c r="E2597" s="24" t="s">
        <v>4614</v>
      </c>
      <c r="F2597" s="14" t="s">
        <v>52</v>
      </c>
      <c r="G2597" s="53" t="s">
        <v>5064</v>
      </c>
      <c r="H2597" s="54" t="s">
        <v>5065</v>
      </c>
      <c r="I2597" s="108"/>
      <c r="J2597" s="108"/>
      <c r="K2597" s="109"/>
      <c r="L2597" s="109"/>
    </row>
    <row r="2598" spans="1:12" ht="61.5" x14ac:dyDescent="0.4">
      <c r="A2598" s="11"/>
      <c r="B2598" s="12" t="s">
        <v>137</v>
      </c>
      <c r="C2598" s="49">
        <v>43909</v>
      </c>
      <c r="D2598" s="14" t="s">
        <v>16</v>
      </c>
      <c r="E2598" s="12" t="s">
        <v>4614</v>
      </c>
      <c r="F2598" s="14" t="s">
        <v>274</v>
      </c>
      <c r="G2598" s="14" t="s">
        <v>5066</v>
      </c>
      <c r="H2598" s="29" t="s">
        <v>5067</v>
      </c>
      <c r="I2598" s="50"/>
      <c r="J2598" s="50"/>
      <c r="K2598" s="11"/>
      <c r="L2598" s="11"/>
    </row>
    <row r="2599" spans="1:12" ht="49.2" x14ac:dyDescent="0.4">
      <c r="A2599" s="11"/>
      <c r="B2599" s="12" t="s">
        <v>137</v>
      </c>
      <c r="C2599" s="49">
        <v>43909</v>
      </c>
      <c r="D2599" s="14" t="s">
        <v>16</v>
      </c>
      <c r="E2599" s="12" t="s">
        <v>3305</v>
      </c>
      <c r="F2599" s="14" t="s">
        <v>57</v>
      </c>
      <c r="G2599" s="14" t="s">
        <v>5068</v>
      </c>
      <c r="H2599" s="29" t="s">
        <v>5069</v>
      </c>
      <c r="I2599" s="50"/>
      <c r="J2599" s="50"/>
      <c r="K2599" s="11"/>
      <c r="L2599" s="11"/>
    </row>
    <row r="2600" spans="1:12" ht="73.8" x14ac:dyDescent="0.4">
      <c r="A2600" s="11"/>
      <c r="B2600" s="12" t="s">
        <v>137</v>
      </c>
      <c r="C2600" s="49">
        <v>43909</v>
      </c>
      <c r="D2600" s="14" t="s">
        <v>16</v>
      </c>
      <c r="E2600" s="12" t="s">
        <v>3305</v>
      </c>
      <c r="F2600" s="14" t="s">
        <v>57</v>
      </c>
      <c r="G2600" s="14" t="s">
        <v>5070</v>
      </c>
      <c r="H2600" s="29" t="s">
        <v>5069</v>
      </c>
      <c r="I2600" s="50"/>
      <c r="J2600" s="50"/>
      <c r="K2600" s="11"/>
      <c r="L2600" s="11"/>
    </row>
    <row r="2601" spans="1:12" ht="36.9" x14ac:dyDescent="0.4">
      <c r="A2601" s="11"/>
      <c r="B2601" s="12" t="s">
        <v>137</v>
      </c>
      <c r="C2601" s="49">
        <v>43909</v>
      </c>
      <c r="D2601" s="14" t="s">
        <v>16</v>
      </c>
      <c r="E2601" s="12" t="s">
        <v>3305</v>
      </c>
      <c r="F2601" s="14" t="s">
        <v>57</v>
      </c>
      <c r="G2601" s="14" t="s">
        <v>5071</v>
      </c>
      <c r="H2601" s="29" t="s">
        <v>5069</v>
      </c>
      <c r="I2601" s="50"/>
      <c r="J2601" s="50"/>
      <c r="K2601" s="11"/>
      <c r="L2601" s="11"/>
    </row>
    <row r="2602" spans="1:12" ht="36.9" x14ac:dyDescent="0.4">
      <c r="A2602" s="11"/>
      <c r="B2602" s="12" t="s">
        <v>137</v>
      </c>
      <c r="C2602" s="49">
        <v>43909</v>
      </c>
      <c r="D2602" s="14" t="s">
        <v>16</v>
      </c>
      <c r="E2602" s="12" t="s">
        <v>3305</v>
      </c>
      <c r="F2602" s="14" t="s">
        <v>18</v>
      </c>
      <c r="G2602" s="14" t="s">
        <v>5072</v>
      </c>
      <c r="H2602" s="29" t="s">
        <v>5073</v>
      </c>
      <c r="I2602" s="50"/>
      <c r="J2602" s="50"/>
      <c r="K2602" s="11"/>
      <c r="L2602" s="11"/>
    </row>
    <row r="2603" spans="1:12" ht="49.2" x14ac:dyDescent="0.4">
      <c r="A2603" s="11"/>
      <c r="B2603" s="12" t="s">
        <v>1147</v>
      </c>
      <c r="C2603" s="49">
        <v>43909</v>
      </c>
      <c r="D2603" s="14" t="s">
        <v>16</v>
      </c>
      <c r="E2603" s="12" t="s">
        <v>1148</v>
      </c>
      <c r="F2603" s="14" t="s">
        <v>18</v>
      </c>
      <c r="G2603" s="14" t="s">
        <v>5074</v>
      </c>
      <c r="H2603" s="29" t="s">
        <v>5075</v>
      </c>
      <c r="I2603" s="14"/>
      <c r="J2603" s="50"/>
      <c r="K2603" s="11"/>
      <c r="L2603" s="11"/>
    </row>
    <row r="2604" spans="1:12" ht="49.2" x14ac:dyDescent="0.4">
      <c r="A2604" s="11"/>
      <c r="B2604" s="12" t="s">
        <v>1147</v>
      </c>
      <c r="C2604" s="49">
        <v>43909</v>
      </c>
      <c r="D2604" s="14" t="s">
        <v>16</v>
      </c>
      <c r="E2604" s="12" t="s">
        <v>1148</v>
      </c>
      <c r="F2604" s="14" t="s">
        <v>28</v>
      </c>
      <c r="G2604" s="14" t="s">
        <v>5076</v>
      </c>
      <c r="H2604" s="29" t="s">
        <v>5077</v>
      </c>
      <c r="I2604" s="14"/>
      <c r="J2604" s="50"/>
      <c r="K2604" s="11"/>
      <c r="L2604" s="11"/>
    </row>
    <row r="2605" spans="1:12" ht="49.2" x14ac:dyDescent="0.4">
      <c r="A2605" s="11"/>
      <c r="B2605" s="12" t="s">
        <v>141</v>
      </c>
      <c r="C2605" s="49">
        <v>43909</v>
      </c>
      <c r="D2605" s="14" t="s">
        <v>16</v>
      </c>
      <c r="E2605" s="12" t="s">
        <v>103</v>
      </c>
      <c r="F2605" s="14" t="s">
        <v>57</v>
      </c>
      <c r="G2605" s="14" t="s">
        <v>5078</v>
      </c>
      <c r="H2605" s="29" t="s">
        <v>5079</v>
      </c>
      <c r="I2605" s="50"/>
      <c r="J2605" s="50"/>
      <c r="K2605" s="11"/>
      <c r="L2605" s="11"/>
    </row>
    <row r="2606" spans="1:12" ht="73.8" x14ac:dyDescent="0.4">
      <c r="A2606" s="3"/>
      <c r="B2606" s="12" t="s">
        <v>141</v>
      </c>
      <c r="C2606" s="49">
        <v>43909</v>
      </c>
      <c r="D2606" s="14" t="s">
        <v>16</v>
      </c>
      <c r="E2606" s="12" t="s">
        <v>103</v>
      </c>
      <c r="F2606" s="14" t="s">
        <v>28</v>
      </c>
      <c r="G2606" s="14" t="s">
        <v>5080</v>
      </c>
      <c r="H2606" s="29" t="s">
        <v>5079</v>
      </c>
      <c r="I2606" s="50"/>
      <c r="J2606" s="50"/>
      <c r="K2606" s="3"/>
      <c r="L2606" s="3"/>
    </row>
    <row r="2607" spans="1:12" ht="61.5" x14ac:dyDescent="0.4">
      <c r="A2607" s="3"/>
      <c r="B2607" s="12" t="s">
        <v>141</v>
      </c>
      <c r="C2607" s="49">
        <v>43909</v>
      </c>
      <c r="D2607" s="14" t="s">
        <v>16</v>
      </c>
      <c r="E2607" s="12" t="s">
        <v>596</v>
      </c>
      <c r="F2607" s="14" t="s">
        <v>18</v>
      </c>
      <c r="G2607" s="14" t="s">
        <v>5081</v>
      </c>
      <c r="H2607" s="29" t="s">
        <v>5082</v>
      </c>
      <c r="I2607" s="50"/>
      <c r="J2607" s="50"/>
      <c r="K2607" s="3"/>
      <c r="L2607" s="3"/>
    </row>
    <row r="2608" spans="1:12" ht="61.5" x14ac:dyDescent="0.4">
      <c r="A2608" s="3"/>
      <c r="B2608" s="12" t="s">
        <v>141</v>
      </c>
      <c r="C2608" s="49">
        <v>43909</v>
      </c>
      <c r="D2608" s="14" t="s">
        <v>16</v>
      </c>
      <c r="E2608" s="12" t="s">
        <v>596</v>
      </c>
      <c r="F2608" s="14" t="s">
        <v>18</v>
      </c>
      <c r="G2608" s="14" t="s">
        <v>5083</v>
      </c>
      <c r="H2608" s="29" t="s">
        <v>5082</v>
      </c>
      <c r="I2608" s="50"/>
      <c r="J2608" s="50"/>
      <c r="K2608" s="3"/>
      <c r="L2608" s="3"/>
    </row>
    <row r="2609" spans="1:12" ht="61.5" x14ac:dyDescent="0.4">
      <c r="A2609" s="3"/>
      <c r="B2609" s="12" t="s">
        <v>141</v>
      </c>
      <c r="C2609" s="28">
        <v>43909</v>
      </c>
      <c r="D2609" s="12" t="s">
        <v>16</v>
      </c>
      <c r="E2609" s="12" t="s">
        <v>103</v>
      </c>
      <c r="F2609" s="12" t="s">
        <v>18</v>
      </c>
      <c r="G2609" s="14" t="s">
        <v>5084</v>
      </c>
      <c r="H2609" s="29" t="s">
        <v>5085</v>
      </c>
      <c r="I2609" s="16"/>
      <c r="J2609" s="16"/>
      <c r="K2609" s="3"/>
      <c r="L2609" s="3"/>
    </row>
    <row r="2610" spans="1:12" ht="73.8" x14ac:dyDescent="0.4">
      <c r="A2610" s="3"/>
      <c r="B2610" s="12" t="s">
        <v>141</v>
      </c>
      <c r="C2610" s="28">
        <v>43909</v>
      </c>
      <c r="D2610" s="12" t="s">
        <v>16</v>
      </c>
      <c r="E2610" s="12" t="s">
        <v>103</v>
      </c>
      <c r="F2610" s="12" t="s">
        <v>23</v>
      </c>
      <c r="G2610" s="14" t="s">
        <v>5086</v>
      </c>
      <c r="H2610" s="29" t="s">
        <v>5087</v>
      </c>
      <c r="I2610" s="16"/>
      <c r="J2610" s="16"/>
      <c r="K2610" s="3"/>
      <c r="L2610" s="3"/>
    </row>
    <row r="2611" spans="1:12" ht="61.5" x14ac:dyDescent="0.4">
      <c r="A2611" s="3"/>
      <c r="B2611" s="12" t="s">
        <v>599</v>
      </c>
      <c r="C2611" s="49">
        <v>43909</v>
      </c>
      <c r="D2611" s="14" t="s">
        <v>16</v>
      </c>
      <c r="E2611" s="12" t="s">
        <v>1060</v>
      </c>
      <c r="F2611" s="14" t="s">
        <v>23</v>
      </c>
      <c r="G2611" s="14" t="s">
        <v>5088</v>
      </c>
      <c r="H2611" s="29" t="s">
        <v>5089</v>
      </c>
      <c r="I2611" s="50"/>
      <c r="J2611" s="50"/>
      <c r="K2611" s="3"/>
      <c r="L2611" s="3"/>
    </row>
    <row r="2612" spans="1:12" ht="36.9" x14ac:dyDescent="0.4">
      <c r="A2612" s="3"/>
      <c r="B2612" s="12" t="s">
        <v>607</v>
      </c>
      <c r="C2612" s="49">
        <v>43909</v>
      </c>
      <c r="D2612" s="14" t="s">
        <v>16</v>
      </c>
      <c r="E2612" s="12" t="s">
        <v>5090</v>
      </c>
      <c r="F2612" s="14" t="s">
        <v>57</v>
      </c>
      <c r="G2612" s="14" t="s">
        <v>5091</v>
      </c>
      <c r="H2612" s="29" t="s">
        <v>3895</v>
      </c>
      <c r="I2612" s="50"/>
      <c r="J2612" s="50"/>
      <c r="K2612" s="3"/>
      <c r="L2612" s="3"/>
    </row>
    <row r="2613" spans="1:12" ht="49.2" x14ac:dyDescent="0.4">
      <c r="A2613" s="3"/>
      <c r="B2613" s="12" t="s">
        <v>148</v>
      </c>
      <c r="C2613" s="28">
        <v>43909</v>
      </c>
      <c r="D2613" s="12" t="s">
        <v>16</v>
      </c>
      <c r="E2613" s="12" t="s">
        <v>837</v>
      </c>
      <c r="F2613" s="12" t="s">
        <v>18</v>
      </c>
      <c r="G2613" s="14" t="s">
        <v>5092</v>
      </c>
      <c r="H2613" s="29" t="s">
        <v>5093</v>
      </c>
      <c r="I2613" s="16"/>
      <c r="J2613" s="16"/>
      <c r="K2613" s="3"/>
      <c r="L2613" s="3"/>
    </row>
    <row r="2614" spans="1:12" ht="110.7" x14ac:dyDescent="0.4">
      <c r="A2614" s="107"/>
      <c r="B2614" s="24" t="s">
        <v>148</v>
      </c>
      <c r="C2614" s="58">
        <v>43909</v>
      </c>
      <c r="D2614" s="24" t="s">
        <v>16</v>
      </c>
      <c r="E2614" s="24" t="s">
        <v>837</v>
      </c>
      <c r="F2614" s="24" t="s">
        <v>18</v>
      </c>
      <c r="G2614" s="53" t="s">
        <v>5094</v>
      </c>
      <c r="H2614" s="54" t="s">
        <v>5093</v>
      </c>
      <c r="I2614" s="115"/>
      <c r="J2614" s="115"/>
      <c r="K2614" s="109"/>
      <c r="L2614" s="109"/>
    </row>
    <row r="2615" spans="1:12" ht="49.2" x14ac:dyDescent="0.4">
      <c r="A2615" s="107"/>
      <c r="B2615" s="24" t="s">
        <v>148</v>
      </c>
      <c r="C2615" s="58">
        <v>43909</v>
      </c>
      <c r="D2615" s="24" t="s">
        <v>16</v>
      </c>
      <c r="E2615" s="24" t="s">
        <v>837</v>
      </c>
      <c r="F2615" s="24" t="s">
        <v>18</v>
      </c>
      <c r="G2615" s="53" t="s">
        <v>5095</v>
      </c>
      <c r="H2615" s="54" t="s">
        <v>5093</v>
      </c>
      <c r="I2615" s="115"/>
      <c r="J2615" s="115"/>
      <c r="K2615" s="109"/>
      <c r="L2615" s="109"/>
    </row>
    <row r="2616" spans="1:12" ht="61.5" x14ac:dyDescent="0.4">
      <c r="A2616" s="3"/>
      <c r="B2616" s="12" t="s">
        <v>148</v>
      </c>
      <c r="C2616" s="28">
        <v>43909</v>
      </c>
      <c r="D2616" s="12" t="s">
        <v>16</v>
      </c>
      <c r="E2616" s="12" t="s">
        <v>837</v>
      </c>
      <c r="F2616" s="12" t="s">
        <v>18</v>
      </c>
      <c r="G2616" s="14" t="s">
        <v>5096</v>
      </c>
      <c r="H2616" s="29" t="s">
        <v>5093</v>
      </c>
      <c r="I2616" s="16"/>
      <c r="J2616" s="16"/>
      <c r="K2616" s="3"/>
      <c r="L2616" s="3"/>
    </row>
    <row r="2617" spans="1:12" ht="49.2" x14ac:dyDescent="0.4">
      <c r="A2617" s="3"/>
      <c r="B2617" s="12" t="s">
        <v>148</v>
      </c>
      <c r="C2617" s="28">
        <v>43909</v>
      </c>
      <c r="D2617" s="12" t="s">
        <v>16</v>
      </c>
      <c r="E2617" s="12" t="s">
        <v>837</v>
      </c>
      <c r="F2617" s="12" t="s">
        <v>18</v>
      </c>
      <c r="G2617" s="14" t="s">
        <v>5097</v>
      </c>
      <c r="H2617" s="29" t="s">
        <v>5093</v>
      </c>
      <c r="I2617" s="16"/>
      <c r="J2617" s="16"/>
      <c r="K2617" s="3"/>
      <c r="L2617" s="3"/>
    </row>
    <row r="2618" spans="1:12" ht="61.5" x14ac:dyDescent="0.4">
      <c r="A2618" s="3"/>
      <c r="B2618" s="12" t="s">
        <v>148</v>
      </c>
      <c r="C2618" s="28">
        <v>43909</v>
      </c>
      <c r="D2618" s="12" t="s">
        <v>16</v>
      </c>
      <c r="E2618" s="12" t="s">
        <v>837</v>
      </c>
      <c r="F2618" s="12" t="s">
        <v>18</v>
      </c>
      <c r="G2618" s="14" t="s">
        <v>5098</v>
      </c>
      <c r="H2618" s="29" t="s">
        <v>5093</v>
      </c>
      <c r="I2618" s="16"/>
      <c r="J2618" s="16"/>
      <c r="K2618" s="3"/>
      <c r="L2618" s="3"/>
    </row>
    <row r="2619" spans="1:12" ht="49.2" x14ac:dyDescent="0.4">
      <c r="A2619" s="3"/>
      <c r="B2619" s="12" t="s">
        <v>148</v>
      </c>
      <c r="C2619" s="28">
        <v>43909</v>
      </c>
      <c r="D2619" s="12" t="s">
        <v>16</v>
      </c>
      <c r="E2619" s="12" t="s">
        <v>837</v>
      </c>
      <c r="F2619" s="12" t="s">
        <v>18</v>
      </c>
      <c r="G2619" s="14" t="s">
        <v>5099</v>
      </c>
      <c r="H2619" s="29" t="s">
        <v>5093</v>
      </c>
      <c r="I2619" s="16"/>
      <c r="J2619" s="16"/>
      <c r="K2619" s="3"/>
      <c r="L2619" s="3"/>
    </row>
    <row r="2620" spans="1:12" ht="61.5" x14ac:dyDescent="0.4">
      <c r="A2620" s="3"/>
      <c r="B2620" s="12" t="s">
        <v>60</v>
      </c>
      <c r="C2620" s="116">
        <v>43909</v>
      </c>
      <c r="D2620" s="14" t="s">
        <v>16</v>
      </c>
      <c r="E2620" s="12" t="s">
        <v>217</v>
      </c>
      <c r="F2620" s="14" t="s">
        <v>790</v>
      </c>
      <c r="G2620" s="14" t="s">
        <v>5100</v>
      </c>
      <c r="H2620" s="29" t="s">
        <v>5101</v>
      </c>
      <c r="I2620" s="50"/>
      <c r="J2620" s="50"/>
      <c r="K2620" s="3"/>
      <c r="L2620" s="3"/>
    </row>
    <row r="2621" spans="1:12" ht="49.2" x14ac:dyDescent="0.4">
      <c r="A2621" s="3"/>
      <c r="B2621" s="12" t="s">
        <v>60</v>
      </c>
      <c r="C2621" s="116">
        <v>43909</v>
      </c>
      <c r="D2621" s="14" t="s">
        <v>16</v>
      </c>
      <c r="E2621" s="12" t="s">
        <v>217</v>
      </c>
      <c r="F2621" s="14" t="s">
        <v>790</v>
      </c>
      <c r="G2621" s="14" t="s">
        <v>5102</v>
      </c>
      <c r="H2621" s="29" t="s">
        <v>5101</v>
      </c>
      <c r="I2621" s="50"/>
      <c r="J2621" s="50"/>
      <c r="K2621" s="3"/>
      <c r="L2621" s="3"/>
    </row>
    <row r="2622" spans="1:12" ht="73.8" x14ac:dyDescent="0.4">
      <c r="A2622" s="3"/>
      <c r="B2622" s="12" t="s">
        <v>60</v>
      </c>
      <c r="C2622" s="116">
        <v>43909</v>
      </c>
      <c r="D2622" s="14" t="s">
        <v>16</v>
      </c>
      <c r="E2622" s="12" t="s">
        <v>217</v>
      </c>
      <c r="F2622" s="14" t="s">
        <v>18</v>
      </c>
      <c r="G2622" s="14" t="s">
        <v>5103</v>
      </c>
      <c r="H2622" s="29" t="s">
        <v>5101</v>
      </c>
      <c r="I2622" s="50"/>
      <c r="J2622" s="50"/>
      <c r="K2622" s="3"/>
      <c r="L2622" s="3"/>
    </row>
    <row r="2623" spans="1:12" ht="61.5" x14ac:dyDescent="0.4">
      <c r="A2623" s="3"/>
      <c r="B2623" s="12" t="s">
        <v>60</v>
      </c>
      <c r="C2623" s="49">
        <v>43909</v>
      </c>
      <c r="D2623" s="14" t="s">
        <v>16</v>
      </c>
      <c r="E2623" s="12" t="s">
        <v>217</v>
      </c>
      <c r="F2623" s="14" t="s">
        <v>52</v>
      </c>
      <c r="G2623" s="14" t="s">
        <v>5104</v>
      </c>
      <c r="H2623" s="29" t="s">
        <v>5101</v>
      </c>
      <c r="I2623" s="50"/>
      <c r="J2623" s="50"/>
      <c r="K2623" s="3"/>
      <c r="L2623" s="3"/>
    </row>
    <row r="2624" spans="1:12" ht="98.4" x14ac:dyDescent="0.4">
      <c r="A2624" s="3"/>
      <c r="B2624" s="62" t="s">
        <v>60</v>
      </c>
      <c r="C2624" s="68">
        <v>43909</v>
      </c>
      <c r="D2624" s="62" t="s">
        <v>16</v>
      </c>
      <c r="E2624" s="62" t="s">
        <v>61</v>
      </c>
      <c r="F2624" s="62" t="s">
        <v>23</v>
      </c>
      <c r="G2624" s="62" t="s">
        <v>5105</v>
      </c>
      <c r="H2624" s="73" t="s">
        <v>5106</v>
      </c>
      <c r="I2624" s="16"/>
      <c r="J2624" s="16"/>
      <c r="K2624" s="3"/>
      <c r="L2624" s="3"/>
    </row>
    <row r="2625" spans="1:12" ht="123" x14ac:dyDescent="0.4">
      <c r="A2625" s="3"/>
      <c r="B2625" s="62" t="s">
        <v>60</v>
      </c>
      <c r="C2625" s="68">
        <v>43909</v>
      </c>
      <c r="D2625" s="62" t="s">
        <v>16</v>
      </c>
      <c r="E2625" s="62" t="s">
        <v>61</v>
      </c>
      <c r="F2625" s="62" t="s">
        <v>23</v>
      </c>
      <c r="G2625" s="62" t="s">
        <v>5107</v>
      </c>
      <c r="H2625" s="73" t="s">
        <v>5106</v>
      </c>
      <c r="I2625" s="16"/>
      <c r="J2625" s="16"/>
      <c r="K2625" s="3"/>
      <c r="L2625" s="3"/>
    </row>
    <row r="2626" spans="1:12" ht="98.4" x14ac:dyDescent="0.4">
      <c r="A2626" s="3"/>
      <c r="B2626" s="12" t="s">
        <v>987</v>
      </c>
      <c r="C2626" s="49">
        <v>43909</v>
      </c>
      <c r="D2626" s="14" t="s">
        <v>16</v>
      </c>
      <c r="E2626" s="12" t="s">
        <v>5108</v>
      </c>
      <c r="F2626" s="14" t="s">
        <v>28</v>
      </c>
      <c r="G2626" s="14" t="s">
        <v>5109</v>
      </c>
      <c r="H2626" s="29" t="s">
        <v>5110</v>
      </c>
      <c r="I2626" s="50"/>
      <c r="J2626" s="50"/>
      <c r="K2626" s="3"/>
      <c r="L2626" s="3"/>
    </row>
    <row r="2627" spans="1:12" ht="61.5" x14ac:dyDescent="0.4">
      <c r="A2627" s="3"/>
      <c r="B2627" s="62" t="s">
        <v>987</v>
      </c>
      <c r="C2627" s="68">
        <v>43909</v>
      </c>
      <c r="D2627" s="62" t="s">
        <v>16</v>
      </c>
      <c r="E2627" s="62" t="s">
        <v>5111</v>
      </c>
      <c r="F2627" s="62" t="s">
        <v>18</v>
      </c>
      <c r="G2627" s="62" t="s">
        <v>5112</v>
      </c>
      <c r="H2627" s="65" t="s">
        <v>5113</v>
      </c>
      <c r="I2627" s="16"/>
      <c r="J2627" s="16"/>
      <c r="K2627" s="3"/>
      <c r="L2627" s="3"/>
    </row>
    <row r="2628" spans="1:12" ht="36.9" x14ac:dyDescent="0.4">
      <c r="A2628" s="3"/>
      <c r="B2628" s="12" t="s">
        <v>1744</v>
      </c>
      <c r="C2628" s="49">
        <v>43909</v>
      </c>
      <c r="D2628" s="14" t="s">
        <v>16</v>
      </c>
      <c r="E2628" s="12" t="s">
        <v>1745</v>
      </c>
      <c r="F2628" s="14" t="s">
        <v>18</v>
      </c>
      <c r="G2628" s="14" t="s">
        <v>5114</v>
      </c>
      <c r="H2628" s="29" t="s">
        <v>5115</v>
      </c>
      <c r="I2628" s="50"/>
      <c r="J2628" s="50"/>
      <c r="K2628" s="3"/>
      <c r="L2628" s="3"/>
    </row>
    <row r="2629" spans="1:12" ht="49.2" x14ac:dyDescent="0.4">
      <c r="A2629" s="3"/>
      <c r="B2629" s="12" t="s">
        <v>1744</v>
      </c>
      <c r="C2629" s="49">
        <v>43909</v>
      </c>
      <c r="D2629" s="14" t="s">
        <v>16</v>
      </c>
      <c r="E2629" s="12" t="s">
        <v>1745</v>
      </c>
      <c r="F2629" s="14" t="s">
        <v>18</v>
      </c>
      <c r="G2629" s="14" t="s">
        <v>5116</v>
      </c>
      <c r="H2629" s="29" t="s">
        <v>5115</v>
      </c>
      <c r="I2629" s="50"/>
      <c r="J2629" s="50"/>
      <c r="K2629" s="3"/>
      <c r="L2629" s="3"/>
    </row>
    <row r="2630" spans="1:12" ht="49.2" x14ac:dyDescent="0.4">
      <c r="A2630" s="3"/>
      <c r="B2630" s="12" t="s">
        <v>1091</v>
      </c>
      <c r="C2630" s="49">
        <v>43909</v>
      </c>
      <c r="D2630" s="14" t="s">
        <v>16</v>
      </c>
      <c r="E2630" s="97" t="s">
        <v>1095</v>
      </c>
      <c r="F2630" s="14" t="s">
        <v>676</v>
      </c>
      <c r="G2630" s="14" t="s">
        <v>5025</v>
      </c>
      <c r="H2630" s="29" t="s">
        <v>4927</v>
      </c>
      <c r="I2630" s="50"/>
      <c r="J2630" s="50"/>
      <c r="K2630" s="3"/>
      <c r="L2630" s="3"/>
    </row>
    <row r="2631" spans="1:12" ht="49.2" x14ac:dyDescent="0.4">
      <c r="A2631" s="3"/>
      <c r="B2631" s="12" t="s">
        <v>74</v>
      </c>
      <c r="C2631" s="49">
        <v>43909</v>
      </c>
      <c r="D2631" s="14" t="s">
        <v>16</v>
      </c>
      <c r="E2631" s="97" t="s">
        <v>1192</v>
      </c>
      <c r="F2631" s="14" t="s">
        <v>676</v>
      </c>
      <c r="G2631" s="14" t="s">
        <v>5062</v>
      </c>
      <c r="H2631" s="29" t="s">
        <v>5117</v>
      </c>
      <c r="I2631" s="50"/>
      <c r="J2631" s="50"/>
      <c r="K2631" s="3"/>
      <c r="L2631" s="3"/>
    </row>
    <row r="2632" spans="1:12" ht="49.2" x14ac:dyDescent="0.4">
      <c r="A2632" s="3"/>
      <c r="B2632" s="12" t="s">
        <v>74</v>
      </c>
      <c r="C2632" s="28">
        <v>43909</v>
      </c>
      <c r="D2632" s="12" t="s">
        <v>16</v>
      </c>
      <c r="E2632" s="12" t="s">
        <v>527</v>
      </c>
      <c r="F2632" s="12" t="s">
        <v>18</v>
      </c>
      <c r="G2632" s="14" t="s">
        <v>5118</v>
      </c>
      <c r="H2632" s="29" t="s">
        <v>3648</v>
      </c>
      <c r="I2632" s="16"/>
      <c r="J2632" s="16"/>
      <c r="K2632" s="3"/>
      <c r="L2632" s="3"/>
    </row>
    <row r="2633" spans="1:12" ht="61.5" x14ac:dyDescent="0.4">
      <c r="A2633" s="3"/>
      <c r="B2633" s="12" t="s">
        <v>74</v>
      </c>
      <c r="C2633" s="28">
        <v>43909</v>
      </c>
      <c r="D2633" s="12" t="s">
        <v>16</v>
      </c>
      <c r="E2633" s="12" t="s">
        <v>5119</v>
      </c>
      <c r="F2633" s="12" t="s">
        <v>18</v>
      </c>
      <c r="G2633" s="14" t="s">
        <v>5120</v>
      </c>
      <c r="H2633" s="29" t="s">
        <v>5121</v>
      </c>
      <c r="I2633" s="16"/>
      <c r="J2633" s="16"/>
      <c r="K2633" s="3"/>
      <c r="L2633" s="3"/>
    </row>
    <row r="2634" spans="1:12" ht="49.2" x14ac:dyDescent="0.4">
      <c r="A2634" s="3"/>
      <c r="B2634" s="12" t="s">
        <v>294</v>
      </c>
      <c r="C2634" s="49">
        <v>43909</v>
      </c>
      <c r="D2634" s="14" t="s">
        <v>16</v>
      </c>
      <c r="E2634" s="97" t="s">
        <v>295</v>
      </c>
      <c r="F2634" s="14" t="s">
        <v>676</v>
      </c>
      <c r="G2634" s="14" t="s">
        <v>5062</v>
      </c>
      <c r="H2634" s="29" t="s">
        <v>5122</v>
      </c>
      <c r="I2634" s="50"/>
      <c r="J2634" s="50"/>
      <c r="K2634" s="3"/>
      <c r="L2634" s="3"/>
    </row>
    <row r="2635" spans="1:12" ht="36.9" x14ac:dyDescent="0.4">
      <c r="A2635" s="3"/>
      <c r="B2635" s="12" t="s">
        <v>294</v>
      </c>
      <c r="C2635" s="49">
        <v>43909</v>
      </c>
      <c r="D2635" s="14" t="s">
        <v>16</v>
      </c>
      <c r="E2635" s="12" t="s">
        <v>295</v>
      </c>
      <c r="F2635" s="14" t="s">
        <v>274</v>
      </c>
      <c r="G2635" s="14" t="s">
        <v>5123</v>
      </c>
      <c r="H2635" s="29" t="s">
        <v>5124</v>
      </c>
      <c r="I2635" s="50"/>
      <c r="J2635" s="50"/>
      <c r="K2635" s="3"/>
      <c r="L2635" s="3"/>
    </row>
    <row r="2636" spans="1:12" ht="36.9" x14ac:dyDescent="0.4">
      <c r="A2636" s="3"/>
      <c r="B2636" s="62" t="s">
        <v>647</v>
      </c>
      <c r="C2636" s="68">
        <v>43909</v>
      </c>
      <c r="D2636" s="62" t="s">
        <v>16</v>
      </c>
      <c r="E2636" s="62" t="s">
        <v>2421</v>
      </c>
      <c r="F2636" s="62" t="s">
        <v>790</v>
      </c>
      <c r="G2636" s="62" t="s">
        <v>5125</v>
      </c>
      <c r="H2636" s="73" t="s">
        <v>5126</v>
      </c>
      <c r="I2636" s="16"/>
      <c r="J2636" s="16"/>
      <c r="K2636" s="3"/>
      <c r="L2636" s="3"/>
    </row>
    <row r="2637" spans="1:12" ht="61.5" x14ac:dyDescent="0.4">
      <c r="A2637" s="3"/>
      <c r="B2637" s="38" t="s">
        <v>80</v>
      </c>
      <c r="C2637" s="117">
        <v>43909</v>
      </c>
      <c r="D2637" s="38" t="s">
        <v>16</v>
      </c>
      <c r="E2637" s="38" t="s">
        <v>81</v>
      </c>
      <c r="F2637" s="38" t="s">
        <v>52</v>
      </c>
      <c r="G2637" s="40" t="s">
        <v>5127</v>
      </c>
      <c r="H2637" s="41" t="s">
        <v>5128</v>
      </c>
      <c r="I2637" s="42"/>
      <c r="J2637" s="42"/>
      <c r="K2637" s="3"/>
      <c r="L2637" s="3"/>
    </row>
    <row r="2638" spans="1:12" ht="36.9" x14ac:dyDescent="0.4">
      <c r="A2638" s="3"/>
      <c r="B2638" s="12" t="s">
        <v>80</v>
      </c>
      <c r="C2638" s="28">
        <v>43909</v>
      </c>
      <c r="D2638" s="12" t="s">
        <v>16</v>
      </c>
      <c r="E2638" s="12" t="s">
        <v>81</v>
      </c>
      <c r="F2638" s="12" t="s">
        <v>52</v>
      </c>
      <c r="G2638" s="14" t="s">
        <v>5129</v>
      </c>
      <c r="H2638" s="29" t="s">
        <v>5128</v>
      </c>
      <c r="I2638" s="16"/>
      <c r="J2638" s="16"/>
      <c r="K2638" s="3"/>
      <c r="L2638" s="3"/>
    </row>
    <row r="2639" spans="1:12" ht="73.8" x14ac:dyDescent="0.4">
      <c r="A2639" s="3"/>
      <c r="B2639" s="12" t="s">
        <v>84</v>
      </c>
      <c r="C2639" s="49">
        <v>43909</v>
      </c>
      <c r="D2639" s="14" t="s">
        <v>16</v>
      </c>
      <c r="E2639" s="12" t="s">
        <v>85</v>
      </c>
      <c r="F2639" s="14" t="s">
        <v>52</v>
      </c>
      <c r="G2639" s="14" t="s">
        <v>5130</v>
      </c>
      <c r="H2639" s="29" t="s">
        <v>5131</v>
      </c>
      <c r="I2639" s="50"/>
      <c r="J2639" s="50"/>
      <c r="K2639" s="3"/>
      <c r="L2639" s="3"/>
    </row>
    <row r="2640" spans="1:12" ht="49.2" x14ac:dyDescent="0.4">
      <c r="A2640" s="3"/>
      <c r="B2640" s="12" t="s">
        <v>84</v>
      </c>
      <c r="C2640" s="49">
        <v>43909</v>
      </c>
      <c r="D2640" s="14" t="s">
        <v>16</v>
      </c>
      <c r="E2640" s="12" t="s">
        <v>85</v>
      </c>
      <c r="F2640" s="14" t="s">
        <v>18</v>
      </c>
      <c r="G2640" s="14" t="s">
        <v>5132</v>
      </c>
      <c r="H2640" s="29" t="s">
        <v>5131</v>
      </c>
      <c r="I2640" s="50"/>
      <c r="J2640" s="50"/>
      <c r="K2640" s="3"/>
      <c r="L2640" s="3"/>
    </row>
    <row r="2641" spans="1:12" ht="36.9" x14ac:dyDescent="0.4">
      <c r="A2641" s="3"/>
      <c r="B2641" s="12" t="s">
        <v>84</v>
      </c>
      <c r="C2641" s="49">
        <v>43909</v>
      </c>
      <c r="D2641" s="14" t="s">
        <v>16</v>
      </c>
      <c r="E2641" s="12" t="s">
        <v>5133</v>
      </c>
      <c r="F2641" s="14" t="s">
        <v>18</v>
      </c>
      <c r="G2641" s="14" t="s">
        <v>5134</v>
      </c>
      <c r="H2641" s="29" t="s">
        <v>5135</v>
      </c>
      <c r="I2641" s="50"/>
      <c r="J2641" s="50"/>
      <c r="K2641" s="3"/>
      <c r="L2641" s="3"/>
    </row>
    <row r="2642" spans="1:12" ht="49.2" x14ac:dyDescent="0.4">
      <c r="A2642" s="3"/>
      <c r="B2642" s="12" t="s">
        <v>177</v>
      </c>
      <c r="C2642" s="49">
        <v>43909</v>
      </c>
      <c r="D2642" s="14" t="s">
        <v>16</v>
      </c>
      <c r="E2642" s="12" t="s">
        <v>178</v>
      </c>
      <c r="F2642" s="14" t="s">
        <v>676</v>
      </c>
      <c r="G2642" s="14" t="s">
        <v>5025</v>
      </c>
      <c r="H2642" s="29" t="s">
        <v>5036</v>
      </c>
      <c r="I2642" s="50"/>
      <c r="J2642" s="50"/>
      <c r="K2642" s="3"/>
      <c r="L2642" s="3"/>
    </row>
    <row r="2643" spans="1:12" ht="61.5" x14ac:dyDescent="0.4">
      <c r="A2643" s="3"/>
      <c r="B2643" s="12" t="s">
        <v>177</v>
      </c>
      <c r="C2643" s="49">
        <v>43909</v>
      </c>
      <c r="D2643" s="14" t="s">
        <v>16</v>
      </c>
      <c r="E2643" s="12" t="s">
        <v>866</v>
      </c>
      <c r="F2643" s="14" t="s">
        <v>57</v>
      </c>
      <c r="G2643" s="14" t="s">
        <v>5136</v>
      </c>
      <c r="H2643" s="29" t="s">
        <v>5137</v>
      </c>
      <c r="I2643" s="50"/>
      <c r="J2643" s="50"/>
      <c r="K2643" s="3"/>
      <c r="L2643" s="3"/>
    </row>
    <row r="2644" spans="1:12" ht="61.5" x14ac:dyDescent="0.4">
      <c r="A2644" s="3"/>
      <c r="B2644" s="12" t="s">
        <v>177</v>
      </c>
      <c r="C2644" s="49">
        <v>43909</v>
      </c>
      <c r="D2644" s="14" t="s">
        <v>16</v>
      </c>
      <c r="E2644" s="12" t="s">
        <v>171</v>
      </c>
      <c r="F2644" s="14" t="s">
        <v>28</v>
      </c>
      <c r="G2644" s="14" t="s">
        <v>5138</v>
      </c>
      <c r="H2644" s="29" t="s">
        <v>5139</v>
      </c>
      <c r="I2644" s="50"/>
      <c r="J2644" s="50"/>
      <c r="K2644" s="3"/>
      <c r="L2644" s="3"/>
    </row>
    <row r="2645" spans="1:12" ht="73.8" x14ac:dyDescent="0.4">
      <c r="A2645" s="3"/>
      <c r="B2645" s="12" t="s">
        <v>177</v>
      </c>
      <c r="C2645" s="49">
        <v>43909</v>
      </c>
      <c r="D2645" s="14" t="s">
        <v>16</v>
      </c>
      <c r="E2645" s="12" t="s">
        <v>171</v>
      </c>
      <c r="F2645" s="14" t="s">
        <v>57</v>
      </c>
      <c r="G2645" s="14" t="s">
        <v>5140</v>
      </c>
      <c r="H2645" s="29" t="s">
        <v>5139</v>
      </c>
      <c r="I2645" s="50"/>
      <c r="J2645" s="50"/>
      <c r="K2645" s="3"/>
      <c r="L2645" s="3"/>
    </row>
    <row r="2646" spans="1:12" ht="24.6" x14ac:dyDescent="0.4">
      <c r="A2646" s="3"/>
      <c r="B2646" s="12" t="s">
        <v>177</v>
      </c>
      <c r="C2646" s="49">
        <v>43909</v>
      </c>
      <c r="D2646" s="14" t="s">
        <v>16</v>
      </c>
      <c r="E2646" s="12" t="s">
        <v>171</v>
      </c>
      <c r="F2646" s="14" t="s">
        <v>57</v>
      </c>
      <c r="G2646" s="14" t="s">
        <v>5141</v>
      </c>
      <c r="H2646" s="29" t="s">
        <v>5139</v>
      </c>
      <c r="I2646" s="50"/>
      <c r="J2646" s="50"/>
      <c r="K2646" s="3"/>
      <c r="L2646" s="3"/>
    </row>
    <row r="2647" spans="1:12" ht="24.6" x14ac:dyDescent="0.4">
      <c r="A2647" s="3"/>
      <c r="B2647" s="12" t="s">
        <v>177</v>
      </c>
      <c r="C2647" s="49">
        <v>43909</v>
      </c>
      <c r="D2647" s="14" t="s">
        <v>16</v>
      </c>
      <c r="E2647" s="12" t="s">
        <v>171</v>
      </c>
      <c r="F2647" s="14" t="s">
        <v>28</v>
      </c>
      <c r="G2647" s="14" t="s">
        <v>5142</v>
      </c>
      <c r="H2647" s="29" t="s">
        <v>5139</v>
      </c>
      <c r="I2647" s="50"/>
      <c r="J2647" s="50"/>
      <c r="K2647" s="3"/>
      <c r="L2647" s="3"/>
    </row>
    <row r="2648" spans="1:12" ht="49.2" x14ac:dyDescent="0.4">
      <c r="A2648" s="3"/>
      <c r="B2648" s="12" t="s">
        <v>177</v>
      </c>
      <c r="C2648" s="49">
        <v>43909</v>
      </c>
      <c r="D2648" s="14" t="s">
        <v>16</v>
      </c>
      <c r="E2648" s="12" t="s">
        <v>171</v>
      </c>
      <c r="F2648" s="14" t="s">
        <v>725</v>
      </c>
      <c r="G2648" s="14" t="s">
        <v>5143</v>
      </c>
      <c r="H2648" s="29" t="s">
        <v>5139</v>
      </c>
      <c r="I2648" s="50"/>
      <c r="J2648" s="50"/>
      <c r="K2648" s="3"/>
      <c r="L2648" s="3"/>
    </row>
    <row r="2649" spans="1:12" ht="61.5" x14ac:dyDescent="0.4">
      <c r="A2649" s="3"/>
      <c r="B2649" s="12" t="s">
        <v>177</v>
      </c>
      <c r="C2649" s="49">
        <v>43909</v>
      </c>
      <c r="D2649" s="14" t="s">
        <v>16</v>
      </c>
      <c r="E2649" s="12" t="s">
        <v>866</v>
      </c>
      <c r="F2649" s="14" t="s">
        <v>18</v>
      </c>
      <c r="G2649" s="14" t="s">
        <v>5144</v>
      </c>
      <c r="H2649" s="29" t="s">
        <v>5137</v>
      </c>
      <c r="I2649" s="16"/>
      <c r="J2649" s="16"/>
      <c r="K2649" s="3"/>
      <c r="L2649" s="3"/>
    </row>
    <row r="2650" spans="1:12" ht="98.4" x14ac:dyDescent="0.4">
      <c r="A2650" s="3"/>
      <c r="B2650" s="12" t="s">
        <v>177</v>
      </c>
      <c r="C2650" s="49">
        <v>43909</v>
      </c>
      <c r="D2650" s="14" t="s">
        <v>16</v>
      </c>
      <c r="E2650" s="12" t="s">
        <v>866</v>
      </c>
      <c r="F2650" s="14" t="s">
        <v>18</v>
      </c>
      <c r="G2650" s="14" t="s">
        <v>5145</v>
      </c>
      <c r="H2650" s="29" t="s">
        <v>5137</v>
      </c>
      <c r="I2650" s="16"/>
      <c r="J2650" s="16"/>
      <c r="K2650" s="3"/>
      <c r="L2650" s="3"/>
    </row>
    <row r="2651" spans="1:12" ht="24.6" x14ac:dyDescent="0.4">
      <c r="A2651" s="3"/>
      <c r="B2651" s="99" t="s">
        <v>244</v>
      </c>
      <c r="C2651" s="49">
        <v>43909</v>
      </c>
      <c r="D2651" s="14" t="s">
        <v>16</v>
      </c>
      <c r="E2651" s="12" t="s">
        <v>546</v>
      </c>
      <c r="F2651" s="14" t="s">
        <v>274</v>
      </c>
      <c r="G2651" s="14" t="s">
        <v>5146</v>
      </c>
      <c r="H2651" s="29" t="s">
        <v>5147</v>
      </c>
      <c r="I2651" s="14"/>
      <c r="J2651" s="14"/>
      <c r="K2651" s="3"/>
      <c r="L2651" s="3"/>
    </row>
    <row r="2652" spans="1:12" ht="24.6" x14ac:dyDescent="0.4">
      <c r="A2652" s="3"/>
      <c r="B2652" s="99" t="s">
        <v>244</v>
      </c>
      <c r="C2652" s="49">
        <v>43909</v>
      </c>
      <c r="D2652" s="14" t="s">
        <v>16</v>
      </c>
      <c r="E2652" s="12" t="s">
        <v>546</v>
      </c>
      <c r="F2652" s="14" t="s">
        <v>274</v>
      </c>
      <c r="G2652" s="14" t="s">
        <v>5148</v>
      </c>
      <c r="H2652" s="29" t="s">
        <v>5147</v>
      </c>
      <c r="I2652" s="14"/>
      <c r="J2652" s="14"/>
      <c r="K2652" s="3"/>
      <c r="L2652" s="3"/>
    </row>
    <row r="2653" spans="1:12" ht="233.7" x14ac:dyDescent="0.4">
      <c r="A2653" s="3"/>
      <c r="B2653" s="12" t="s">
        <v>244</v>
      </c>
      <c r="C2653" s="49">
        <v>43909</v>
      </c>
      <c r="D2653" s="14" t="s">
        <v>16</v>
      </c>
      <c r="E2653" s="12" t="s">
        <v>546</v>
      </c>
      <c r="F2653" s="14" t="s">
        <v>756</v>
      </c>
      <c r="G2653" s="14" t="s">
        <v>5149</v>
      </c>
      <c r="H2653" s="29" t="s">
        <v>5150</v>
      </c>
      <c r="I2653" s="16"/>
      <c r="J2653" s="16"/>
      <c r="K2653" s="3"/>
      <c r="L2653" s="3"/>
    </row>
    <row r="2654" spans="1:12" ht="98.4" x14ac:dyDescent="0.4">
      <c r="A2654" s="3"/>
      <c r="B2654" s="12" t="s">
        <v>244</v>
      </c>
      <c r="C2654" s="49">
        <v>43909</v>
      </c>
      <c r="D2654" s="14" t="s">
        <v>16</v>
      </c>
      <c r="E2654" s="12" t="s">
        <v>546</v>
      </c>
      <c r="F2654" s="14" t="s">
        <v>756</v>
      </c>
      <c r="G2654" s="14" t="s">
        <v>5151</v>
      </c>
      <c r="H2654" s="29" t="s">
        <v>5152</v>
      </c>
      <c r="I2654" s="16"/>
      <c r="J2654" s="16"/>
      <c r="K2654" s="3"/>
      <c r="L2654" s="3"/>
    </row>
    <row r="2655" spans="1:12" ht="49.2" x14ac:dyDescent="0.4">
      <c r="A2655" s="3"/>
      <c r="B2655" s="12" t="s">
        <v>308</v>
      </c>
      <c r="C2655" s="49">
        <v>43909</v>
      </c>
      <c r="D2655" s="14" t="s">
        <v>16</v>
      </c>
      <c r="E2655" s="12" t="s">
        <v>3118</v>
      </c>
      <c r="F2655" s="14" t="s">
        <v>676</v>
      </c>
      <c r="G2655" s="14" t="s">
        <v>5025</v>
      </c>
      <c r="H2655" s="29" t="s">
        <v>5153</v>
      </c>
      <c r="I2655" s="50"/>
      <c r="J2655" s="50"/>
      <c r="K2655" s="3"/>
      <c r="L2655" s="3"/>
    </row>
    <row r="2656" spans="1:12" ht="36.9" x14ac:dyDescent="0.4">
      <c r="A2656" s="3"/>
      <c r="B2656" s="12" t="s">
        <v>91</v>
      </c>
      <c r="C2656" s="49">
        <v>43909</v>
      </c>
      <c r="D2656" s="14" t="s">
        <v>16</v>
      </c>
      <c r="E2656" s="12" t="s">
        <v>92</v>
      </c>
      <c r="F2656" s="14" t="s">
        <v>52</v>
      </c>
      <c r="G2656" s="14" t="s">
        <v>5154</v>
      </c>
      <c r="H2656" s="29" t="s">
        <v>5155</v>
      </c>
      <c r="I2656" s="50"/>
      <c r="J2656" s="50"/>
      <c r="K2656" s="3"/>
      <c r="L2656" s="3"/>
    </row>
    <row r="2657" spans="1:12" ht="61.5" x14ac:dyDescent="0.4">
      <c r="A2657" s="3"/>
      <c r="B2657" s="12" t="s">
        <v>181</v>
      </c>
      <c r="C2657" s="49">
        <v>43909</v>
      </c>
      <c r="D2657" s="14" t="s">
        <v>16</v>
      </c>
      <c r="E2657" s="12" t="s">
        <v>1215</v>
      </c>
      <c r="F2657" s="14" t="s">
        <v>18</v>
      </c>
      <c r="G2657" s="14" t="s">
        <v>5156</v>
      </c>
      <c r="H2657" s="29" t="s">
        <v>5157</v>
      </c>
      <c r="I2657" s="50"/>
      <c r="J2657" s="50"/>
      <c r="K2657" s="3"/>
      <c r="L2657" s="3"/>
    </row>
    <row r="2658" spans="1:12" ht="61.5" x14ac:dyDescent="0.4">
      <c r="A2658" s="3"/>
      <c r="B2658" s="12" t="s">
        <v>181</v>
      </c>
      <c r="C2658" s="49">
        <v>43909</v>
      </c>
      <c r="D2658" s="14" t="s">
        <v>16</v>
      </c>
      <c r="E2658" s="12" t="s">
        <v>1215</v>
      </c>
      <c r="F2658" s="14" t="s">
        <v>18</v>
      </c>
      <c r="G2658" s="14" t="s">
        <v>5158</v>
      </c>
      <c r="H2658" s="29" t="s">
        <v>5157</v>
      </c>
      <c r="I2658" s="50"/>
      <c r="J2658" s="50"/>
      <c r="K2658" s="3"/>
      <c r="L2658" s="3"/>
    </row>
    <row r="2659" spans="1:12" ht="36.9" x14ac:dyDescent="0.4">
      <c r="A2659" s="3"/>
      <c r="B2659" s="84" t="s">
        <v>181</v>
      </c>
      <c r="C2659" s="81">
        <v>43909</v>
      </c>
      <c r="D2659" s="82" t="s">
        <v>16</v>
      </c>
      <c r="E2659" s="84" t="s">
        <v>1215</v>
      </c>
      <c r="F2659" s="14" t="s">
        <v>18</v>
      </c>
      <c r="G2659" s="83" t="s">
        <v>5159</v>
      </c>
      <c r="H2659" s="65" t="s">
        <v>4980</v>
      </c>
      <c r="I2659" s="95" t="s">
        <v>4111</v>
      </c>
      <c r="J2659" s="96" t="s">
        <v>4670</v>
      </c>
      <c r="K2659" s="3"/>
      <c r="L2659" s="3"/>
    </row>
    <row r="2660" spans="1:12" ht="61.5" hidden="1" x14ac:dyDescent="0.4">
      <c r="A2660" s="3"/>
      <c r="B2660" s="19" t="s">
        <v>480</v>
      </c>
      <c r="C2660" s="51">
        <v>43909</v>
      </c>
      <c r="D2660" s="21" t="s">
        <v>142</v>
      </c>
      <c r="E2660" s="19" t="s">
        <v>61</v>
      </c>
      <c r="F2660" s="21" t="s">
        <v>23</v>
      </c>
      <c r="G2660" s="21" t="s">
        <v>5160</v>
      </c>
      <c r="H2660" s="31" t="s">
        <v>5161</v>
      </c>
      <c r="I2660" s="50"/>
      <c r="J2660" s="50"/>
      <c r="K2660" s="3"/>
      <c r="L2660" s="3"/>
    </row>
    <row r="2661" spans="1:12" ht="61.5" x14ac:dyDescent="0.4">
      <c r="A2661" s="3"/>
      <c r="B2661" s="12" t="s">
        <v>480</v>
      </c>
      <c r="C2661" s="49">
        <v>43909</v>
      </c>
      <c r="D2661" s="14" t="s">
        <v>16</v>
      </c>
      <c r="E2661" s="12" t="s">
        <v>1327</v>
      </c>
      <c r="F2661" s="14" t="s">
        <v>274</v>
      </c>
      <c r="G2661" s="14" t="s">
        <v>5162</v>
      </c>
      <c r="H2661" s="29" t="s">
        <v>5163</v>
      </c>
      <c r="I2661" s="50"/>
      <c r="J2661" s="50"/>
      <c r="K2661" s="3"/>
      <c r="L2661" s="3"/>
    </row>
    <row r="2662" spans="1:12" ht="61.5" x14ac:dyDescent="0.4">
      <c r="A2662" s="3"/>
      <c r="B2662" s="12" t="s">
        <v>480</v>
      </c>
      <c r="C2662" s="49">
        <v>43909</v>
      </c>
      <c r="D2662" s="14" t="s">
        <v>16</v>
      </c>
      <c r="E2662" s="12" t="s">
        <v>1327</v>
      </c>
      <c r="F2662" s="14" t="s">
        <v>18</v>
      </c>
      <c r="G2662" s="14" t="s">
        <v>5164</v>
      </c>
      <c r="H2662" s="29" t="s">
        <v>5163</v>
      </c>
      <c r="I2662" s="50"/>
      <c r="J2662" s="50"/>
      <c r="K2662" s="3"/>
      <c r="L2662" s="3"/>
    </row>
    <row r="2663" spans="1:12" ht="61.5" x14ac:dyDescent="0.4">
      <c r="A2663" s="107"/>
      <c r="B2663" s="24" t="s">
        <v>480</v>
      </c>
      <c r="C2663" s="52">
        <v>43909</v>
      </c>
      <c r="D2663" s="53" t="s">
        <v>16</v>
      </c>
      <c r="E2663" s="24" t="s">
        <v>1327</v>
      </c>
      <c r="F2663" s="14" t="s">
        <v>725</v>
      </c>
      <c r="G2663" s="53" t="s">
        <v>5165</v>
      </c>
      <c r="H2663" s="54" t="s">
        <v>5163</v>
      </c>
      <c r="I2663" s="108"/>
      <c r="J2663" s="108"/>
      <c r="K2663" s="109"/>
      <c r="L2663" s="109"/>
    </row>
    <row r="2664" spans="1:12" ht="61.5" x14ac:dyDescent="0.4">
      <c r="A2664" s="107"/>
      <c r="B2664" s="24" t="s">
        <v>480</v>
      </c>
      <c r="C2664" s="52">
        <v>43909</v>
      </c>
      <c r="D2664" s="53" t="s">
        <v>16</v>
      </c>
      <c r="E2664" s="24" t="s">
        <v>1327</v>
      </c>
      <c r="F2664" s="14" t="s">
        <v>676</v>
      </c>
      <c r="G2664" s="53" t="s">
        <v>5025</v>
      </c>
      <c r="H2664" s="54" t="s">
        <v>5166</v>
      </c>
      <c r="I2664" s="108"/>
      <c r="J2664" s="108"/>
      <c r="K2664" s="109"/>
      <c r="L2664" s="109"/>
    </row>
    <row r="2665" spans="1:12" ht="49.2" x14ac:dyDescent="0.4">
      <c r="A2665" s="107"/>
      <c r="B2665" s="24" t="s">
        <v>659</v>
      </c>
      <c r="C2665" s="52">
        <v>43909</v>
      </c>
      <c r="D2665" s="53" t="s">
        <v>16</v>
      </c>
      <c r="E2665" s="24" t="s">
        <v>1420</v>
      </c>
      <c r="F2665" s="14" t="s">
        <v>18</v>
      </c>
      <c r="G2665" s="53" t="s">
        <v>5167</v>
      </c>
      <c r="H2665" s="54" t="s">
        <v>5168</v>
      </c>
      <c r="I2665" s="115"/>
      <c r="J2665" s="115"/>
      <c r="K2665" s="109"/>
      <c r="L2665" s="109"/>
    </row>
    <row r="2666" spans="1:12" ht="98.4" x14ac:dyDescent="0.4">
      <c r="A2666" s="107"/>
      <c r="B2666" s="24" t="s">
        <v>99</v>
      </c>
      <c r="C2666" s="52">
        <v>43909</v>
      </c>
      <c r="D2666" s="53" t="s">
        <v>16</v>
      </c>
      <c r="E2666" s="24" t="s">
        <v>2431</v>
      </c>
      <c r="F2666" s="14" t="s">
        <v>52</v>
      </c>
      <c r="G2666" s="53" t="s">
        <v>5169</v>
      </c>
      <c r="H2666" s="54" t="s">
        <v>5170</v>
      </c>
      <c r="I2666" s="115"/>
      <c r="J2666" s="115"/>
      <c r="K2666" s="109"/>
      <c r="L2666" s="109"/>
    </row>
    <row r="2667" spans="1:12" ht="135.30000000000001" x14ac:dyDescent="0.4">
      <c r="A2667" s="107"/>
      <c r="B2667" s="24" t="s">
        <v>99</v>
      </c>
      <c r="C2667" s="52">
        <v>43909</v>
      </c>
      <c r="D2667" s="53" t="s">
        <v>16</v>
      </c>
      <c r="E2667" s="24" t="s">
        <v>2431</v>
      </c>
      <c r="F2667" s="14" t="s">
        <v>28</v>
      </c>
      <c r="G2667" s="53" t="s">
        <v>5171</v>
      </c>
      <c r="H2667" s="54" t="s">
        <v>5170</v>
      </c>
      <c r="I2667" s="115"/>
      <c r="J2667" s="115"/>
      <c r="K2667" s="109"/>
      <c r="L2667" s="109"/>
    </row>
    <row r="2668" spans="1:12" ht="61.5" x14ac:dyDescent="0.4">
      <c r="A2668" s="107"/>
      <c r="B2668" s="24" t="s">
        <v>99</v>
      </c>
      <c r="C2668" s="52">
        <v>43909</v>
      </c>
      <c r="D2668" s="53" t="s">
        <v>16</v>
      </c>
      <c r="E2668" s="24" t="s">
        <v>61</v>
      </c>
      <c r="F2668" s="14" t="s">
        <v>18</v>
      </c>
      <c r="G2668" s="53" t="s">
        <v>5172</v>
      </c>
      <c r="H2668" s="54" t="s">
        <v>5173</v>
      </c>
      <c r="I2668" s="115"/>
      <c r="J2668" s="115"/>
      <c r="K2668" s="109"/>
      <c r="L2668" s="109"/>
    </row>
    <row r="2669" spans="1:12" ht="73.8" x14ac:dyDescent="0.4">
      <c r="A2669" s="107"/>
      <c r="B2669" s="24" t="s">
        <v>99</v>
      </c>
      <c r="C2669" s="52">
        <v>43909</v>
      </c>
      <c r="D2669" s="53" t="s">
        <v>16</v>
      </c>
      <c r="E2669" s="24" t="s">
        <v>61</v>
      </c>
      <c r="F2669" s="14" t="s">
        <v>274</v>
      </c>
      <c r="G2669" s="53" t="s">
        <v>5174</v>
      </c>
      <c r="H2669" s="24" t="s">
        <v>5175</v>
      </c>
      <c r="I2669" s="115"/>
      <c r="J2669" s="115"/>
      <c r="K2669" s="109"/>
      <c r="L2669" s="109"/>
    </row>
    <row r="2670" spans="1:12" ht="98.4" x14ac:dyDescent="0.4">
      <c r="A2670" s="107"/>
      <c r="B2670" s="24" t="s">
        <v>99</v>
      </c>
      <c r="C2670" s="52">
        <v>43909</v>
      </c>
      <c r="D2670" s="53" t="s">
        <v>16</v>
      </c>
      <c r="E2670" s="24" t="s">
        <v>2431</v>
      </c>
      <c r="F2670" s="14" t="s">
        <v>28</v>
      </c>
      <c r="G2670" s="53" t="s">
        <v>5176</v>
      </c>
      <c r="H2670" s="53" t="s">
        <v>5177</v>
      </c>
      <c r="I2670" s="115"/>
      <c r="J2670" s="115"/>
      <c r="K2670" s="109"/>
      <c r="L2670" s="109"/>
    </row>
    <row r="2671" spans="1:12" ht="98.4" x14ac:dyDescent="0.4">
      <c r="A2671" s="107"/>
      <c r="B2671" s="24" t="s">
        <v>400</v>
      </c>
      <c r="C2671" s="52">
        <v>43909</v>
      </c>
      <c r="D2671" s="53" t="s">
        <v>16</v>
      </c>
      <c r="E2671" s="24" t="s">
        <v>692</v>
      </c>
      <c r="F2671" s="14" t="s">
        <v>28</v>
      </c>
      <c r="G2671" s="53" t="s">
        <v>5178</v>
      </c>
      <c r="H2671" s="54" t="s">
        <v>5179</v>
      </c>
      <c r="I2671" s="108"/>
      <c r="J2671" s="108"/>
      <c r="K2671" s="109"/>
      <c r="L2671" s="109"/>
    </row>
    <row r="2672" spans="1:12" ht="49.2" x14ac:dyDescent="0.4">
      <c r="A2672" s="107"/>
      <c r="B2672" s="24" t="s">
        <v>400</v>
      </c>
      <c r="C2672" s="52">
        <v>43909</v>
      </c>
      <c r="D2672" s="53" t="s">
        <v>16</v>
      </c>
      <c r="E2672" s="24" t="s">
        <v>491</v>
      </c>
      <c r="F2672" s="14" t="s">
        <v>52</v>
      </c>
      <c r="G2672" s="53" t="s">
        <v>5180</v>
      </c>
      <c r="H2672" s="54" t="s">
        <v>5181</v>
      </c>
      <c r="I2672" s="115"/>
      <c r="J2672" s="115"/>
      <c r="K2672" s="109"/>
      <c r="L2672" s="109"/>
    </row>
    <row r="2673" spans="1:12" ht="49.2" x14ac:dyDescent="0.4">
      <c r="A2673" s="107"/>
      <c r="B2673" s="24" t="s">
        <v>400</v>
      </c>
      <c r="C2673" s="52">
        <v>43909</v>
      </c>
      <c r="D2673" s="53" t="s">
        <v>16</v>
      </c>
      <c r="E2673" s="24" t="s">
        <v>491</v>
      </c>
      <c r="F2673" s="14" t="s">
        <v>725</v>
      </c>
      <c r="G2673" s="53" t="s">
        <v>5182</v>
      </c>
      <c r="H2673" s="54" t="s">
        <v>5181</v>
      </c>
      <c r="I2673" s="115"/>
      <c r="J2673" s="115"/>
      <c r="K2673" s="109"/>
      <c r="L2673" s="109"/>
    </row>
    <row r="2674" spans="1:12" ht="61.5" x14ac:dyDescent="0.4">
      <c r="A2674" s="107"/>
      <c r="B2674" s="24" t="s">
        <v>184</v>
      </c>
      <c r="C2674" s="118">
        <v>43909</v>
      </c>
      <c r="D2674" s="119" t="s">
        <v>16</v>
      </c>
      <c r="E2674" s="24" t="s">
        <v>1340</v>
      </c>
      <c r="F2674" s="14" t="s">
        <v>18</v>
      </c>
      <c r="G2674" s="53" t="s">
        <v>5183</v>
      </c>
      <c r="H2674" s="54" t="s">
        <v>5184</v>
      </c>
      <c r="I2674" s="115"/>
      <c r="J2674" s="115"/>
      <c r="K2674" s="109"/>
      <c r="L2674" s="109"/>
    </row>
    <row r="2675" spans="1:12" ht="86.1" x14ac:dyDescent="0.4">
      <c r="A2675" s="107"/>
      <c r="B2675" s="24" t="s">
        <v>184</v>
      </c>
      <c r="C2675" s="52">
        <v>43909</v>
      </c>
      <c r="D2675" s="53" t="s">
        <v>16</v>
      </c>
      <c r="E2675" s="24" t="s">
        <v>332</v>
      </c>
      <c r="F2675" s="14" t="s">
        <v>676</v>
      </c>
      <c r="G2675" s="53" t="s">
        <v>5185</v>
      </c>
      <c r="H2675" s="54" t="s">
        <v>5036</v>
      </c>
      <c r="I2675" s="108"/>
      <c r="J2675" s="108"/>
      <c r="K2675" s="109"/>
      <c r="L2675" s="109"/>
    </row>
    <row r="2676" spans="1:12" ht="110.7" hidden="1" x14ac:dyDescent="0.4">
      <c r="A2676" s="107"/>
      <c r="B2676" s="26" t="s">
        <v>184</v>
      </c>
      <c r="C2676" s="66">
        <v>43909</v>
      </c>
      <c r="D2676" s="67" t="s">
        <v>142</v>
      </c>
      <c r="E2676" s="26" t="s">
        <v>1340</v>
      </c>
      <c r="F2676" s="21" t="s">
        <v>18</v>
      </c>
      <c r="G2676" s="67" t="s">
        <v>5186</v>
      </c>
      <c r="H2676" s="120" t="s">
        <v>5187</v>
      </c>
      <c r="I2676" s="115"/>
      <c r="J2676" s="115"/>
      <c r="K2676" s="109"/>
      <c r="L2676" s="109"/>
    </row>
    <row r="2677" spans="1:12" ht="209.1" x14ac:dyDescent="0.4">
      <c r="A2677" s="107"/>
      <c r="B2677" s="24" t="s">
        <v>184</v>
      </c>
      <c r="C2677" s="52">
        <v>43909</v>
      </c>
      <c r="D2677" s="53" t="s">
        <v>16</v>
      </c>
      <c r="E2677" s="24" t="s">
        <v>2553</v>
      </c>
      <c r="F2677" s="14" t="s">
        <v>18</v>
      </c>
      <c r="G2677" s="53" t="s">
        <v>5188</v>
      </c>
      <c r="H2677" s="54" t="s">
        <v>5184</v>
      </c>
      <c r="I2677" s="115"/>
      <c r="J2677" s="115"/>
      <c r="K2677" s="109"/>
      <c r="L2677" s="109"/>
    </row>
    <row r="2678" spans="1:12" ht="159.9" x14ac:dyDescent="0.4">
      <c r="A2678" s="107"/>
      <c r="B2678" s="121" t="s">
        <v>250</v>
      </c>
      <c r="C2678" s="122">
        <v>43909</v>
      </c>
      <c r="D2678" s="123" t="s">
        <v>16</v>
      </c>
      <c r="E2678" s="24" t="s">
        <v>61</v>
      </c>
      <c r="F2678" s="82" t="s">
        <v>18</v>
      </c>
      <c r="G2678" s="64" t="s">
        <v>5189</v>
      </c>
      <c r="H2678" s="24" t="s">
        <v>5190</v>
      </c>
      <c r="I2678" s="124"/>
      <c r="J2678" s="124"/>
      <c r="K2678" s="109"/>
      <c r="L2678" s="109"/>
    </row>
    <row r="2679" spans="1:12" ht="159.9" x14ac:dyDescent="0.4">
      <c r="A2679" s="107"/>
      <c r="B2679" s="121" t="s">
        <v>250</v>
      </c>
      <c r="C2679" s="122">
        <v>43909</v>
      </c>
      <c r="D2679" s="123" t="s">
        <v>16</v>
      </c>
      <c r="E2679" s="24" t="s">
        <v>61</v>
      </c>
      <c r="F2679" s="82" t="s">
        <v>18</v>
      </c>
      <c r="G2679" s="64" t="s">
        <v>5191</v>
      </c>
      <c r="H2679" s="24" t="s">
        <v>5192</v>
      </c>
      <c r="I2679" s="124"/>
      <c r="J2679" s="124"/>
      <c r="K2679" s="109"/>
      <c r="L2679" s="109"/>
    </row>
    <row r="2680" spans="1:12" ht="172.2" x14ac:dyDescent="0.4">
      <c r="A2680" s="107"/>
      <c r="B2680" s="121" t="s">
        <v>250</v>
      </c>
      <c r="C2680" s="122">
        <v>43909</v>
      </c>
      <c r="D2680" s="123" t="s">
        <v>16</v>
      </c>
      <c r="E2680" s="24" t="s">
        <v>61</v>
      </c>
      <c r="F2680" s="82" t="s">
        <v>18</v>
      </c>
      <c r="G2680" s="64" t="s">
        <v>5193</v>
      </c>
      <c r="H2680" s="24" t="s">
        <v>5194</v>
      </c>
      <c r="I2680" s="124"/>
      <c r="J2680" s="124"/>
      <c r="K2680" s="109"/>
      <c r="L2680" s="109"/>
    </row>
    <row r="2681" spans="1:12" ht="159.9" x14ac:dyDescent="0.4">
      <c r="A2681" s="107"/>
      <c r="B2681" s="121" t="s">
        <v>250</v>
      </c>
      <c r="C2681" s="122">
        <v>43909</v>
      </c>
      <c r="D2681" s="123" t="s">
        <v>16</v>
      </c>
      <c r="E2681" s="24" t="s">
        <v>61</v>
      </c>
      <c r="F2681" s="82" t="s">
        <v>18</v>
      </c>
      <c r="G2681" s="64" t="s">
        <v>5195</v>
      </c>
      <c r="H2681" s="24" t="s">
        <v>5196</v>
      </c>
      <c r="I2681" s="124"/>
      <c r="J2681" s="124"/>
      <c r="K2681" s="109"/>
      <c r="L2681" s="109"/>
    </row>
    <row r="2682" spans="1:12" ht="49.2" x14ac:dyDescent="0.4">
      <c r="A2682" s="107"/>
      <c r="B2682" s="24" t="s">
        <v>119</v>
      </c>
      <c r="C2682" s="52">
        <v>43908</v>
      </c>
      <c r="D2682" s="53" t="s">
        <v>16</v>
      </c>
      <c r="E2682" s="24" t="s">
        <v>810</v>
      </c>
      <c r="F2682" s="14" t="s">
        <v>18</v>
      </c>
      <c r="G2682" s="53" t="s">
        <v>5197</v>
      </c>
      <c r="H2682" s="54" t="s">
        <v>5198</v>
      </c>
      <c r="I2682" s="108"/>
      <c r="J2682" s="108"/>
      <c r="K2682" s="109"/>
      <c r="L2682" s="109"/>
    </row>
    <row r="2683" spans="1:12" ht="36.9" x14ac:dyDescent="0.4">
      <c r="A2683" s="107"/>
      <c r="B2683" s="24" t="s">
        <v>119</v>
      </c>
      <c r="C2683" s="52">
        <v>43908</v>
      </c>
      <c r="D2683" s="53" t="s">
        <v>16</v>
      </c>
      <c r="E2683" s="24" t="s">
        <v>61</v>
      </c>
      <c r="F2683" s="14" t="s">
        <v>23</v>
      </c>
      <c r="G2683" s="53" t="s">
        <v>5199</v>
      </c>
      <c r="H2683" s="54" t="s">
        <v>5200</v>
      </c>
      <c r="I2683" s="53"/>
      <c r="J2683" s="53"/>
      <c r="K2683" s="109"/>
      <c r="L2683" s="109"/>
    </row>
    <row r="2684" spans="1:12" ht="36.9" x14ac:dyDescent="0.4">
      <c r="A2684" s="107"/>
      <c r="B2684" s="24" t="s">
        <v>119</v>
      </c>
      <c r="C2684" s="52">
        <v>43908</v>
      </c>
      <c r="D2684" s="53" t="s">
        <v>16</v>
      </c>
      <c r="E2684" s="24" t="s">
        <v>61</v>
      </c>
      <c r="F2684" s="14" t="s">
        <v>23</v>
      </c>
      <c r="G2684" s="53" t="s">
        <v>5201</v>
      </c>
      <c r="H2684" s="54" t="s">
        <v>5200</v>
      </c>
      <c r="I2684" s="53"/>
      <c r="J2684" s="53"/>
      <c r="K2684" s="109"/>
      <c r="L2684" s="109"/>
    </row>
    <row r="2685" spans="1:12" ht="36.9" x14ac:dyDescent="0.4">
      <c r="A2685" s="107"/>
      <c r="B2685" s="24" t="s">
        <v>119</v>
      </c>
      <c r="C2685" s="52">
        <v>43908</v>
      </c>
      <c r="D2685" s="53" t="s">
        <v>16</v>
      </c>
      <c r="E2685" s="24" t="s">
        <v>61</v>
      </c>
      <c r="F2685" s="14" t="s">
        <v>57</v>
      </c>
      <c r="G2685" s="53" t="s">
        <v>5202</v>
      </c>
      <c r="H2685" s="54" t="s">
        <v>5200</v>
      </c>
      <c r="I2685" s="53"/>
      <c r="J2685" s="53"/>
      <c r="K2685" s="109"/>
      <c r="L2685" s="109"/>
    </row>
    <row r="2686" spans="1:12" ht="61.5" x14ac:dyDescent="0.4">
      <c r="A2686" s="107"/>
      <c r="B2686" s="24" t="s">
        <v>720</v>
      </c>
      <c r="C2686" s="52">
        <v>43908</v>
      </c>
      <c r="D2686" s="53" t="s">
        <v>16</v>
      </c>
      <c r="E2686" s="24" t="s">
        <v>4605</v>
      </c>
      <c r="F2686" s="14" t="s">
        <v>18</v>
      </c>
      <c r="G2686" s="53" t="s">
        <v>5203</v>
      </c>
      <c r="H2686" s="54" t="s">
        <v>5204</v>
      </c>
      <c r="I2686" s="125"/>
      <c r="J2686" s="125"/>
      <c r="K2686" s="109"/>
      <c r="L2686" s="109"/>
    </row>
    <row r="2687" spans="1:12" ht="49.2" x14ac:dyDescent="0.4">
      <c r="A2687" s="107"/>
      <c r="B2687" s="24" t="s">
        <v>720</v>
      </c>
      <c r="C2687" s="52">
        <v>43908</v>
      </c>
      <c r="D2687" s="53" t="s">
        <v>16</v>
      </c>
      <c r="E2687" s="24" t="s">
        <v>4605</v>
      </c>
      <c r="F2687" s="14" t="s">
        <v>18</v>
      </c>
      <c r="G2687" s="53" t="s">
        <v>5205</v>
      </c>
      <c r="H2687" s="54" t="s">
        <v>5206</v>
      </c>
      <c r="I2687" s="108"/>
      <c r="J2687" s="108"/>
      <c r="K2687" s="109"/>
      <c r="L2687" s="109"/>
    </row>
    <row r="2688" spans="1:12" ht="24.6" x14ac:dyDescent="0.4">
      <c r="A2688" s="107"/>
      <c r="B2688" s="24" t="s">
        <v>35</v>
      </c>
      <c r="C2688" s="52">
        <v>43908</v>
      </c>
      <c r="D2688" s="53" t="s">
        <v>16</v>
      </c>
      <c r="E2688" s="24" t="s">
        <v>36</v>
      </c>
      <c r="F2688" s="14" t="s">
        <v>52</v>
      </c>
      <c r="G2688" s="53" t="s">
        <v>5207</v>
      </c>
      <c r="H2688" s="54" t="s">
        <v>5208</v>
      </c>
      <c r="I2688" s="108"/>
      <c r="J2688" s="108"/>
      <c r="K2688" s="109"/>
      <c r="L2688" s="109"/>
    </row>
    <row r="2689" spans="1:12" ht="124.5" customHeight="1" x14ac:dyDescent="0.4">
      <c r="A2689" s="107"/>
      <c r="B2689" s="24" t="s">
        <v>35</v>
      </c>
      <c r="C2689" s="52">
        <v>43908</v>
      </c>
      <c r="D2689" s="53" t="s">
        <v>16</v>
      </c>
      <c r="E2689" s="24" t="s">
        <v>412</v>
      </c>
      <c r="F2689" s="14" t="s">
        <v>23</v>
      </c>
      <c r="G2689" s="53" t="s">
        <v>5209</v>
      </c>
      <c r="H2689" s="54" t="s">
        <v>5210</v>
      </c>
      <c r="I2689" s="53"/>
      <c r="J2689" s="108"/>
      <c r="K2689" s="109"/>
      <c r="L2689" s="109"/>
    </row>
    <row r="2690" spans="1:12" ht="124.5" customHeight="1" x14ac:dyDescent="0.4">
      <c r="A2690" s="107"/>
      <c r="B2690" s="24" t="s">
        <v>35</v>
      </c>
      <c r="C2690" s="52">
        <v>43908</v>
      </c>
      <c r="D2690" s="53" t="s">
        <v>16</v>
      </c>
      <c r="E2690" s="24" t="s">
        <v>412</v>
      </c>
      <c r="F2690" s="14" t="s">
        <v>18</v>
      </c>
      <c r="G2690" s="53" t="s">
        <v>5211</v>
      </c>
      <c r="H2690" s="54" t="s">
        <v>5212</v>
      </c>
      <c r="I2690" s="53"/>
      <c r="J2690" s="108"/>
      <c r="K2690" s="109"/>
      <c r="L2690" s="109"/>
    </row>
    <row r="2691" spans="1:12" ht="73.8" x14ac:dyDescent="0.4">
      <c r="A2691" s="1"/>
      <c r="B2691" s="12" t="s">
        <v>35</v>
      </c>
      <c r="C2691" s="49">
        <v>43908</v>
      </c>
      <c r="D2691" s="14" t="s">
        <v>16</v>
      </c>
      <c r="E2691" s="12" t="s">
        <v>412</v>
      </c>
      <c r="F2691" s="14" t="s">
        <v>23</v>
      </c>
      <c r="G2691" s="14" t="s">
        <v>5213</v>
      </c>
      <c r="H2691" s="29" t="s">
        <v>5214</v>
      </c>
      <c r="I2691" s="14"/>
      <c r="J2691" s="50"/>
      <c r="K2691" s="3"/>
      <c r="L2691" s="3"/>
    </row>
    <row r="2692" spans="1:12" ht="49.2" x14ac:dyDescent="0.4">
      <c r="A2692" s="1"/>
      <c r="B2692" s="12" t="s">
        <v>35</v>
      </c>
      <c r="C2692" s="49">
        <v>43908</v>
      </c>
      <c r="D2692" s="14" t="s">
        <v>16</v>
      </c>
      <c r="E2692" s="12" t="s">
        <v>412</v>
      </c>
      <c r="F2692" s="14" t="s">
        <v>23</v>
      </c>
      <c r="G2692" s="14" t="s">
        <v>5215</v>
      </c>
      <c r="H2692" s="29" t="s">
        <v>5214</v>
      </c>
      <c r="I2692" s="14"/>
      <c r="J2692" s="50"/>
      <c r="K2692" s="3"/>
      <c r="L2692" s="3"/>
    </row>
    <row r="2693" spans="1:12" ht="110.7" x14ac:dyDescent="0.4">
      <c r="A2693" s="1"/>
      <c r="B2693" s="12" t="s">
        <v>42</v>
      </c>
      <c r="C2693" s="49">
        <v>43908</v>
      </c>
      <c r="D2693" s="14" t="s">
        <v>16</v>
      </c>
      <c r="E2693" s="12" t="s">
        <v>724</v>
      </c>
      <c r="F2693" s="14" t="s">
        <v>725</v>
      </c>
      <c r="G2693" s="14" t="s">
        <v>5216</v>
      </c>
      <c r="H2693" s="29" t="s">
        <v>5217</v>
      </c>
      <c r="I2693" s="16"/>
      <c r="J2693" s="16"/>
      <c r="K2693" s="3"/>
      <c r="L2693" s="3"/>
    </row>
    <row r="2694" spans="1:12" ht="135.30000000000001" x14ac:dyDescent="0.4">
      <c r="A2694" s="1"/>
      <c r="B2694" s="12" t="s">
        <v>42</v>
      </c>
      <c r="C2694" s="49">
        <v>43908</v>
      </c>
      <c r="D2694" s="14" t="s">
        <v>16</v>
      </c>
      <c r="E2694" s="12" t="s">
        <v>724</v>
      </c>
      <c r="F2694" s="14" t="s">
        <v>274</v>
      </c>
      <c r="G2694" s="14" t="s">
        <v>5218</v>
      </c>
      <c r="H2694" s="29" t="s">
        <v>5219</v>
      </c>
      <c r="I2694" s="16"/>
      <c r="J2694" s="16"/>
      <c r="K2694" s="3"/>
      <c r="L2694" s="3"/>
    </row>
    <row r="2695" spans="1:12" ht="61.5" x14ac:dyDescent="0.4">
      <c r="A2695" s="1"/>
      <c r="B2695" s="12" t="s">
        <v>42</v>
      </c>
      <c r="C2695" s="49">
        <v>43908</v>
      </c>
      <c r="D2695" s="14" t="s">
        <v>16</v>
      </c>
      <c r="E2695" s="12" t="s">
        <v>724</v>
      </c>
      <c r="F2695" s="14" t="s">
        <v>274</v>
      </c>
      <c r="G2695" s="14" t="s">
        <v>5220</v>
      </c>
      <c r="H2695" s="29" t="s">
        <v>5221</v>
      </c>
      <c r="I2695" s="16"/>
      <c r="J2695" s="16"/>
      <c r="K2695" s="3"/>
      <c r="L2695" s="3"/>
    </row>
    <row r="2696" spans="1:12" ht="36.9" x14ac:dyDescent="0.4">
      <c r="A2696" s="1"/>
      <c r="B2696" s="12" t="s">
        <v>42</v>
      </c>
      <c r="C2696" s="49">
        <v>43908</v>
      </c>
      <c r="D2696" s="14" t="s">
        <v>16</v>
      </c>
      <c r="E2696" s="12" t="s">
        <v>724</v>
      </c>
      <c r="F2696" s="14" t="s">
        <v>18</v>
      </c>
      <c r="G2696" s="14" t="s">
        <v>5222</v>
      </c>
      <c r="H2696" s="29" t="s">
        <v>5221</v>
      </c>
      <c r="I2696" s="16"/>
      <c r="J2696" s="16"/>
      <c r="K2696" s="3"/>
      <c r="L2696" s="3"/>
    </row>
    <row r="2697" spans="1:12" ht="184.5" x14ac:dyDescent="0.4">
      <c r="A2697" s="1"/>
      <c r="B2697" s="12" t="s">
        <v>576</v>
      </c>
      <c r="C2697" s="49">
        <v>43908</v>
      </c>
      <c r="D2697" s="14" t="s">
        <v>16</v>
      </c>
      <c r="E2697" s="12" t="s">
        <v>3202</v>
      </c>
      <c r="F2697" s="14" t="s">
        <v>18</v>
      </c>
      <c r="G2697" s="14" t="s">
        <v>5223</v>
      </c>
      <c r="H2697" s="29" t="s">
        <v>5224</v>
      </c>
      <c r="I2697" s="16"/>
      <c r="J2697" s="16"/>
      <c r="K2697" s="3"/>
      <c r="L2697" s="3"/>
    </row>
    <row r="2698" spans="1:12" ht="184.5" x14ac:dyDescent="0.4">
      <c r="A2698" s="1"/>
      <c r="B2698" s="12" t="s">
        <v>576</v>
      </c>
      <c r="C2698" s="49">
        <v>43908</v>
      </c>
      <c r="D2698" s="14" t="s">
        <v>16</v>
      </c>
      <c r="E2698" s="12" t="s">
        <v>3202</v>
      </c>
      <c r="F2698" s="14" t="s">
        <v>274</v>
      </c>
      <c r="G2698" s="14" t="s">
        <v>5225</v>
      </c>
      <c r="H2698" s="29" t="s">
        <v>5224</v>
      </c>
      <c r="I2698" s="16"/>
      <c r="J2698" s="16"/>
      <c r="K2698" s="3"/>
      <c r="L2698" s="3"/>
    </row>
    <row r="2699" spans="1:12" ht="73.8" x14ac:dyDescent="0.4">
      <c r="A2699" s="3"/>
      <c r="B2699" s="12" t="s">
        <v>50</v>
      </c>
      <c r="C2699" s="49">
        <v>43908</v>
      </c>
      <c r="D2699" s="14" t="s">
        <v>16</v>
      </c>
      <c r="E2699" s="12" t="s">
        <v>51</v>
      </c>
      <c r="F2699" s="14" t="s">
        <v>274</v>
      </c>
      <c r="G2699" s="14" t="s">
        <v>5226</v>
      </c>
      <c r="H2699" s="29" t="s">
        <v>5227</v>
      </c>
      <c r="I2699" s="71"/>
      <c r="J2699" s="71"/>
      <c r="K2699" s="3"/>
      <c r="L2699" s="3"/>
    </row>
    <row r="2700" spans="1:12" ht="49.2" x14ac:dyDescent="0.4">
      <c r="A2700" s="3"/>
      <c r="B2700" s="17" t="s">
        <v>50</v>
      </c>
      <c r="C2700" s="69">
        <v>43908</v>
      </c>
      <c r="D2700" s="70" t="s">
        <v>16</v>
      </c>
      <c r="E2700" s="17" t="s">
        <v>51</v>
      </c>
      <c r="F2700" s="14" t="s">
        <v>274</v>
      </c>
      <c r="G2700" s="14" t="s">
        <v>5228</v>
      </c>
      <c r="H2700" s="29" t="s">
        <v>5227</v>
      </c>
      <c r="I2700" s="71"/>
      <c r="J2700" s="71"/>
      <c r="K2700" s="3"/>
      <c r="L2700" s="3"/>
    </row>
    <row r="2701" spans="1:12" ht="61.5" x14ac:dyDescent="0.4">
      <c r="A2701" s="3"/>
      <c r="B2701" s="17" t="s">
        <v>50</v>
      </c>
      <c r="C2701" s="69">
        <v>43908</v>
      </c>
      <c r="D2701" s="70" t="s">
        <v>16</v>
      </c>
      <c r="E2701" s="17" t="s">
        <v>51</v>
      </c>
      <c r="F2701" s="14" t="s">
        <v>274</v>
      </c>
      <c r="G2701" s="14" t="s">
        <v>5229</v>
      </c>
      <c r="H2701" s="29" t="s">
        <v>5227</v>
      </c>
      <c r="I2701" s="71"/>
      <c r="J2701" s="71"/>
      <c r="K2701" s="3"/>
      <c r="L2701" s="3"/>
    </row>
    <row r="2702" spans="1:12" ht="61.5" x14ac:dyDescent="0.4">
      <c r="A2702" s="3"/>
      <c r="B2702" s="17" t="s">
        <v>50</v>
      </c>
      <c r="C2702" s="69">
        <v>43908</v>
      </c>
      <c r="D2702" s="70" t="s">
        <v>16</v>
      </c>
      <c r="E2702" s="17" t="s">
        <v>51</v>
      </c>
      <c r="F2702" s="14" t="s">
        <v>274</v>
      </c>
      <c r="G2702" s="14" t="s">
        <v>5230</v>
      </c>
      <c r="H2702" s="29" t="s">
        <v>5227</v>
      </c>
      <c r="I2702" s="71"/>
      <c r="J2702" s="71"/>
      <c r="K2702" s="3"/>
      <c r="L2702" s="3"/>
    </row>
    <row r="2703" spans="1:12" ht="36.9" x14ac:dyDescent="0.4">
      <c r="A2703" s="3"/>
      <c r="B2703" s="17" t="s">
        <v>50</v>
      </c>
      <c r="C2703" s="69">
        <v>43908</v>
      </c>
      <c r="D2703" s="70" t="s">
        <v>16</v>
      </c>
      <c r="E2703" s="17" t="s">
        <v>51</v>
      </c>
      <c r="F2703" s="14" t="s">
        <v>274</v>
      </c>
      <c r="G2703" s="14" t="s">
        <v>5231</v>
      </c>
      <c r="H2703" s="29" t="s">
        <v>5227</v>
      </c>
      <c r="I2703" s="71"/>
      <c r="J2703" s="71"/>
      <c r="K2703" s="3"/>
      <c r="L2703" s="3"/>
    </row>
    <row r="2704" spans="1:12" ht="86.1" x14ac:dyDescent="0.4">
      <c r="A2704" s="3"/>
      <c r="B2704" s="17" t="s">
        <v>50</v>
      </c>
      <c r="C2704" s="69">
        <v>43908</v>
      </c>
      <c r="D2704" s="70" t="s">
        <v>16</v>
      </c>
      <c r="E2704" s="17" t="s">
        <v>51</v>
      </c>
      <c r="F2704" s="14" t="s">
        <v>274</v>
      </c>
      <c r="G2704" s="14" t="s">
        <v>5232</v>
      </c>
      <c r="H2704" s="29" t="s">
        <v>5227</v>
      </c>
      <c r="I2704" s="71"/>
      <c r="J2704" s="71"/>
      <c r="K2704" s="3"/>
      <c r="L2704" s="3"/>
    </row>
    <row r="2705" spans="1:12" ht="73.8" hidden="1" x14ac:dyDescent="0.4">
      <c r="A2705" s="3"/>
      <c r="B2705" s="19" t="s">
        <v>137</v>
      </c>
      <c r="C2705" s="51">
        <v>43908</v>
      </c>
      <c r="D2705" s="21" t="s">
        <v>142</v>
      </c>
      <c r="E2705" s="19" t="s">
        <v>5233</v>
      </c>
      <c r="F2705" s="21" t="s">
        <v>23</v>
      </c>
      <c r="G2705" s="21" t="s">
        <v>5234</v>
      </c>
      <c r="H2705" s="31" t="s">
        <v>5235</v>
      </c>
      <c r="I2705" s="16"/>
      <c r="J2705" s="16"/>
      <c r="K2705" s="3"/>
      <c r="L2705" s="3"/>
    </row>
    <row r="2706" spans="1:12" ht="49.2" x14ac:dyDescent="0.4">
      <c r="A2706" s="3"/>
      <c r="B2706" s="12" t="s">
        <v>141</v>
      </c>
      <c r="C2706" s="49">
        <v>43908</v>
      </c>
      <c r="D2706" s="14" t="s">
        <v>16</v>
      </c>
      <c r="E2706" s="12" t="s">
        <v>1988</v>
      </c>
      <c r="F2706" s="14" t="s">
        <v>725</v>
      </c>
      <c r="G2706" s="14" t="s">
        <v>5236</v>
      </c>
      <c r="H2706" s="29" t="s">
        <v>5237</v>
      </c>
      <c r="I2706" s="50"/>
      <c r="J2706" s="50"/>
      <c r="K2706" s="3"/>
      <c r="L2706" s="3"/>
    </row>
    <row r="2707" spans="1:12" ht="73.8" x14ac:dyDescent="0.4">
      <c r="A2707" s="1"/>
      <c r="B2707" s="12" t="s">
        <v>141</v>
      </c>
      <c r="C2707" s="49">
        <v>43908</v>
      </c>
      <c r="D2707" s="14" t="s">
        <v>16</v>
      </c>
      <c r="E2707" s="12" t="s">
        <v>1988</v>
      </c>
      <c r="F2707" s="14" t="s">
        <v>790</v>
      </c>
      <c r="G2707" s="14" t="s">
        <v>5238</v>
      </c>
      <c r="H2707" s="29" t="s">
        <v>5237</v>
      </c>
      <c r="I2707" s="50"/>
      <c r="J2707" s="50"/>
      <c r="K2707" s="3"/>
      <c r="L2707" s="3"/>
    </row>
    <row r="2708" spans="1:12" ht="73.8" x14ac:dyDescent="0.4">
      <c r="A2708" s="1"/>
      <c r="B2708" s="12" t="s">
        <v>141</v>
      </c>
      <c r="C2708" s="49">
        <v>43908</v>
      </c>
      <c r="D2708" s="14" t="s">
        <v>16</v>
      </c>
      <c r="E2708" s="12" t="s">
        <v>1988</v>
      </c>
      <c r="F2708" s="14" t="s">
        <v>274</v>
      </c>
      <c r="G2708" s="14" t="s">
        <v>5239</v>
      </c>
      <c r="H2708" s="29" t="s">
        <v>5237</v>
      </c>
      <c r="I2708" s="50"/>
      <c r="J2708" s="50"/>
      <c r="K2708" s="3"/>
      <c r="L2708" s="3"/>
    </row>
    <row r="2709" spans="1:12" ht="98.4" hidden="1" x14ac:dyDescent="0.4">
      <c r="A2709" s="1"/>
      <c r="B2709" s="19" t="s">
        <v>599</v>
      </c>
      <c r="C2709" s="51">
        <v>43908</v>
      </c>
      <c r="D2709" s="21" t="s">
        <v>142</v>
      </c>
      <c r="E2709" s="19" t="s">
        <v>61</v>
      </c>
      <c r="F2709" s="21" t="s">
        <v>23</v>
      </c>
      <c r="G2709" s="21" t="s">
        <v>5240</v>
      </c>
      <c r="H2709" s="31" t="s">
        <v>5241</v>
      </c>
      <c r="I2709" s="50"/>
      <c r="J2709" s="50"/>
      <c r="K2709" s="3"/>
      <c r="L2709" s="3"/>
    </row>
    <row r="2710" spans="1:12" ht="36.9" x14ac:dyDescent="0.4">
      <c r="A2710" s="3"/>
      <c r="B2710" s="12" t="s">
        <v>607</v>
      </c>
      <c r="C2710" s="49">
        <v>43908</v>
      </c>
      <c r="D2710" s="14" t="s">
        <v>16</v>
      </c>
      <c r="E2710" s="12" t="s">
        <v>5242</v>
      </c>
      <c r="F2710" s="14" t="s">
        <v>18</v>
      </c>
      <c r="G2710" s="14" t="s">
        <v>5243</v>
      </c>
      <c r="H2710" s="29" t="s">
        <v>5244</v>
      </c>
      <c r="I2710" s="50"/>
      <c r="J2710" s="50"/>
      <c r="K2710" s="3"/>
      <c r="L2710" s="3"/>
    </row>
    <row r="2711" spans="1:12" ht="73.8" x14ac:dyDescent="0.4">
      <c r="A2711" s="109"/>
      <c r="B2711" s="12" t="s">
        <v>607</v>
      </c>
      <c r="C2711" s="49">
        <v>43908</v>
      </c>
      <c r="D2711" s="14" t="s">
        <v>16</v>
      </c>
      <c r="E2711" s="12" t="s">
        <v>5245</v>
      </c>
      <c r="F2711" s="53" t="s">
        <v>18</v>
      </c>
      <c r="G2711" s="53" t="s">
        <v>5246</v>
      </c>
      <c r="H2711" s="29" t="s">
        <v>5247</v>
      </c>
      <c r="I2711" s="108"/>
      <c r="J2711" s="108"/>
      <c r="K2711" s="109"/>
      <c r="L2711" s="109"/>
    </row>
    <row r="2712" spans="1:12" ht="49.2" x14ac:dyDescent="0.4">
      <c r="A2712" s="107"/>
      <c r="B2712" s="24" t="s">
        <v>362</v>
      </c>
      <c r="C2712" s="52">
        <v>43908</v>
      </c>
      <c r="D2712" s="53" t="s">
        <v>16</v>
      </c>
      <c r="E2712" s="111" t="s">
        <v>5248</v>
      </c>
      <c r="F2712" s="53" t="s">
        <v>18</v>
      </c>
      <c r="G2712" s="53" t="s">
        <v>5249</v>
      </c>
      <c r="H2712" s="54" t="s">
        <v>5250</v>
      </c>
      <c r="I2712" s="108"/>
      <c r="J2712" s="108"/>
      <c r="K2712" s="109"/>
      <c r="L2712" s="109"/>
    </row>
    <row r="2713" spans="1:12" ht="184.5" hidden="1" x14ac:dyDescent="0.4">
      <c r="A2713" s="107"/>
      <c r="B2713" s="26" t="s">
        <v>619</v>
      </c>
      <c r="C2713" s="66">
        <v>43908</v>
      </c>
      <c r="D2713" s="67" t="s">
        <v>142</v>
      </c>
      <c r="E2713" s="26" t="s">
        <v>5251</v>
      </c>
      <c r="F2713" s="67" t="s">
        <v>23</v>
      </c>
      <c r="G2713" s="67" t="s">
        <v>5252</v>
      </c>
      <c r="H2713" s="120" t="s">
        <v>5253</v>
      </c>
      <c r="I2713" s="115"/>
      <c r="J2713" s="115"/>
      <c r="K2713" s="109"/>
      <c r="L2713" s="109"/>
    </row>
    <row r="2714" spans="1:12" ht="233.7" x14ac:dyDescent="0.4">
      <c r="A2714" s="107"/>
      <c r="B2714" s="24" t="s">
        <v>619</v>
      </c>
      <c r="C2714" s="52">
        <v>43908</v>
      </c>
      <c r="D2714" s="53" t="s">
        <v>16</v>
      </c>
      <c r="E2714" s="24" t="s">
        <v>61</v>
      </c>
      <c r="F2714" s="53" t="s">
        <v>18</v>
      </c>
      <c r="G2714" s="53" t="s">
        <v>5254</v>
      </c>
      <c r="H2714" s="54" t="s">
        <v>5255</v>
      </c>
      <c r="I2714" s="53"/>
      <c r="J2714" s="53"/>
      <c r="K2714" s="109"/>
      <c r="L2714" s="109"/>
    </row>
    <row r="2715" spans="1:12" ht="233.7" x14ac:dyDescent="0.4">
      <c r="A2715" s="107"/>
      <c r="B2715" s="24" t="s">
        <v>619</v>
      </c>
      <c r="C2715" s="52">
        <v>43908</v>
      </c>
      <c r="D2715" s="53" t="s">
        <v>16</v>
      </c>
      <c r="E2715" s="24" t="s">
        <v>61</v>
      </c>
      <c r="F2715" s="53" t="s">
        <v>28</v>
      </c>
      <c r="G2715" s="53" t="s">
        <v>5256</v>
      </c>
      <c r="H2715" s="54" t="s">
        <v>5255</v>
      </c>
      <c r="I2715" s="53"/>
      <c r="J2715" s="53"/>
      <c r="K2715" s="109"/>
      <c r="L2715" s="109"/>
    </row>
    <row r="2716" spans="1:12" ht="233.7" x14ac:dyDescent="0.4">
      <c r="A2716" s="3"/>
      <c r="B2716" s="12" t="s">
        <v>619</v>
      </c>
      <c r="C2716" s="49">
        <v>43908</v>
      </c>
      <c r="D2716" s="14" t="s">
        <v>16</v>
      </c>
      <c r="E2716" s="12" t="s">
        <v>61</v>
      </c>
      <c r="F2716" s="14" t="s">
        <v>23</v>
      </c>
      <c r="G2716" s="14" t="s">
        <v>5257</v>
      </c>
      <c r="H2716" s="29" t="s">
        <v>5255</v>
      </c>
      <c r="I2716" s="53"/>
      <c r="J2716" s="53"/>
      <c r="K2716" s="3"/>
      <c r="L2716" s="3"/>
    </row>
    <row r="2717" spans="1:12" ht="233.7" x14ac:dyDescent="0.4">
      <c r="A2717" s="3"/>
      <c r="B2717" s="12" t="s">
        <v>619</v>
      </c>
      <c r="C2717" s="49">
        <v>43908</v>
      </c>
      <c r="D2717" s="14" t="s">
        <v>16</v>
      </c>
      <c r="E2717" s="12" t="s">
        <v>61</v>
      </c>
      <c r="F2717" s="14" t="s">
        <v>18</v>
      </c>
      <c r="G2717" s="14" t="s">
        <v>5258</v>
      </c>
      <c r="H2717" s="29" t="s">
        <v>5255</v>
      </c>
      <c r="I2717" s="53"/>
      <c r="J2717" s="53"/>
      <c r="K2717" s="3"/>
      <c r="L2717" s="3"/>
    </row>
    <row r="2718" spans="1:12" ht="233.7" x14ac:dyDescent="0.4">
      <c r="A2718" s="3"/>
      <c r="B2718" s="12" t="s">
        <v>619</v>
      </c>
      <c r="C2718" s="49">
        <v>43908</v>
      </c>
      <c r="D2718" s="14" t="s">
        <v>16</v>
      </c>
      <c r="E2718" s="12" t="s">
        <v>61</v>
      </c>
      <c r="F2718" s="14" t="s">
        <v>23</v>
      </c>
      <c r="G2718" s="14" t="s">
        <v>5259</v>
      </c>
      <c r="H2718" s="29" t="s">
        <v>5255</v>
      </c>
      <c r="I2718" s="53"/>
      <c r="J2718" s="53"/>
      <c r="K2718" s="3"/>
      <c r="L2718" s="3"/>
    </row>
    <row r="2719" spans="1:12" ht="233.7" x14ac:dyDescent="0.4">
      <c r="A2719" s="3"/>
      <c r="B2719" s="12" t="s">
        <v>619</v>
      </c>
      <c r="C2719" s="49">
        <v>43908</v>
      </c>
      <c r="D2719" s="14" t="s">
        <v>16</v>
      </c>
      <c r="E2719" s="12" t="s">
        <v>61</v>
      </c>
      <c r="F2719" s="14" t="s">
        <v>23</v>
      </c>
      <c r="G2719" s="14" t="s">
        <v>5260</v>
      </c>
      <c r="H2719" s="29" t="s">
        <v>5255</v>
      </c>
      <c r="I2719" s="53"/>
      <c r="J2719" s="53"/>
      <c r="K2719" s="3"/>
      <c r="L2719" s="3"/>
    </row>
    <row r="2720" spans="1:12" ht="233.7" x14ac:dyDescent="0.4">
      <c r="A2720" s="3"/>
      <c r="B2720" s="12" t="s">
        <v>619</v>
      </c>
      <c r="C2720" s="49">
        <v>43908</v>
      </c>
      <c r="D2720" s="14" t="s">
        <v>16</v>
      </c>
      <c r="E2720" s="12" t="s">
        <v>61</v>
      </c>
      <c r="F2720" s="14" t="s">
        <v>23</v>
      </c>
      <c r="G2720" s="14" t="s">
        <v>5261</v>
      </c>
      <c r="H2720" s="29" t="s">
        <v>5255</v>
      </c>
      <c r="I2720" s="53"/>
      <c r="J2720" s="53"/>
      <c r="K2720" s="3"/>
      <c r="L2720" s="3"/>
    </row>
    <row r="2721" spans="1:12" ht="233.7" x14ac:dyDescent="0.4">
      <c r="A2721" s="3"/>
      <c r="B2721" s="12" t="s">
        <v>619</v>
      </c>
      <c r="C2721" s="49">
        <v>43908</v>
      </c>
      <c r="D2721" s="14" t="s">
        <v>16</v>
      </c>
      <c r="E2721" s="12" t="s">
        <v>61</v>
      </c>
      <c r="F2721" s="14" t="s">
        <v>18</v>
      </c>
      <c r="G2721" s="14" t="s">
        <v>5262</v>
      </c>
      <c r="H2721" s="29" t="s">
        <v>5255</v>
      </c>
      <c r="I2721" s="53"/>
      <c r="J2721" s="53"/>
      <c r="K2721" s="3"/>
      <c r="L2721" s="3"/>
    </row>
    <row r="2722" spans="1:12" ht="233.7" x14ac:dyDescent="0.4">
      <c r="A2722" s="3"/>
      <c r="B2722" s="12" t="s">
        <v>619</v>
      </c>
      <c r="C2722" s="49">
        <v>43908</v>
      </c>
      <c r="D2722" s="14" t="s">
        <v>16</v>
      </c>
      <c r="E2722" s="12" t="s">
        <v>61</v>
      </c>
      <c r="F2722" s="14" t="s">
        <v>18</v>
      </c>
      <c r="G2722" s="14" t="s">
        <v>5263</v>
      </c>
      <c r="H2722" s="29" t="s">
        <v>5255</v>
      </c>
      <c r="I2722" s="53"/>
      <c r="J2722" s="53"/>
      <c r="K2722" s="3"/>
      <c r="L2722" s="3"/>
    </row>
    <row r="2723" spans="1:12" ht="233.7" x14ac:dyDescent="0.4">
      <c r="A2723" s="3"/>
      <c r="B2723" s="12" t="s">
        <v>619</v>
      </c>
      <c r="C2723" s="49">
        <v>43908</v>
      </c>
      <c r="D2723" s="14" t="s">
        <v>16</v>
      </c>
      <c r="E2723" s="12" t="s">
        <v>61</v>
      </c>
      <c r="F2723" s="14" t="s">
        <v>18</v>
      </c>
      <c r="G2723" s="14" t="s">
        <v>5264</v>
      </c>
      <c r="H2723" s="29" t="s">
        <v>5255</v>
      </c>
      <c r="I2723" s="53"/>
      <c r="J2723" s="53"/>
      <c r="K2723" s="3"/>
      <c r="L2723" s="3"/>
    </row>
    <row r="2724" spans="1:12" ht="98.4" x14ac:dyDescent="0.4">
      <c r="A2724" s="3"/>
      <c r="B2724" s="12" t="s">
        <v>148</v>
      </c>
      <c r="C2724" s="28">
        <v>43908</v>
      </c>
      <c r="D2724" s="12" t="s">
        <v>16</v>
      </c>
      <c r="E2724" s="12" t="s">
        <v>4490</v>
      </c>
      <c r="F2724" s="12" t="s">
        <v>18</v>
      </c>
      <c r="G2724" s="14" t="s">
        <v>5265</v>
      </c>
      <c r="H2724" s="12" t="s">
        <v>5266</v>
      </c>
      <c r="I2724" s="115"/>
      <c r="J2724" s="115"/>
      <c r="K2724" s="3"/>
      <c r="L2724" s="3"/>
    </row>
    <row r="2725" spans="1:12" ht="36.9" x14ac:dyDescent="0.4">
      <c r="A2725" s="3"/>
      <c r="B2725" s="12" t="s">
        <v>148</v>
      </c>
      <c r="C2725" s="28">
        <v>43908</v>
      </c>
      <c r="D2725" s="12" t="s">
        <v>16</v>
      </c>
      <c r="E2725" s="12" t="s">
        <v>4490</v>
      </c>
      <c r="F2725" s="12" t="s">
        <v>18</v>
      </c>
      <c r="G2725" s="14" t="s">
        <v>5267</v>
      </c>
      <c r="H2725" s="29" t="s">
        <v>5268</v>
      </c>
      <c r="I2725" s="108"/>
      <c r="J2725" s="108"/>
      <c r="K2725" s="3"/>
      <c r="L2725" s="3"/>
    </row>
    <row r="2726" spans="1:12" ht="36.9" x14ac:dyDescent="0.4">
      <c r="A2726" s="3"/>
      <c r="B2726" s="12" t="s">
        <v>148</v>
      </c>
      <c r="C2726" s="28">
        <v>43908</v>
      </c>
      <c r="D2726" s="12" t="s">
        <v>16</v>
      </c>
      <c r="E2726" s="12" t="s">
        <v>4490</v>
      </c>
      <c r="F2726" s="12" t="s">
        <v>18</v>
      </c>
      <c r="G2726" s="14" t="s">
        <v>5269</v>
      </c>
      <c r="H2726" s="29" t="s">
        <v>5268</v>
      </c>
      <c r="I2726" s="108"/>
      <c r="J2726" s="108"/>
      <c r="K2726" s="3"/>
      <c r="L2726" s="3"/>
    </row>
    <row r="2727" spans="1:12" ht="98.4" x14ac:dyDescent="0.4">
      <c r="A2727" s="3"/>
      <c r="B2727" s="12" t="s">
        <v>148</v>
      </c>
      <c r="C2727" s="28">
        <v>43908</v>
      </c>
      <c r="D2727" s="12" t="s">
        <v>16</v>
      </c>
      <c r="E2727" s="12" t="s">
        <v>4490</v>
      </c>
      <c r="F2727" s="12" t="s">
        <v>23</v>
      </c>
      <c r="G2727" s="14" t="s">
        <v>5270</v>
      </c>
      <c r="H2727" s="29" t="s">
        <v>5268</v>
      </c>
      <c r="I2727" s="108"/>
      <c r="J2727" s="108"/>
      <c r="K2727" s="3"/>
      <c r="L2727" s="3"/>
    </row>
    <row r="2728" spans="1:12" ht="61.5" x14ac:dyDescent="0.4">
      <c r="A2728" s="3"/>
      <c r="B2728" s="12" t="s">
        <v>148</v>
      </c>
      <c r="C2728" s="28">
        <v>43908</v>
      </c>
      <c r="D2728" s="12" t="s">
        <v>16</v>
      </c>
      <c r="E2728" s="12" t="s">
        <v>4490</v>
      </c>
      <c r="F2728" s="12" t="s">
        <v>23</v>
      </c>
      <c r="G2728" s="14" t="s">
        <v>5271</v>
      </c>
      <c r="H2728" s="29" t="s">
        <v>5268</v>
      </c>
      <c r="I2728" s="108"/>
      <c r="J2728" s="108"/>
      <c r="K2728" s="3"/>
      <c r="L2728" s="3"/>
    </row>
    <row r="2729" spans="1:12" ht="73.8" x14ac:dyDescent="0.4">
      <c r="A2729" s="3"/>
      <c r="B2729" s="12" t="s">
        <v>148</v>
      </c>
      <c r="C2729" s="28">
        <v>43908</v>
      </c>
      <c r="D2729" s="12" t="s">
        <v>16</v>
      </c>
      <c r="E2729" s="12" t="s">
        <v>837</v>
      </c>
      <c r="F2729" s="12" t="s">
        <v>18</v>
      </c>
      <c r="G2729" s="14" t="s">
        <v>5272</v>
      </c>
      <c r="H2729" s="29" t="s">
        <v>5273</v>
      </c>
      <c r="I2729" s="115"/>
      <c r="J2729" s="115"/>
      <c r="K2729" s="3"/>
      <c r="L2729" s="3"/>
    </row>
    <row r="2730" spans="1:12" ht="36.9" x14ac:dyDescent="0.4">
      <c r="A2730" s="3"/>
      <c r="B2730" s="99" t="s">
        <v>624</v>
      </c>
      <c r="C2730" s="49">
        <v>43908</v>
      </c>
      <c r="D2730" s="14" t="s">
        <v>16</v>
      </c>
      <c r="E2730" s="12" t="s">
        <v>625</v>
      </c>
      <c r="F2730" s="14" t="s">
        <v>52</v>
      </c>
      <c r="G2730" s="14" t="s">
        <v>5274</v>
      </c>
      <c r="H2730" s="29" t="s">
        <v>5275</v>
      </c>
      <c r="I2730" s="108"/>
      <c r="J2730" s="108"/>
      <c r="K2730" s="3"/>
      <c r="L2730" s="3"/>
    </row>
    <row r="2731" spans="1:12" ht="36.9" x14ac:dyDescent="0.4">
      <c r="A2731" s="3"/>
      <c r="B2731" s="99" t="s">
        <v>624</v>
      </c>
      <c r="C2731" s="49">
        <v>43908</v>
      </c>
      <c r="D2731" s="14" t="s">
        <v>16</v>
      </c>
      <c r="E2731" s="12" t="s">
        <v>625</v>
      </c>
      <c r="F2731" s="14" t="s">
        <v>18</v>
      </c>
      <c r="G2731" s="14" t="s">
        <v>5276</v>
      </c>
      <c r="H2731" s="29" t="s">
        <v>5275</v>
      </c>
      <c r="I2731" s="108"/>
      <c r="J2731" s="108"/>
      <c r="K2731" s="3"/>
      <c r="L2731" s="3"/>
    </row>
    <row r="2732" spans="1:12" ht="49.2" x14ac:dyDescent="0.4">
      <c r="A2732" s="3"/>
      <c r="B2732" s="12" t="s">
        <v>431</v>
      </c>
      <c r="C2732" s="49">
        <v>43908</v>
      </c>
      <c r="D2732" s="14" t="s">
        <v>16</v>
      </c>
      <c r="E2732" s="12" t="s">
        <v>432</v>
      </c>
      <c r="F2732" s="14" t="s">
        <v>725</v>
      </c>
      <c r="G2732" s="14" t="s">
        <v>5277</v>
      </c>
      <c r="H2732" s="29" t="s">
        <v>5278</v>
      </c>
      <c r="I2732" s="108"/>
      <c r="J2732" s="108"/>
      <c r="K2732" s="3"/>
      <c r="L2732" s="3"/>
    </row>
    <row r="2733" spans="1:12" ht="86.1" x14ac:dyDescent="0.4">
      <c r="A2733" s="3"/>
      <c r="B2733" s="62" t="s">
        <v>60</v>
      </c>
      <c r="C2733" s="68">
        <v>43908</v>
      </c>
      <c r="D2733" s="62" t="s">
        <v>16</v>
      </c>
      <c r="E2733" s="62" t="s">
        <v>61</v>
      </c>
      <c r="F2733" s="62" t="s">
        <v>23</v>
      </c>
      <c r="G2733" s="62" t="s">
        <v>5279</v>
      </c>
      <c r="H2733" s="65" t="s">
        <v>5280</v>
      </c>
      <c r="I2733" s="115"/>
      <c r="J2733" s="115"/>
      <c r="K2733" s="3"/>
      <c r="L2733" s="3"/>
    </row>
    <row r="2734" spans="1:12" ht="36.9" x14ac:dyDescent="0.4">
      <c r="A2734" s="3"/>
      <c r="B2734" s="12" t="s">
        <v>987</v>
      </c>
      <c r="C2734" s="49">
        <v>43908</v>
      </c>
      <c r="D2734" s="14" t="s">
        <v>16</v>
      </c>
      <c r="E2734" s="12" t="s">
        <v>4208</v>
      </c>
      <c r="F2734" s="14" t="s">
        <v>18</v>
      </c>
      <c r="G2734" s="14" t="s">
        <v>5281</v>
      </c>
      <c r="H2734" s="29" t="s">
        <v>5282</v>
      </c>
      <c r="I2734" s="108"/>
      <c r="J2734" s="108"/>
      <c r="K2734" s="3"/>
      <c r="L2734" s="3"/>
    </row>
    <row r="2735" spans="1:12" ht="172.2" hidden="1" x14ac:dyDescent="0.4">
      <c r="A2735" s="3"/>
      <c r="B2735" s="19" t="s">
        <v>987</v>
      </c>
      <c r="C2735" s="51">
        <v>43908</v>
      </c>
      <c r="D2735" s="21" t="s">
        <v>142</v>
      </c>
      <c r="E2735" s="19" t="s">
        <v>5283</v>
      </c>
      <c r="F2735" s="21" t="s">
        <v>23</v>
      </c>
      <c r="G2735" s="21" t="s">
        <v>5284</v>
      </c>
      <c r="H2735" s="31" t="s">
        <v>5285</v>
      </c>
      <c r="I2735" s="115"/>
      <c r="J2735" s="115"/>
      <c r="K2735" s="3"/>
      <c r="L2735" s="3"/>
    </row>
    <row r="2736" spans="1:12" ht="49.2" x14ac:dyDescent="0.4">
      <c r="A2736" s="3"/>
      <c r="B2736" s="75" t="s">
        <v>1091</v>
      </c>
      <c r="C2736" s="76">
        <v>43908</v>
      </c>
      <c r="D2736" s="75" t="s">
        <v>16</v>
      </c>
      <c r="E2736" s="75" t="s">
        <v>61</v>
      </c>
      <c r="F2736" s="75" t="s">
        <v>23</v>
      </c>
      <c r="G2736" s="77" t="s">
        <v>5286</v>
      </c>
      <c r="H2736" s="78" t="s">
        <v>5287</v>
      </c>
      <c r="I2736" s="16"/>
      <c r="J2736" s="16"/>
      <c r="K2736" s="3"/>
      <c r="L2736" s="3"/>
    </row>
    <row r="2737" spans="1:12" ht="49.2" x14ac:dyDescent="0.4">
      <c r="A2737" s="126"/>
      <c r="B2737" s="24" t="s">
        <v>74</v>
      </c>
      <c r="C2737" s="52">
        <v>43908</v>
      </c>
      <c r="D2737" s="53" t="s">
        <v>16</v>
      </c>
      <c r="E2737" s="24" t="s">
        <v>1192</v>
      </c>
      <c r="F2737" s="53" t="s">
        <v>18</v>
      </c>
      <c r="G2737" s="53" t="s">
        <v>5288</v>
      </c>
      <c r="H2737" s="54" t="s">
        <v>5289</v>
      </c>
      <c r="I2737" s="108"/>
      <c r="J2737" s="108"/>
      <c r="K2737" s="127"/>
      <c r="L2737" s="127"/>
    </row>
    <row r="2738" spans="1:12" ht="49.2" hidden="1" x14ac:dyDescent="0.4">
      <c r="A2738" s="126"/>
      <c r="B2738" s="128" t="s">
        <v>164</v>
      </c>
      <c r="C2738" s="129">
        <v>43908</v>
      </c>
      <c r="D2738" s="128" t="s">
        <v>142</v>
      </c>
      <c r="E2738" s="128" t="s">
        <v>165</v>
      </c>
      <c r="F2738" s="128" t="s">
        <v>18</v>
      </c>
      <c r="G2738" s="128" t="s">
        <v>5290</v>
      </c>
      <c r="H2738" s="130" t="s">
        <v>5291</v>
      </c>
      <c r="I2738" s="115"/>
      <c r="J2738" s="115"/>
      <c r="K2738" s="127"/>
      <c r="L2738" s="127"/>
    </row>
    <row r="2739" spans="1:12" ht="36.9" hidden="1" x14ac:dyDescent="0.4">
      <c r="A2739" s="126"/>
      <c r="B2739" s="128" t="s">
        <v>164</v>
      </c>
      <c r="C2739" s="129">
        <v>43908</v>
      </c>
      <c r="D2739" s="128" t="s">
        <v>142</v>
      </c>
      <c r="E2739" s="128" t="s">
        <v>165</v>
      </c>
      <c r="F2739" s="128" t="s">
        <v>18</v>
      </c>
      <c r="G2739" s="128" t="s">
        <v>5292</v>
      </c>
      <c r="H2739" s="131" t="s">
        <v>5291</v>
      </c>
      <c r="I2739" s="115"/>
      <c r="J2739" s="115"/>
      <c r="K2739" s="127"/>
      <c r="L2739" s="127"/>
    </row>
    <row r="2740" spans="1:12" ht="36.9" x14ac:dyDescent="0.4">
      <c r="A2740" s="126"/>
      <c r="B2740" s="24" t="s">
        <v>294</v>
      </c>
      <c r="C2740" s="52">
        <v>43908</v>
      </c>
      <c r="D2740" s="53" t="s">
        <v>16</v>
      </c>
      <c r="E2740" s="24" t="s">
        <v>295</v>
      </c>
      <c r="F2740" s="53" t="s">
        <v>274</v>
      </c>
      <c r="G2740" s="53" t="s">
        <v>5293</v>
      </c>
      <c r="H2740" s="54" t="s">
        <v>5294</v>
      </c>
      <c r="I2740" s="108"/>
      <c r="J2740" s="108"/>
      <c r="K2740" s="127"/>
      <c r="L2740" s="127"/>
    </row>
    <row r="2741" spans="1:12" ht="36.9" x14ac:dyDescent="0.4">
      <c r="A2741" s="126"/>
      <c r="B2741" s="24" t="s">
        <v>294</v>
      </c>
      <c r="C2741" s="52">
        <v>43908</v>
      </c>
      <c r="D2741" s="53" t="s">
        <v>16</v>
      </c>
      <c r="E2741" s="24" t="s">
        <v>295</v>
      </c>
      <c r="F2741" s="53" t="s">
        <v>725</v>
      </c>
      <c r="G2741" s="53" t="s">
        <v>5295</v>
      </c>
      <c r="H2741" s="54" t="s">
        <v>5296</v>
      </c>
      <c r="I2741" s="108"/>
      <c r="J2741" s="108"/>
      <c r="K2741" s="127"/>
      <c r="L2741" s="127"/>
    </row>
    <row r="2742" spans="1:12" ht="110.7" x14ac:dyDescent="0.4">
      <c r="A2742" s="126"/>
      <c r="B2742" s="24" t="s">
        <v>647</v>
      </c>
      <c r="C2742" s="52">
        <v>43908</v>
      </c>
      <c r="D2742" s="53" t="s">
        <v>16</v>
      </c>
      <c r="E2742" s="24" t="s">
        <v>2421</v>
      </c>
      <c r="F2742" s="53" t="s">
        <v>52</v>
      </c>
      <c r="G2742" s="53" t="s">
        <v>5297</v>
      </c>
      <c r="H2742" s="54" t="s">
        <v>5298</v>
      </c>
      <c r="I2742" s="108"/>
      <c r="J2742" s="108"/>
      <c r="K2742" s="127"/>
      <c r="L2742" s="127"/>
    </row>
    <row r="2743" spans="1:12" ht="110.7" x14ac:dyDescent="0.4">
      <c r="A2743" s="126"/>
      <c r="B2743" s="24" t="s">
        <v>647</v>
      </c>
      <c r="C2743" s="52">
        <v>43908</v>
      </c>
      <c r="D2743" s="53" t="s">
        <v>16</v>
      </c>
      <c r="E2743" s="24" t="s">
        <v>2421</v>
      </c>
      <c r="F2743" s="53" t="s">
        <v>18</v>
      </c>
      <c r="G2743" s="53" t="s">
        <v>5299</v>
      </c>
      <c r="H2743" s="54" t="s">
        <v>5298</v>
      </c>
      <c r="I2743" s="108"/>
      <c r="J2743" s="108"/>
      <c r="K2743" s="127"/>
      <c r="L2743" s="127"/>
    </row>
    <row r="2744" spans="1:12" ht="110.7" x14ac:dyDescent="0.4">
      <c r="A2744" s="126"/>
      <c r="B2744" s="24" t="s">
        <v>647</v>
      </c>
      <c r="C2744" s="52">
        <v>43908</v>
      </c>
      <c r="D2744" s="53" t="s">
        <v>16</v>
      </c>
      <c r="E2744" s="24" t="s">
        <v>2421</v>
      </c>
      <c r="F2744" s="53" t="s">
        <v>18</v>
      </c>
      <c r="G2744" s="53" t="s">
        <v>5300</v>
      </c>
      <c r="H2744" s="54" t="s">
        <v>5298</v>
      </c>
      <c r="I2744" s="108"/>
      <c r="J2744" s="108"/>
      <c r="K2744" s="127"/>
      <c r="L2744" s="127"/>
    </row>
    <row r="2745" spans="1:12" ht="110.7" x14ac:dyDescent="0.4">
      <c r="A2745" s="126"/>
      <c r="B2745" s="24" t="s">
        <v>647</v>
      </c>
      <c r="C2745" s="52">
        <v>43908</v>
      </c>
      <c r="D2745" s="53" t="s">
        <v>16</v>
      </c>
      <c r="E2745" s="24" t="s">
        <v>2421</v>
      </c>
      <c r="F2745" s="53" t="s">
        <v>18</v>
      </c>
      <c r="G2745" s="53" t="s">
        <v>5301</v>
      </c>
      <c r="H2745" s="54" t="s">
        <v>5298</v>
      </c>
      <c r="I2745" s="108"/>
      <c r="J2745" s="108"/>
      <c r="K2745" s="127"/>
      <c r="L2745" s="127"/>
    </row>
    <row r="2746" spans="1:12" ht="110.7" x14ac:dyDescent="0.4">
      <c r="A2746" s="126"/>
      <c r="B2746" s="24" t="s">
        <v>647</v>
      </c>
      <c r="C2746" s="52">
        <v>43908</v>
      </c>
      <c r="D2746" s="53" t="s">
        <v>16</v>
      </c>
      <c r="E2746" s="24" t="s">
        <v>2421</v>
      </c>
      <c r="F2746" s="53" t="s">
        <v>18</v>
      </c>
      <c r="G2746" s="53" t="s">
        <v>5302</v>
      </c>
      <c r="H2746" s="54" t="s">
        <v>5298</v>
      </c>
      <c r="I2746" s="108"/>
      <c r="J2746" s="108"/>
      <c r="K2746" s="127"/>
      <c r="L2746" s="127"/>
    </row>
    <row r="2747" spans="1:12" ht="110.7" x14ac:dyDescent="0.4">
      <c r="A2747" s="126"/>
      <c r="B2747" s="24" t="s">
        <v>647</v>
      </c>
      <c r="C2747" s="52">
        <v>43908</v>
      </c>
      <c r="D2747" s="53" t="s">
        <v>16</v>
      </c>
      <c r="E2747" s="24" t="s">
        <v>2421</v>
      </c>
      <c r="F2747" s="53" t="s">
        <v>18</v>
      </c>
      <c r="G2747" s="53" t="s">
        <v>5303</v>
      </c>
      <c r="H2747" s="54" t="s">
        <v>5298</v>
      </c>
      <c r="I2747" s="108"/>
      <c r="J2747" s="108"/>
      <c r="K2747" s="127"/>
      <c r="L2747" s="127"/>
    </row>
    <row r="2748" spans="1:12" ht="49.2" x14ac:dyDescent="0.4">
      <c r="A2748" s="126"/>
      <c r="B2748" s="110" t="s">
        <v>177</v>
      </c>
      <c r="C2748" s="52">
        <v>43908</v>
      </c>
      <c r="D2748" s="53" t="s">
        <v>16</v>
      </c>
      <c r="E2748" s="24" t="s">
        <v>171</v>
      </c>
      <c r="F2748" s="53" t="s">
        <v>18</v>
      </c>
      <c r="G2748" s="53" t="s">
        <v>5304</v>
      </c>
      <c r="H2748" s="54" t="s">
        <v>5305</v>
      </c>
      <c r="I2748" s="108"/>
      <c r="J2748" s="108"/>
      <c r="K2748" s="127"/>
      <c r="L2748" s="127"/>
    </row>
    <row r="2749" spans="1:12" ht="73.8" x14ac:dyDescent="0.4">
      <c r="A2749" s="126"/>
      <c r="B2749" s="24" t="s">
        <v>1208</v>
      </c>
      <c r="C2749" s="52">
        <v>43908</v>
      </c>
      <c r="D2749" s="53" t="s">
        <v>16</v>
      </c>
      <c r="E2749" s="24" t="s">
        <v>1209</v>
      </c>
      <c r="F2749" s="53" t="s">
        <v>18</v>
      </c>
      <c r="G2749" s="53" t="s">
        <v>5306</v>
      </c>
      <c r="H2749" s="54" t="s">
        <v>5307</v>
      </c>
      <c r="I2749" s="115"/>
      <c r="J2749" s="115"/>
      <c r="K2749" s="127"/>
      <c r="L2749" s="127"/>
    </row>
    <row r="2750" spans="1:12" ht="98.4" x14ac:dyDescent="0.4">
      <c r="A2750" s="126"/>
      <c r="B2750" s="132" t="s">
        <v>95</v>
      </c>
      <c r="C2750" s="52">
        <v>43908</v>
      </c>
      <c r="D2750" s="53" t="s">
        <v>16</v>
      </c>
      <c r="E2750" s="24" t="s">
        <v>5308</v>
      </c>
      <c r="F2750" s="53" t="s">
        <v>18</v>
      </c>
      <c r="G2750" s="53" t="s">
        <v>5309</v>
      </c>
      <c r="H2750" s="54" t="s">
        <v>5247</v>
      </c>
      <c r="I2750" s="108"/>
      <c r="J2750" s="108"/>
      <c r="K2750" s="127"/>
      <c r="L2750" s="127"/>
    </row>
    <row r="2751" spans="1:12" ht="258.3" hidden="1" x14ac:dyDescent="0.4">
      <c r="A2751" s="126"/>
      <c r="B2751" s="26" t="s">
        <v>555</v>
      </c>
      <c r="C2751" s="66">
        <v>43908</v>
      </c>
      <c r="D2751" s="67" t="s">
        <v>142</v>
      </c>
      <c r="E2751" s="26" t="s">
        <v>5310</v>
      </c>
      <c r="F2751" s="67" t="s">
        <v>23</v>
      </c>
      <c r="G2751" s="67" t="s">
        <v>5311</v>
      </c>
      <c r="H2751" s="120" t="s">
        <v>5312</v>
      </c>
      <c r="I2751" s="115"/>
      <c r="J2751" s="115"/>
      <c r="K2751" s="127"/>
      <c r="L2751" s="127"/>
    </row>
    <row r="2752" spans="1:12" ht="49.2" x14ac:dyDescent="0.4">
      <c r="A2752" s="126"/>
      <c r="B2752" s="24" t="s">
        <v>102</v>
      </c>
      <c r="C2752" s="133">
        <v>43908</v>
      </c>
      <c r="D2752" s="53" t="s">
        <v>16</v>
      </c>
      <c r="E2752" s="24" t="s">
        <v>889</v>
      </c>
      <c r="F2752" s="53" t="s">
        <v>274</v>
      </c>
      <c r="G2752" s="53" t="s">
        <v>5313</v>
      </c>
      <c r="H2752" s="54" t="s">
        <v>5314</v>
      </c>
      <c r="I2752" s="115"/>
      <c r="J2752" s="115"/>
      <c r="K2752" s="127"/>
      <c r="L2752" s="127"/>
    </row>
    <row r="2753" spans="1:12" ht="73.8" x14ac:dyDescent="0.4">
      <c r="A2753" s="126"/>
      <c r="B2753" s="24" t="s">
        <v>184</v>
      </c>
      <c r="C2753" s="52">
        <v>43908</v>
      </c>
      <c r="D2753" s="53" t="s">
        <v>16</v>
      </c>
      <c r="E2753" s="24" t="s">
        <v>700</v>
      </c>
      <c r="F2753" s="53" t="s">
        <v>18</v>
      </c>
      <c r="G2753" s="53" t="s">
        <v>5315</v>
      </c>
      <c r="H2753" s="54" t="s">
        <v>5316</v>
      </c>
      <c r="I2753" s="108"/>
      <c r="J2753" s="108"/>
      <c r="K2753" s="127"/>
      <c r="L2753" s="127"/>
    </row>
    <row r="2754" spans="1:12" ht="49.2" x14ac:dyDescent="0.4">
      <c r="A2754" s="126"/>
      <c r="B2754" s="24" t="s">
        <v>184</v>
      </c>
      <c r="C2754" s="52">
        <v>43908</v>
      </c>
      <c r="D2754" s="53" t="s">
        <v>16</v>
      </c>
      <c r="E2754" s="24" t="s">
        <v>700</v>
      </c>
      <c r="F2754" s="53" t="s">
        <v>18</v>
      </c>
      <c r="G2754" s="53" t="s">
        <v>5317</v>
      </c>
      <c r="H2754" s="54" t="s">
        <v>5318</v>
      </c>
      <c r="I2754" s="108"/>
      <c r="J2754" s="108"/>
      <c r="K2754" s="127"/>
      <c r="L2754" s="127"/>
    </row>
    <row r="2755" spans="1:12" ht="73.8" x14ac:dyDescent="0.4">
      <c r="A2755" s="126"/>
      <c r="B2755" s="24" t="s">
        <v>184</v>
      </c>
      <c r="C2755" s="52">
        <v>43908</v>
      </c>
      <c r="D2755" s="53" t="s">
        <v>16</v>
      </c>
      <c r="E2755" s="24" t="s">
        <v>5319</v>
      </c>
      <c r="F2755" s="53" t="s">
        <v>18</v>
      </c>
      <c r="G2755" s="53" t="s">
        <v>5320</v>
      </c>
      <c r="H2755" s="54" t="s">
        <v>5321</v>
      </c>
      <c r="I2755" s="108"/>
      <c r="J2755" s="108"/>
      <c r="K2755" s="127"/>
      <c r="L2755" s="127"/>
    </row>
    <row r="2756" spans="1:12" ht="36.9" x14ac:dyDescent="0.4">
      <c r="A2756" s="126"/>
      <c r="B2756" s="24" t="s">
        <v>184</v>
      </c>
      <c r="C2756" s="52">
        <v>43908</v>
      </c>
      <c r="D2756" s="53" t="s">
        <v>16</v>
      </c>
      <c r="E2756" s="24" t="s">
        <v>5322</v>
      </c>
      <c r="F2756" s="53" t="s">
        <v>18</v>
      </c>
      <c r="G2756" s="53" t="s">
        <v>5323</v>
      </c>
      <c r="H2756" s="54" t="s">
        <v>5324</v>
      </c>
      <c r="I2756" s="108"/>
      <c r="J2756" s="108"/>
      <c r="K2756" s="127"/>
      <c r="L2756" s="127"/>
    </row>
    <row r="2757" spans="1:12" ht="86.1" x14ac:dyDescent="0.4">
      <c r="A2757" s="126"/>
      <c r="B2757" s="24" t="s">
        <v>184</v>
      </c>
      <c r="C2757" s="52">
        <v>43908</v>
      </c>
      <c r="D2757" s="53" t="s">
        <v>16</v>
      </c>
      <c r="E2757" s="24" t="s">
        <v>332</v>
      </c>
      <c r="F2757" s="53" t="s">
        <v>790</v>
      </c>
      <c r="G2757" s="53" t="s">
        <v>5325</v>
      </c>
      <c r="H2757" s="54" t="s">
        <v>5326</v>
      </c>
      <c r="I2757" s="108"/>
      <c r="J2757" s="108"/>
      <c r="K2757" s="127"/>
      <c r="L2757" s="127"/>
    </row>
    <row r="2758" spans="1:12" ht="172.2" hidden="1" x14ac:dyDescent="0.4">
      <c r="A2758" s="126"/>
      <c r="B2758" s="134" t="s">
        <v>184</v>
      </c>
      <c r="C2758" s="135">
        <v>43908</v>
      </c>
      <c r="D2758" s="136" t="s">
        <v>142</v>
      </c>
      <c r="E2758" s="134" t="s">
        <v>5327</v>
      </c>
      <c r="F2758" s="136" t="s">
        <v>725</v>
      </c>
      <c r="G2758" s="136" t="s">
        <v>5328</v>
      </c>
      <c r="H2758" s="137" t="s">
        <v>5329</v>
      </c>
      <c r="I2758" s="138"/>
      <c r="J2758" s="138"/>
      <c r="K2758" s="127"/>
      <c r="L2758" s="127"/>
    </row>
    <row r="2759" spans="1:12" ht="86.1" hidden="1" x14ac:dyDescent="0.4">
      <c r="A2759" s="126"/>
      <c r="B2759" s="26" t="s">
        <v>184</v>
      </c>
      <c r="C2759" s="66">
        <v>43908</v>
      </c>
      <c r="D2759" s="67" t="s">
        <v>142</v>
      </c>
      <c r="E2759" s="26" t="s">
        <v>185</v>
      </c>
      <c r="F2759" s="67" t="s">
        <v>426</v>
      </c>
      <c r="G2759" s="67" t="s">
        <v>5330</v>
      </c>
      <c r="H2759" s="120" t="s">
        <v>5331</v>
      </c>
      <c r="I2759" s="139"/>
      <c r="J2759" s="139"/>
      <c r="K2759" s="127"/>
      <c r="L2759" s="127"/>
    </row>
    <row r="2760" spans="1:12" ht="49.2" hidden="1" x14ac:dyDescent="0.4">
      <c r="A2760" s="3"/>
      <c r="B2760" s="19" t="s">
        <v>184</v>
      </c>
      <c r="C2760" s="51">
        <v>43908</v>
      </c>
      <c r="D2760" s="21" t="s">
        <v>142</v>
      </c>
      <c r="E2760" s="19" t="s">
        <v>185</v>
      </c>
      <c r="F2760" s="21" t="s">
        <v>28</v>
      </c>
      <c r="G2760" s="21" t="s">
        <v>5332</v>
      </c>
      <c r="H2760" s="31" t="s">
        <v>5333</v>
      </c>
      <c r="I2760" s="35"/>
      <c r="J2760" s="35"/>
      <c r="K2760" s="3"/>
      <c r="L2760" s="3"/>
    </row>
    <row r="2761" spans="1:12" ht="86.1" x14ac:dyDescent="0.4">
      <c r="A2761" s="3"/>
      <c r="B2761" s="12" t="s">
        <v>184</v>
      </c>
      <c r="C2761" s="28">
        <v>43908</v>
      </c>
      <c r="D2761" s="12" t="s">
        <v>16</v>
      </c>
      <c r="E2761" s="12" t="s">
        <v>332</v>
      </c>
      <c r="F2761" s="12" t="s">
        <v>18</v>
      </c>
      <c r="G2761" s="14" t="s">
        <v>5334</v>
      </c>
      <c r="H2761" s="29" t="s">
        <v>5335</v>
      </c>
      <c r="I2761" s="16"/>
      <c r="J2761" s="16"/>
      <c r="K2761" s="3"/>
      <c r="L2761" s="3"/>
    </row>
    <row r="2762" spans="1:12" ht="135.30000000000001" x14ac:dyDescent="0.4">
      <c r="A2762" s="3"/>
      <c r="B2762" s="12" t="s">
        <v>250</v>
      </c>
      <c r="C2762" s="49">
        <v>43908</v>
      </c>
      <c r="D2762" s="14" t="s">
        <v>16</v>
      </c>
      <c r="E2762" s="12" t="s">
        <v>1343</v>
      </c>
      <c r="F2762" s="14" t="s">
        <v>52</v>
      </c>
      <c r="G2762" s="14" t="s">
        <v>5336</v>
      </c>
      <c r="H2762" s="29" t="s">
        <v>5337</v>
      </c>
      <c r="I2762" s="50"/>
      <c r="J2762" s="50"/>
      <c r="K2762" s="3"/>
      <c r="L2762" s="3"/>
    </row>
    <row r="2763" spans="1:12" ht="98.4" x14ac:dyDescent="0.4">
      <c r="A2763" s="3"/>
      <c r="B2763" s="12" t="s">
        <v>15</v>
      </c>
      <c r="C2763" s="28">
        <v>43907</v>
      </c>
      <c r="D2763" s="12" t="s">
        <v>16</v>
      </c>
      <c r="E2763" s="12" t="s">
        <v>412</v>
      </c>
      <c r="F2763" s="12" t="s">
        <v>23</v>
      </c>
      <c r="G2763" s="14" t="s">
        <v>5338</v>
      </c>
      <c r="H2763" s="29" t="s">
        <v>5339</v>
      </c>
      <c r="I2763" s="16"/>
      <c r="J2763" s="16"/>
      <c r="K2763" s="3"/>
      <c r="L2763" s="3"/>
    </row>
    <row r="2764" spans="1:12" ht="110.7" x14ac:dyDescent="0.4">
      <c r="A2764" s="3"/>
      <c r="B2764" s="12" t="s">
        <v>15</v>
      </c>
      <c r="C2764" s="28">
        <v>43907</v>
      </c>
      <c r="D2764" s="12" t="s">
        <v>16</v>
      </c>
      <c r="E2764" s="12" t="s">
        <v>412</v>
      </c>
      <c r="F2764" s="12" t="s">
        <v>23</v>
      </c>
      <c r="G2764" s="14" t="s">
        <v>5340</v>
      </c>
      <c r="H2764" s="29" t="s">
        <v>5339</v>
      </c>
      <c r="I2764" s="16"/>
      <c r="J2764" s="16"/>
      <c r="K2764" s="3"/>
      <c r="L2764" s="3"/>
    </row>
    <row r="2765" spans="1:12" ht="61.5" x14ac:dyDescent="0.4">
      <c r="A2765" s="3"/>
      <c r="B2765" s="12" t="s">
        <v>15</v>
      </c>
      <c r="C2765" s="28">
        <v>43907</v>
      </c>
      <c r="D2765" s="12" t="s">
        <v>16</v>
      </c>
      <c r="E2765" s="12" t="s">
        <v>412</v>
      </c>
      <c r="F2765" s="12" t="s">
        <v>23</v>
      </c>
      <c r="G2765" s="14" t="s">
        <v>5341</v>
      </c>
      <c r="H2765" s="29" t="s">
        <v>5339</v>
      </c>
      <c r="I2765" s="16"/>
      <c r="J2765" s="16"/>
      <c r="K2765" s="3"/>
      <c r="L2765" s="3"/>
    </row>
    <row r="2766" spans="1:12" ht="73.8" x14ac:dyDescent="0.4">
      <c r="A2766" s="3"/>
      <c r="B2766" s="12" t="s">
        <v>15</v>
      </c>
      <c r="C2766" s="28">
        <v>43907</v>
      </c>
      <c r="D2766" s="12" t="s">
        <v>16</v>
      </c>
      <c r="E2766" s="12" t="s">
        <v>412</v>
      </c>
      <c r="F2766" s="12" t="s">
        <v>28</v>
      </c>
      <c r="G2766" s="14" t="s">
        <v>5342</v>
      </c>
      <c r="H2766" s="29" t="s">
        <v>5339</v>
      </c>
      <c r="I2766" s="16"/>
      <c r="J2766" s="16"/>
      <c r="K2766" s="3"/>
      <c r="L2766" s="3"/>
    </row>
    <row r="2767" spans="1:12" ht="98.4" x14ac:dyDescent="0.4">
      <c r="A2767" s="3"/>
      <c r="B2767" s="12" t="s">
        <v>720</v>
      </c>
      <c r="C2767" s="49">
        <v>43907</v>
      </c>
      <c r="D2767" s="14" t="s">
        <v>16</v>
      </c>
      <c r="E2767" s="12" t="s">
        <v>4605</v>
      </c>
      <c r="F2767" s="14" t="s">
        <v>18</v>
      </c>
      <c r="G2767" s="140" t="s">
        <v>5343</v>
      </c>
      <c r="H2767" s="29" t="s">
        <v>5344</v>
      </c>
      <c r="I2767" s="71"/>
      <c r="J2767" s="71"/>
      <c r="K2767" s="3"/>
      <c r="L2767" s="3"/>
    </row>
    <row r="2768" spans="1:12" ht="86.1" x14ac:dyDescent="0.4">
      <c r="A2768" s="3"/>
      <c r="B2768" s="12" t="s">
        <v>35</v>
      </c>
      <c r="C2768" s="49">
        <v>43907</v>
      </c>
      <c r="D2768" s="14" t="s">
        <v>16</v>
      </c>
      <c r="E2768" s="12" t="s">
        <v>412</v>
      </c>
      <c r="F2768" s="14" t="s">
        <v>57</v>
      </c>
      <c r="G2768" s="14" t="s">
        <v>5345</v>
      </c>
      <c r="H2768" s="29" t="s">
        <v>5346</v>
      </c>
      <c r="I2768" s="14"/>
      <c r="J2768" s="50"/>
      <c r="K2768" s="3"/>
      <c r="L2768" s="3"/>
    </row>
    <row r="2769" spans="1:12" ht="49.2" x14ac:dyDescent="0.4">
      <c r="A2769" s="3"/>
      <c r="B2769" s="12" t="s">
        <v>35</v>
      </c>
      <c r="C2769" s="49">
        <v>43907</v>
      </c>
      <c r="D2769" s="14" t="s">
        <v>16</v>
      </c>
      <c r="E2769" s="12" t="s">
        <v>412</v>
      </c>
      <c r="F2769" s="14" t="s">
        <v>52</v>
      </c>
      <c r="G2769" s="140" t="s">
        <v>5347</v>
      </c>
      <c r="H2769" s="29" t="s">
        <v>5348</v>
      </c>
      <c r="I2769" s="14"/>
      <c r="J2769" s="50"/>
      <c r="K2769" s="3"/>
      <c r="L2769" s="3"/>
    </row>
    <row r="2770" spans="1:12" ht="49.2" x14ac:dyDescent="0.4">
      <c r="A2770" s="107"/>
      <c r="B2770" s="24" t="s">
        <v>35</v>
      </c>
      <c r="C2770" s="52">
        <v>43907</v>
      </c>
      <c r="D2770" s="53" t="s">
        <v>16</v>
      </c>
      <c r="E2770" s="24" t="s">
        <v>412</v>
      </c>
      <c r="F2770" s="53" t="s">
        <v>52</v>
      </c>
      <c r="G2770" s="53" t="s">
        <v>5349</v>
      </c>
      <c r="H2770" s="29" t="s">
        <v>5348</v>
      </c>
      <c r="I2770" s="53"/>
      <c r="J2770" s="108"/>
      <c r="K2770" s="109"/>
      <c r="L2770" s="109"/>
    </row>
    <row r="2771" spans="1:12" ht="73.8" x14ac:dyDescent="0.4">
      <c r="A2771" s="107"/>
      <c r="B2771" s="24" t="s">
        <v>42</v>
      </c>
      <c r="C2771" s="52">
        <v>43907</v>
      </c>
      <c r="D2771" s="53" t="s">
        <v>16</v>
      </c>
      <c r="E2771" s="24" t="s">
        <v>724</v>
      </c>
      <c r="F2771" s="53" t="s">
        <v>725</v>
      </c>
      <c r="G2771" s="53" t="s">
        <v>5350</v>
      </c>
      <c r="H2771" s="29" t="s">
        <v>5351</v>
      </c>
      <c r="I2771" s="108"/>
      <c r="J2771" s="108"/>
      <c r="K2771" s="109"/>
      <c r="L2771" s="109"/>
    </row>
    <row r="2772" spans="1:12" ht="24.6" x14ac:dyDescent="0.4">
      <c r="A2772" s="107"/>
      <c r="B2772" s="24" t="s">
        <v>46</v>
      </c>
      <c r="C2772" s="52">
        <v>43907</v>
      </c>
      <c r="D2772" s="53" t="s">
        <v>16</v>
      </c>
      <c r="E2772" s="24" t="s">
        <v>950</v>
      </c>
      <c r="F2772" s="53" t="s">
        <v>18</v>
      </c>
      <c r="G2772" s="53" t="s">
        <v>5352</v>
      </c>
      <c r="H2772" s="29" t="s">
        <v>5353</v>
      </c>
      <c r="I2772" s="108"/>
      <c r="J2772" s="108"/>
      <c r="K2772" s="109"/>
      <c r="L2772" s="109"/>
    </row>
    <row r="2773" spans="1:12" ht="123" x14ac:dyDescent="0.4">
      <c r="A2773" s="107"/>
      <c r="B2773" s="24" t="s">
        <v>50</v>
      </c>
      <c r="C2773" s="58">
        <v>43907</v>
      </c>
      <c r="D2773" s="24" t="s">
        <v>16</v>
      </c>
      <c r="E2773" s="24" t="s">
        <v>1633</v>
      </c>
      <c r="F2773" s="24" t="s">
        <v>28</v>
      </c>
      <c r="G2773" s="53" t="s">
        <v>5354</v>
      </c>
      <c r="H2773" s="29" t="s">
        <v>5355</v>
      </c>
      <c r="I2773" s="115"/>
      <c r="J2773" s="115"/>
      <c r="K2773" s="109"/>
      <c r="L2773" s="109"/>
    </row>
    <row r="2774" spans="1:12" ht="135.30000000000001" x14ac:dyDescent="0.4">
      <c r="A2774" s="107"/>
      <c r="B2774" s="24" t="s">
        <v>50</v>
      </c>
      <c r="C2774" s="58">
        <v>43907</v>
      </c>
      <c r="D2774" s="24" t="s">
        <v>16</v>
      </c>
      <c r="E2774" s="24" t="s">
        <v>1633</v>
      </c>
      <c r="F2774" s="24" t="s">
        <v>23</v>
      </c>
      <c r="G2774" s="53" t="s">
        <v>5356</v>
      </c>
      <c r="H2774" s="29" t="s">
        <v>5355</v>
      </c>
      <c r="I2774" s="115"/>
      <c r="J2774" s="115"/>
      <c r="K2774" s="109"/>
      <c r="L2774" s="109"/>
    </row>
    <row r="2775" spans="1:12" ht="49.2" x14ac:dyDescent="0.4">
      <c r="A2775" s="107"/>
      <c r="B2775" s="24" t="s">
        <v>50</v>
      </c>
      <c r="C2775" s="58">
        <v>43907</v>
      </c>
      <c r="D2775" s="24" t="s">
        <v>16</v>
      </c>
      <c r="E2775" s="24" t="s">
        <v>1633</v>
      </c>
      <c r="F2775" s="24" t="s">
        <v>18</v>
      </c>
      <c r="G2775" s="53" t="s">
        <v>5357</v>
      </c>
      <c r="H2775" s="29" t="s">
        <v>5355</v>
      </c>
      <c r="I2775" s="115"/>
      <c r="J2775" s="115"/>
      <c r="K2775" s="109"/>
      <c r="L2775" s="109"/>
    </row>
    <row r="2776" spans="1:12" ht="61.5" x14ac:dyDescent="0.4">
      <c r="A2776" s="107"/>
      <c r="B2776" s="24" t="s">
        <v>1147</v>
      </c>
      <c r="C2776" s="52">
        <v>43907</v>
      </c>
      <c r="D2776" s="53" t="s">
        <v>16</v>
      </c>
      <c r="E2776" s="24" t="s">
        <v>1148</v>
      </c>
      <c r="F2776" s="53" t="s">
        <v>18</v>
      </c>
      <c r="G2776" s="53" t="s">
        <v>5358</v>
      </c>
      <c r="H2776" s="29" t="s">
        <v>5359</v>
      </c>
      <c r="I2776" s="53"/>
      <c r="J2776" s="108"/>
      <c r="K2776" s="109"/>
      <c r="L2776" s="109"/>
    </row>
    <row r="2777" spans="1:12" ht="61.5" x14ac:dyDescent="0.4">
      <c r="A2777" s="126"/>
      <c r="B2777" s="24" t="s">
        <v>607</v>
      </c>
      <c r="C2777" s="52">
        <v>43907</v>
      </c>
      <c r="D2777" s="53" t="s">
        <v>16</v>
      </c>
      <c r="E2777" s="24" t="s">
        <v>5360</v>
      </c>
      <c r="F2777" s="53" t="s">
        <v>18</v>
      </c>
      <c r="G2777" s="53" t="s">
        <v>5361</v>
      </c>
      <c r="H2777" s="54" t="s">
        <v>5362</v>
      </c>
      <c r="I2777" s="108"/>
      <c r="J2777" s="141" t="s">
        <v>5363</v>
      </c>
      <c r="K2777" s="127"/>
      <c r="L2777" s="109"/>
    </row>
    <row r="2778" spans="1:12" ht="49.2" hidden="1" x14ac:dyDescent="0.4">
      <c r="A2778" s="1"/>
      <c r="B2778" s="19" t="s">
        <v>607</v>
      </c>
      <c r="C2778" s="51">
        <v>43907</v>
      </c>
      <c r="D2778" s="21" t="s">
        <v>142</v>
      </c>
      <c r="E2778" s="19" t="s">
        <v>5364</v>
      </c>
      <c r="F2778" s="21" t="s">
        <v>57</v>
      </c>
      <c r="G2778" s="21" t="s">
        <v>5365</v>
      </c>
      <c r="H2778" s="31" t="s">
        <v>5366</v>
      </c>
      <c r="I2778" s="21" t="s">
        <v>4111</v>
      </c>
      <c r="J2778" s="31" t="s">
        <v>5367</v>
      </c>
      <c r="K2778" s="3"/>
      <c r="L2778" s="3"/>
    </row>
    <row r="2779" spans="1:12" ht="61.5" x14ac:dyDescent="0.4">
      <c r="A2779" s="1"/>
      <c r="B2779" s="12" t="s">
        <v>55</v>
      </c>
      <c r="C2779" s="28">
        <v>43907</v>
      </c>
      <c r="D2779" s="12" t="s">
        <v>16</v>
      </c>
      <c r="E2779" s="12" t="s">
        <v>2892</v>
      </c>
      <c r="F2779" s="12" t="s">
        <v>23</v>
      </c>
      <c r="G2779" s="14" t="s">
        <v>5368</v>
      </c>
      <c r="H2779" s="29" t="s">
        <v>5369</v>
      </c>
      <c r="I2779" s="16"/>
      <c r="J2779" s="16"/>
      <c r="K2779" s="3"/>
      <c r="L2779" s="3"/>
    </row>
    <row r="2780" spans="1:12" ht="49.2" x14ac:dyDescent="0.4">
      <c r="A2780" s="1"/>
      <c r="B2780" s="12" t="s">
        <v>634</v>
      </c>
      <c r="C2780" s="49">
        <v>43907</v>
      </c>
      <c r="D2780" s="14" t="s">
        <v>16</v>
      </c>
      <c r="E2780" s="12" t="s">
        <v>5370</v>
      </c>
      <c r="F2780" s="14" t="s">
        <v>18</v>
      </c>
      <c r="G2780" s="14" t="s">
        <v>5371</v>
      </c>
      <c r="H2780" s="29" t="s">
        <v>5372</v>
      </c>
      <c r="I2780" s="50"/>
      <c r="J2780" s="50"/>
      <c r="K2780" s="3"/>
      <c r="L2780" s="3"/>
    </row>
    <row r="2781" spans="1:12" ht="36.9" x14ac:dyDescent="0.4">
      <c r="A2781" s="142"/>
      <c r="B2781" s="12" t="s">
        <v>634</v>
      </c>
      <c r="C2781" s="49">
        <v>43907</v>
      </c>
      <c r="D2781" s="14" t="s">
        <v>16</v>
      </c>
      <c r="E2781" s="12" t="s">
        <v>4081</v>
      </c>
      <c r="F2781" s="14" t="s">
        <v>57</v>
      </c>
      <c r="G2781" s="14" t="s">
        <v>5373</v>
      </c>
      <c r="H2781" s="29" t="s">
        <v>5374</v>
      </c>
      <c r="I2781" s="50"/>
      <c r="J2781" s="50"/>
      <c r="K2781" s="3"/>
      <c r="L2781" s="3"/>
    </row>
    <row r="2782" spans="1:12" ht="49.2" x14ac:dyDescent="0.4">
      <c r="A2782" s="142"/>
      <c r="B2782" s="12" t="s">
        <v>160</v>
      </c>
      <c r="C2782" s="49">
        <v>43907</v>
      </c>
      <c r="D2782" s="14" t="s">
        <v>16</v>
      </c>
      <c r="E2782" s="12" t="s">
        <v>5375</v>
      </c>
      <c r="F2782" s="14" t="s">
        <v>18</v>
      </c>
      <c r="G2782" s="14" t="s">
        <v>5376</v>
      </c>
      <c r="H2782" s="29" t="s">
        <v>5377</v>
      </c>
      <c r="I2782" s="50"/>
      <c r="J2782" s="50"/>
      <c r="K2782" s="3"/>
      <c r="L2782" s="3"/>
    </row>
    <row r="2783" spans="1:12" ht="36.9" x14ac:dyDescent="0.4">
      <c r="A2783" s="142"/>
      <c r="B2783" s="12" t="s">
        <v>160</v>
      </c>
      <c r="C2783" s="49">
        <v>43907</v>
      </c>
      <c r="D2783" s="14" t="s">
        <v>16</v>
      </c>
      <c r="E2783" s="12" t="s">
        <v>5375</v>
      </c>
      <c r="F2783" s="14" t="s">
        <v>18</v>
      </c>
      <c r="G2783" s="14" t="s">
        <v>5378</v>
      </c>
      <c r="H2783" s="29" t="s">
        <v>5377</v>
      </c>
      <c r="I2783" s="50"/>
      <c r="J2783" s="50"/>
      <c r="K2783" s="3"/>
      <c r="L2783" s="3"/>
    </row>
    <row r="2784" spans="1:12" ht="61.5" x14ac:dyDescent="0.4">
      <c r="A2784" s="142"/>
      <c r="B2784" s="12" t="s">
        <v>160</v>
      </c>
      <c r="C2784" s="49">
        <v>43907</v>
      </c>
      <c r="D2784" s="14" t="s">
        <v>16</v>
      </c>
      <c r="E2784" s="12" t="s">
        <v>5379</v>
      </c>
      <c r="F2784" s="14" t="s">
        <v>57</v>
      </c>
      <c r="G2784" s="14" t="s">
        <v>5380</v>
      </c>
      <c r="H2784" s="29" t="s">
        <v>5381</v>
      </c>
      <c r="I2784" s="50"/>
      <c r="J2784" s="50"/>
      <c r="K2784" s="3"/>
      <c r="L2784" s="3"/>
    </row>
    <row r="2785" spans="1:12" ht="61.5" x14ac:dyDescent="0.4">
      <c r="A2785" s="142"/>
      <c r="B2785" s="12" t="s">
        <v>160</v>
      </c>
      <c r="C2785" s="49">
        <v>43907</v>
      </c>
      <c r="D2785" s="14" t="s">
        <v>16</v>
      </c>
      <c r="E2785" s="12" t="s">
        <v>5382</v>
      </c>
      <c r="F2785" s="14" t="s">
        <v>57</v>
      </c>
      <c r="G2785" s="14" t="s">
        <v>5383</v>
      </c>
      <c r="H2785" s="29" t="s">
        <v>5381</v>
      </c>
      <c r="I2785" s="50"/>
      <c r="J2785" s="50"/>
      <c r="K2785" s="3"/>
      <c r="L2785" s="3"/>
    </row>
    <row r="2786" spans="1:12" ht="86.1" x14ac:dyDescent="0.4">
      <c r="A2786" s="142"/>
      <c r="B2786" s="62" t="s">
        <v>160</v>
      </c>
      <c r="C2786" s="68">
        <v>43907</v>
      </c>
      <c r="D2786" s="62" t="s">
        <v>16</v>
      </c>
      <c r="E2786" s="62" t="s">
        <v>5384</v>
      </c>
      <c r="F2786" s="62" t="s">
        <v>62</v>
      </c>
      <c r="G2786" s="62" t="s">
        <v>5385</v>
      </c>
      <c r="H2786" s="73" t="s">
        <v>5381</v>
      </c>
      <c r="I2786" s="16"/>
      <c r="J2786" s="16"/>
      <c r="K2786" s="3"/>
      <c r="L2786" s="3"/>
    </row>
    <row r="2787" spans="1:12" ht="105.75" customHeight="1" x14ac:dyDescent="0.4">
      <c r="A2787" s="1"/>
      <c r="B2787" s="62" t="s">
        <v>160</v>
      </c>
      <c r="C2787" s="68">
        <v>43907</v>
      </c>
      <c r="D2787" s="62" t="s">
        <v>16</v>
      </c>
      <c r="E2787" s="62" t="s">
        <v>5384</v>
      </c>
      <c r="F2787" s="62" t="s">
        <v>62</v>
      </c>
      <c r="G2787" s="62" t="s">
        <v>5386</v>
      </c>
      <c r="H2787" s="73" t="s">
        <v>5381</v>
      </c>
      <c r="I2787" s="16"/>
      <c r="J2787" s="16"/>
      <c r="K2787" s="3"/>
      <c r="L2787" s="3"/>
    </row>
    <row r="2788" spans="1:12" ht="105.75" customHeight="1" x14ac:dyDescent="0.4">
      <c r="A2788" s="1"/>
      <c r="B2788" s="62" t="s">
        <v>160</v>
      </c>
      <c r="C2788" s="68">
        <v>43907</v>
      </c>
      <c r="D2788" s="62" t="s">
        <v>16</v>
      </c>
      <c r="E2788" s="62" t="s">
        <v>5384</v>
      </c>
      <c r="F2788" s="62" t="s">
        <v>62</v>
      </c>
      <c r="G2788" s="62" t="s">
        <v>5387</v>
      </c>
      <c r="H2788" s="73" t="s">
        <v>5381</v>
      </c>
      <c r="I2788" s="16"/>
      <c r="J2788" s="16"/>
      <c r="K2788" s="3"/>
      <c r="L2788" s="3"/>
    </row>
    <row r="2789" spans="1:12" ht="105.75" customHeight="1" x14ac:dyDescent="0.4">
      <c r="A2789" s="1"/>
      <c r="B2789" s="62" t="s">
        <v>74</v>
      </c>
      <c r="C2789" s="68">
        <v>43907</v>
      </c>
      <c r="D2789" s="62" t="s">
        <v>16</v>
      </c>
      <c r="E2789" s="62" t="s">
        <v>2998</v>
      </c>
      <c r="F2789" s="62" t="s">
        <v>23</v>
      </c>
      <c r="G2789" s="62" t="s">
        <v>5388</v>
      </c>
      <c r="H2789" s="65" t="s">
        <v>5389</v>
      </c>
      <c r="I2789" s="16"/>
      <c r="J2789" s="16"/>
      <c r="K2789" s="3"/>
      <c r="L2789" s="3"/>
    </row>
    <row r="2790" spans="1:12" ht="105.75" customHeight="1" x14ac:dyDescent="0.4">
      <c r="A2790" s="1"/>
      <c r="B2790" s="12" t="s">
        <v>80</v>
      </c>
      <c r="C2790" s="28">
        <v>43907</v>
      </c>
      <c r="D2790" s="12" t="s">
        <v>16</v>
      </c>
      <c r="E2790" s="12" t="s">
        <v>81</v>
      </c>
      <c r="F2790" s="12" t="s">
        <v>274</v>
      </c>
      <c r="G2790" s="14" t="s">
        <v>5390</v>
      </c>
      <c r="H2790" s="29" t="s">
        <v>5391</v>
      </c>
      <c r="I2790" s="16"/>
      <c r="J2790" s="16"/>
      <c r="K2790" s="3"/>
      <c r="L2790" s="3"/>
    </row>
    <row r="2791" spans="1:12" ht="105.75" customHeight="1" x14ac:dyDescent="0.4">
      <c r="A2791" s="1"/>
      <c r="B2791" s="17" t="s">
        <v>84</v>
      </c>
      <c r="C2791" s="37">
        <v>43907</v>
      </c>
      <c r="D2791" s="84" t="s">
        <v>16</v>
      </c>
      <c r="E2791" s="12" t="s">
        <v>88</v>
      </c>
      <c r="F2791" s="12" t="s">
        <v>23</v>
      </c>
      <c r="G2791" s="83" t="s">
        <v>5392</v>
      </c>
      <c r="H2791" s="73" t="s">
        <v>5393</v>
      </c>
      <c r="I2791" s="16"/>
      <c r="J2791" s="16"/>
      <c r="K2791" s="3"/>
      <c r="L2791" s="3"/>
    </row>
    <row r="2792" spans="1:12" ht="105.75" customHeight="1" x14ac:dyDescent="0.4">
      <c r="A2792" s="1"/>
      <c r="B2792" s="17" t="s">
        <v>84</v>
      </c>
      <c r="C2792" s="37">
        <v>43907</v>
      </c>
      <c r="D2792" s="84" t="s">
        <v>16</v>
      </c>
      <c r="E2792" s="12" t="s">
        <v>88</v>
      </c>
      <c r="F2792" s="12" t="s">
        <v>23</v>
      </c>
      <c r="G2792" s="83" t="s">
        <v>5394</v>
      </c>
      <c r="H2792" s="73" t="s">
        <v>5393</v>
      </c>
      <c r="I2792" s="16"/>
      <c r="J2792" s="16"/>
      <c r="K2792" s="3"/>
      <c r="L2792" s="3"/>
    </row>
    <row r="2793" spans="1:12" ht="105.75" customHeight="1" x14ac:dyDescent="0.4">
      <c r="A2793" s="1"/>
      <c r="B2793" s="12" t="s">
        <v>95</v>
      </c>
      <c r="C2793" s="49">
        <v>43907</v>
      </c>
      <c r="D2793" s="14" t="s">
        <v>16</v>
      </c>
      <c r="E2793" s="12" t="s">
        <v>2620</v>
      </c>
      <c r="F2793" s="14" t="s">
        <v>18</v>
      </c>
      <c r="G2793" s="14" t="s">
        <v>5395</v>
      </c>
      <c r="H2793" s="12" t="s">
        <v>5396</v>
      </c>
      <c r="I2793" s="16"/>
      <c r="J2793" s="16"/>
      <c r="K2793" s="3"/>
      <c r="L2793" s="3"/>
    </row>
    <row r="2794" spans="1:12" ht="105.75" customHeight="1" x14ac:dyDescent="0.4">
      <c r="A2794" s="1"/>
      <c r="B2794" s="12" t="s">
        <v>95</v>
      </c>
      <c r="C2794" s="49">
        <v>43907</v>
      </c>
      <c r="D2794" s="14" t="s">
        <v>16</v>
      </c>
      <c r="E2794" s="12" t="s">
        <v>2620</v>
      </c>
      <c r="F2794" s="14" t="s">
        <v>18</v>
      </c>
      <c r="G2794" s="14" t="s">
        <v>5397</v>
      </c>
      <c r="H2794" s="29" t="s">
        <v>5398</v>
      </c>
      <c r="I2794" s="16"/>
      <c r="J2794" s="16"/>
      <c r="K2794" s="3"/>
      <c r="L2794" s="3"/>
    </row>
    <row r="2795" spans="1:12" ht="105.75" customHeight="1" x14ac:dyDescent="0.4">
      <c r="A2795" s="1"/>
      <c r="B2795" s="92" t="s">
        <v>95</v>
      </c>
      <c r="C2795" s="93">
        <v>43907</v>
      </c>
      <c r="D2795" s="94" t="s">
        <v>16</v>
      </c>
      <c r="E2795" s="92" t="s">
        <v>2620</v>
      </c>
      <c r="F2795" s="14" t="s">
        <v>28</v>
      </c>
      <c r="G2795" s="14" t="s">
        <v>5399</v>
      </c>
      <c r="H2795" s="29" t="s">
        <v>5400</v>
      </c>
      <c r="I2795" s="16"/>
      <c r="J2795" s="16"/>
      <c r="K2795" s="3"/>
      <c r="L2795" s="3"/>
    </row>
    <row r="2796" spans="1:12" ht="105.75" customHeight="1" x14ac:dyDescent="0.4">
      <c r="A2796" s="1"/>
      <c r="B2796" s="92" t="s">
        <v>95</v>
      </c>
      <c r="C2796" s="93">
        <v>43907</v>
      </c>
      <c r="D2796" s="94" t="s">
        <v>16</v>
      </c>
      <c r="E2796" s="92" t="s">
        <v>2620</v>
      </c>
      <c r="F2796" s="14" t="s">
        <v>298</v>
      </c>
      <c r="G2796" s="14" t="s">
        <v>5401</v>
      </c>
      <c r="H2796" s="14" t="s">
        <v>5402</v>
      </c>
      <c r="I2796" s="16"/>
      <c r="J2796" s="16"/>
      <c r="K2796" s="3"/>
      <c r="L2796" s="3"/>
    </row>
    <row r="2797" spans="1:12" ht="105.75" customHeight="1" x14ac:dyDescent="0.4">
      <c r="A2797" s="1"/>
      <c r="B2797" s="84" t="s">
        <v>181</v>
      </c>
      <c r="C2797" s="81">
        <v>43907</v>
      </c>
      <c r="D2797" s="82" t="s">
        <v>16</v>
      </c>
      <c r="E2797" s="84" t="s">
        <v>1215</v>
      </c>
      <c r="F2797" s="14" t="s">
        <v>18</v>
      </c>
      <c r="G2797" s="83" t="s">
        <v>5403</v>
      </c>
      <c r="H2797" s="65" t="s">
        <v>5404</v>
      </c>
      <c r="I2797" s="95" t="s">
        <v>4111</v>
      </c>
      <c r="J2797" s="96" t="s">
        <v>4670</v>
      </c>
      <c r="K2797" s="3"/>
      <c r="L2797" s="3"/>
    </row>
    <row r="2798" spans="1:12" ht="105.75" customHeight="1" x14ac:dyDescent="0.4">
      <c r="A2798" s="1"/>
      <c r="B2798" s="12" t="s">
        <v>480</v>
      </c>
      <c r="C2798" s="49">
        <v>43907</v>
      </c>
      <c r="D2798" s="14" t="s">
        <v>16</v>
      </c>
      <c r="E2798" s="12" t="s">
        <v>61</v>
      </c>
      <c r="F2798" s="14" t="s">
        <v>57</v>
      </c>
      <c r="G2798" s="14" t="s">
        <v>5405</v>
      </c>
      <c r="H2798" s="29" t="s">
        <v>5406</v>
      </c>
      <c r="I2798" s="50"/>
      <c r="J2798" s="50"/>
      <c r="K2798" s="3"/>
      <c r="L2798" s="3"/>
    </row>
    <row r="2799" spans="1:12" ht="105.75" customHeight="1" x14ac:dyDescent="0.4">
      <c r="A2799" s="1"/>
      <c r="B2799" s="12" t="s">
        <v>480</v>
      </c>
      <c r="C2799" s="49">
        <v>43907</v>
      </c>
      <c r="D2799" s="14" t="s">
        <v>16</v>
      </c>
      <c r="E2799" s="12" t="s">
        <v>61</v>
      </c>
      <c r="F2799" s="14" t="s">
        <v>57</v>
      </c>
      <c r="G2799" s="14" t="s">
        <v>5407</v>
      </c>
      <c r="H2799" s="29" t="s">
        <v>5406</v>
      </c>
      <c r="I2799" s="50"/>
      <c r="J2799" s="50"/>
      <c r="K2799" s="3"/>
      <c r="L2799" s="3"/>
    </row>
    <row r="2800" spans="1:12" ht="105.75" customHeight="1" x14ac:dyDescent="0.4">
      <c r="A2800" s="1"/>
      <c r="B2800" s="12" t="s">
        <v>480</v>
      </c>
      <c r="C2800" s="49">
        <v>43907</v>
      </c>
      <c r="D2800" s="14" t="s">
        <v>16</v>
      </c>
      <c r="E2800" s="12" t="s">
        <v>1417</v>
      </c>
      <c r="F2800" s="14" t="s">
        <v>18</v>
      </c>
      <c r="G2800" s="14" t="s">
        <v>5408</v>
      </c>
      <c r="H2800" s="29" t="s">
        <v>5409</v>
      </c>
      <c r="I2800" s="50"/>
      <c r="J2800" s="50"/>
      <c r="K2800" s="3"/>
      <c r="L2800" s="3"/>
    </row>
    <row r="2801" spans="1:12" ht="105.75" customHeight="1" x14ac:dyDescent="0.4">
      <c r="A2801" s="1"/>
      <c r="B2801" s="12" t="s">
        <v>555</v>
      </c>
      <c r="C2801" s="49">
        <v>43907</v>
      </c>
      <c r="D2801" s="14" t="s">
        <v>16</v>
      </c>
      <c r="E2801" s="12" t="s">
        <v>556</v>
      </c>
      <c r="F2801" s="14" t="s">
        <v>274</v>
      </c>
      <c r="G2801" s="14" t="s">
        <v>5410</v>
      </c>
      <c r="H2801" s="29" t="s">
        <v>5411</v>
      </c>
      <c r="I2801" s="50"/>
      <c r="J2801" s="50"/>
      <c r="K2801" s="3"/>
      <c r="L2801" s="3"/>
    </row>
    <row r="2802" spans="1:12" ht="105.75" customHeight="1" x14ac:dyDescent="0.4">
      <c r="A2802" s="1"/>
      <c r="B2802" s="12" t="s">
        <v>555</v>
      </c>
      <c r="C2802" s="49">
        <v>43907</v>
      </c>
      <c r="D2802" s="14" t="s">
        <v>16</v>
      </c>
      <c r="E2802" s="12" t="s">
        <v>556</v>
      </c>
      <c r="F2802" s="14" t="s">
        <v>18</v>
      </c>
      <c r="G2802" s="14" t="s">
        <v>5412</v>
      </c>
      <c r="H2802" s="29" t="s">
        <v>5411</v>
      </c>
      <c r="I2802" s="50"/>
      <c r="J2802" s="50"/>
      <c r="K2802" s="3"/>
      <c r="L2802" s="3"/>
    </row>
    <row r="2803" spans="1:12" ht="105.75" customHeight="1" x14ac:dyDescent="0.4">
      <c r="A2803" s="1"/>
      <c r="B2803" s="12" t="s">
        <v>555</v>
      </c>
      <c r="C2803" s="49">
        <v>43907</v>
      </c>
      <c r="D2803" s="14" t="s">
        <v>16</v>
      </c>
      <c r="E2803" s="12" t="s">
        <v>556</v>
      </c>
      <c r="F2803" s="14" t="s">
        <v>274</v>
      </c>
      <c r="G2803" s="14" t="s">
        <v>5413</v>
      </c>
      <c r="H2803" s="29" t="s">
        <v>5411</v>
      </c>
      <c r="I2803" s="50"/>
      <c r="J2803" s="50"/>
      <c r="K2803" s="3"/>
      <c r="L2803" s="3"/>
    </row>
    <row r="2804" spans="1:12" ht="105.75" customHeight="1" x14ac:dyDescent="0.4">
      <c r="A2804" s="1"/>
      <c r="B2804" s="12" t="s">
        <v>555</v>
      </c>
      <c r="C2804" s="49">
        <v>43907</v>
      </c>
      <c r="D2804" s="14" t="s">
        <v>16</v>
      </c>
      <c r="E2804" s="12" t="s">
        <v>556</v>
      </c>
      <c r="F2804" s="14" t="s">
        <v>274</v>
      </c>
      <c r="G2804" s="14" t="s">
        <v>5414</v>
      </c>
      <c r="H2804" s="29" t="s">
        <v>5411</v>
      </c>
      <c r="I2804" s="50"/>
      <c r="J2804" s="50"/>
      <c r="K2804" s="3"/>
      <c r="L2804" s="3"/>
    </row>
    <row r="2805" spans="1:12" ht="105.75" customHeight="1" x14ac:dyDescent="0.4">
      <c r="A2805" s="1"/>
      <c r="B2805" s="12" t="s">
        <v>555</v>
      </c>
      <c r="C2805" s="49">
        <v>43907</v>
      </c>
      <c r="D2805" s="14" t="s">
        <v>16</v>
      </c>
      <c r="E2805" s="12" t="s">
        <v>556</v>
      </c>
      <c r="F2805" s="14" t="s">
        <v>52</v>
      </c>
      <c r="G2805" s="14" t="s">
        <v>5415</v>
      </c>
      <c r="H2805" s="29" t="s">
        <v>5416</v>
      </c>
      <c r="I2805" s="50"/>
      <c r="J2805" s="14"/>
      <c r="K2805" s="3"/>
      <c r="L2805" s="3"/>
    </row>
    <row r="2806" spans="1:12" ht="105.75" customHeight="1" x14ac:dyDescent="0.4">
      <c r="A2806" s="1"/>
      <c r="B2806" s="84" t="s">
        <v>102</v>
      </c>
      <c r="C2806" s="81">
        <v>43907</v>
      </c>
      <c r="D2806" s="82" t="s">
        <v>16</v>
      </c>
      <c r="E2806" s="84" t="s">
        <v>889</v>
      </c>
      <c r="F2806" s="83" t="s">
        <v>18</v>
      </c>
      <c r="G2806" s="83" t="s">
        <v>5417</v>
      </c>
      <c r="H2806" s="65" t="s">
        <v>5418</v>
      </c>
      <c r="I2806" s="42"/>
      <c r="J2806" s="42"/>
      <c r="K2806" s="3"/>
      <c r="L2806" s="3"/>
    </row>
    <row r="2807" spans="1:12" ht="105.75" customHeight="1" x14ac:dyDescent="0.4">
      <c r="A2807" s="1"/>
      <c r="B2807" s="84" t="s">
        <v>102</v>
      </c>
      <c r="C2807" s="81">
        <v>43907</v>
      </c>
      <c r="D2807" s="82" t="s">
        <v>16</v>
      </c>
      <c r="E2807" s="12" t="s">
        <v>5419</v>
      </c>
      <c r="F2807" s="83" t="s">
        <v>18</v>
      </c>
      <c r="G2807" s="83" t="s">
        <v>5420</v>
      </c>
      <c r="H2807" s="65" t="s">
        <v>5421</v>
      </c>
      <c r="I2807" s="42"/>
      <c r="J2807" s="42"/>
      <c r="K2807" s="3"/>
      <c r="L2807" s="3"/>
    </row>
    <row r="2808" spans="1:12" ht="105.75" customHeight="1" x14ac:dyDescent="0.4">
      <c r="A2808" s="1"/>
      <c r="B2808" s="84" t="s">
        <v>102</v>
      </c>
      <c r="C2808" s="81">
        <v>43907</v>
      </c>
      <c r="D2808" s="82" t="s">
        <v>16</v>
      </c>
      <c r="E2808" s="12" t="s">
        <v>5419</v>
      </c>
      <c r="F2808" s="83" t="s">
        <v>18</v>
      </c>
      <c r="G2808" s="83" t="s">
        <v>5422</v>
      </c>
      <c r="H2808" s="65" t="s">
        <v>5421</v>
      </c>
      <c r="I2808" s="42"/>
      <c r="J2808" s="42"/>
      <c r="K2808" s="3"/>
      <c r="L2808" s="3"/>
    </row>
    <row r="2809" spans="1:12" ht="105.75" customHeight="1" x14ac:dyDescent="0.4">
      <c r="A2809" s="1"/>
      <c r="B2809" s="84" t="s">
        <v>102</v>
      </c>
      <c r="C2809" s="81">
        <v>43907</v>
      </c>
      <c r="D2809" s="82" t="s">
        <v>16</v>
      </c>
      <c r="E2809" s="12" t="s">
        <v>5419</v>
      </c>
      <c r="F2809" s="83" t="s">
        <v>18</v>
      </c>
      <c r="G2809" s="83" t="s">
        <v>5423</v>
      </c>
      <c r="H2809" s="65" t="s">
        <v>5421</v>
      </c>
      <c r="I2809" s="42"/>
      <c r="J2809" s="42"/>
      <c r="K2809" s="3"/>
      <c r="L2809" s="3"/>
    </row>
    <row r="2810" spans="1:12" ht="105.75" customHeight="1" x14ac:dyDescent="0.4">
      <c r="A2810" s="1"/>
      <c r="B2810" s="84" t="s">
        <v>102</v>
      </c>
      <c r="C2810" s="81">
        <v>43907</v>
      </c>
      <c r="D2810" s="82" t="s">
        <v>16</v>
      </c>
      <c r="E2810" s="12" t="s">
        <v>5419</v>
      </c>
      <c r="F2810" s="83" t="s">
        <v>18</v>
      </c>
      <c r="G2810" s="83" t="s">
        <v>5424</v>
      </c>
      <c r="H2810" s="65" t="s">
        <v>5421</v>
      </c>
      <c r="I2810" s="42"/>
      <c r="J2810" s="42"/>
      <c r="K2810" s="3"/>
      <c r="L2810" s="3"/>
    </row>
    <row r="2811" spans="1:12" ht="105.75" customHeight="1" x14ac:dyDescent="0.4">
      <c r="A2811" s="1"/>
      <c r="B2811" s="84" t="s">
        <v>102</v>
      </c>
      <c r="C2811" s="81">
        <v>43907</v>
      </c>
      <c r="D2811" s="82" t="s">
        <v>16</v>
      </c>
      <c r="E2811" s="12" t="s">
        <v>5419</v>
      </c>
      <c r="F2811" s="83" t="s">
        <v>18</v>
      </c>
      <c r="G2811" s="83" t="s">
        <v>5425</v>
      </c>
      <c r="H2811" s="65" t="s">
        <v>5421</v>
      </c>
      <c r="I2811" s="42"/>
      <c r="J2811" s="42"/>
      <c r="K2811" s="3"/>
      <c r="L2811" s="3"/>
    </row>
    <row r="2812" spans="1:12" ht="105.75" customHeight="1" x14ac:dyDescent="0.4">
      <c r="A2812" s="1"/>
      <c r="B2812" s="84" t="s">
        <v>102</v>
      </c>
      <c r="C2812" s="81">
        <v>43907</v>
      </c>
      <c r="D2812" s="82" t="s">
        <v>16</v>
      </c>
      <c r="E2812" s="12" t="s">
        <v>5419</v>
      </c>
      <c r="F2812" s="83" t="s">
        <v>18</v>
      </c>
      <c r="G2812" s="83" t="s">
        <v>5426</v>
      </c>
      <c r="H2812" s="65" t="s">
        <v>5421</v>
      </c>
      <c r="I2812" s="42"/>
      <c r="J2812" s="42"/>
      <c r="K2812" s="3"/>
      <c r="L2812" s="3"/>
    </row>
    <row r="2813" spans="1:12" ht="105.75" customHeight="1" x14ac:dyDescent="0.4">
      <c r="A2813" s="1"/>
      <c r="B2813" s="84" t="s">
        <v>102</v>
      </c>
      <c r="C2813" s="81">
        <v>43907</v>
      </c>
      <c r="D2813" s="82" t="s">
        <v>16</v>
      </c>
      <c r="E2813" s="12" t="s">
        <v>5419</v>
      </c>
      <c r="F2813" s="83" t="s">
        <v>18</v>
      </c>
      <c r="G2813" s="83" t="s">
        <v>5427</v>
      </c>
      <c r="H2813" s="65" t="s">
        <v>5421</v>
      </c>
      <c r="I2813" s="42"/>
      <c r="J2813" s="42"/>
      <c r="K2813" s="3"/>
      <c r="L2813" s="3"/>
    </row>
    <row r="2814" spans="1:12" ht="105.75" customHeight="1" x14ac:dyDescent="0.4">
      <c r="A2814" s="1"/>
      <c r="B2814" s="84" t="s">
        <v>102</v>
      </c>
      <c r="C2814" s="81">
        <v>43907</v>
      </c>
      <c r="D2814" s="82" t="s">
        <v>16</v>
      </c>
      <c r="E2814" s="12" t="s">
        <v>2620</v>
      </c>
      <c r="F2814" s="83" t="s">
        <v>18</v>
      </c>
      <c r="G2814" s="83" t="s">
        <v>5428</v>
      </c>
      <c r="H2814" s="65" t="s">
        <v>5421</v>
      </c>
      <c r="I2814" s="42"/>
      <c r="J2814" s="42"/>
      <c r="K2814" s="3"/>
      <c r="L2814" s="3"/>
    </row>
    <row r="2815" spans="1:12" ht="105.75" customHeight="1" x14ac:dyDescent="0.4">
      <c r="A2815" s="1"/>
      <c r="B2815" s="12" t="s">
        <v>400</v>
      </c>
      <c r="C2815" s="49">
        <v>43907</v>
      </c>
      <c r="D2815" s="14" t="s">
        <v>16</v>
      </c>
      <c r="E2815" s="12" t="s">
        <v>4866</v>
      </c>
      <c r="F2815" s="14" t="s">
        <v>18</v>
      </c>
      <c r="G2815" s="14" t="s">
        <v>5429</v>
      </c>
      <c r="H2815" s="29" t="s">
        <v>5430</v>
      </c>
      <c r="I2815" s="14" t="s">
        <v>4111</v>
      </c>
      <c r="J2815" s="29" t="s">
        <v>5431</v>
      </c>
      <c r="K2815" s="3"/>
      <c r="L2815" s="3"/>
    </row>
    <row r="2816" spans="1:12" ht="105.75" customHeight="1" x14ac:dyDescent="0.4">
      <c r="A2816" s="1"/>
      <c r="B2816" s="12" t="s">
        <v>400</v>
      </c>
      <c r="C2816" s="49">
        <v>43907</v>
      </c>
      <c r="D2816" s="14" t="s">
        <v>16</v>
      </c>
      <c r="E2816" s="12" t="s">
        <v>491</v>
      </c>
      <c r="F2816" s="14" t="s">
        <v>790</v>
      </c>
      <c r="G2816" s="14" t="s">
        <v>5432</v>
      </c>
      <c r="H2816" s="29" t="s">
        <v>5433</v>
      </c>
      <c r="I2816" s="50"/>
      <c r="J2816" s="50"/>
      <c r="K2816" s="3"/>
      <c r="L2816" s="3"/>
    </row>
    <row r="2817" spans="1:12" ht="105.75" hidden="1" customHeight="1" x14ac:dyDescent="0.4">
      <c r="A2817" s="1"/>
      <c r="B2817" s="19" t="s">
        <v>400</v>
      </c>
      <c r="C2817" s="51">
        <v>43907</v>
      </c>
      <c r="D2817" s="21" t="s">
        <v>142</v>
      </c>
      <c r="E2817" s="19" t="s">
        <v>5434</v>
      </c>
      <c r="F2817" s="21" t="s">
        <v>298</v>
      </c>
      <c r="G2817" s="21" t="s">
        <v>5435</v>
      </c>
      <c r="H2817" s="31" t="s">
        <v>5436</v>
      </c>
      <c r="I2817" s="35"/>
      <c r="J2817" s="35"/>
      <c r="K2817" s="3"/>
      <c r="L2817" s="3"/>
    </row>
    <row r="2818" spans="1:12" ht="105.75" hidden="1" customHeight="1" x14ac:dyDescent="0.4">
      <c r="A2818" s="1"/>
      <c r="B2818" s="19" t="s">
        <v>400</v>
      </c>
      <c r="C2818" s="51">
        <v>43907</v>
      </c>
      <c r="D2818" s="21" t="s">
        <v>142</v>
      </c>
      <c r="E2818" s="19" t="s">
        <v>5434</v>
      </c>
      <c r="F2818" s="21" t="s">
        <v>18</v>
      </c>
      <c r="G2818" s="21" t="s">
        <v>5437</v>
      </c>
      <c r="H2818" s="31" t="s">
        <v>5436</v>
      </c>
      <c r="I2818" s="35"/>
      <c r="J2818" s="35"/>
      <c r="K2818" s="3"/>
      <c r="L2818" s="3"/>
    </row>
    <row r="2819" spans="1:12" ht="147.6" x14ac:dyDescent="0.4">
      <c r="A2819" s="1"/>
      <c r="B2819" s="12" t="s">
        <v>400</v>
      </c>
      <c r="C2819" s="49">
        <v>43907</v>
      </c>
      <c r="D2819" s="14" t="s">
        <v>16</v>
      </c>
      <c r="E2819" s="12" t="s">
        <v>4866</v>
      </c>
      <c r="F2819" s="14" t="s">
        <v>18</v>
      </c>
      <c r="G2819" s="14" t="s">
        <v>5438</v>
      </c>
      <c r="H2819" s="29" t="s">
        <v>5439</v>
      </c>
      <c r="I2819" s="50"/>
      <c r="J2819" s="29" t="s">
        <v>5431</v>
      </c>
      <c r="K2819" s="3"/>
      <c r="L2819" s="3"/>
    </row>
    <row r="2820" spans="1:12" ht="73.8" hidden="1" x14ac:dyDescent="0.4">
      <c r="A2820" s="1"/>
      <c r="B2820" s="143" t="s">
        <v>184</v>
      </c>
      <c r="C2820" s="144">
        <v>43907</v>
      </c>
      <c r="D2820" s="145" t="s">
        <v>142</v>
      </c>
      <c r="E2820" s="143" t="s">
        <v>5440</v>
      </c>
      <c r="F2820" s="145" t="s">
        <v>274</v>
      </c>
      <c r="G2820" s="145" t="s">
        <v>5441</v>
      </c>
      <c r="H2820" s="146" t="s">
        <v>5442</v>
      </c>
      <c r="I2820" s="145" t="s">
        <v>4111</v>
      </c>
      <c r="J2820" s="147"/>
      <c r="K2820" s="3"/>
      <c r="L2820" s="3"/>
    </row>
    <row r="2821" spans="1:12" ht="49.2" hidden="1" x14ac:dyDescent="0.4">
      <c r="A2821" s="1"/>
      <c r="B2821" s="19" t="s">
        <v>184</v>
      </c>
      <c r="C2821" s="51">
        <v>43907</v>
      </c>
      <c r="D2821" s="21" t="s">
        <v>142</v>
      </c>
      <c r="E2821" s="19" t="s">
        <v>332</v>
      </c>
      <c r="F2821" s="21" t="s">
        <v>790</v>
      </c>
      <c r="G2821" s="21" t="s">
        <v>5443</v>
      </c>
      <c r="H2821" s="31" t="s">
        <v>5444</v>
      </c>
      <c r="I2821" s="21" t="s">
        <v>4111</v>
      </c>
      <c r="J2821" s="35"/>
      <c r="K2821" s="3"/>
      <c r="L2821" s="3"/>
    </row>
    <row r="2822" spans="1:12" ht="135.30000000000001" hidden="1" x14ac:dyDescent="0.4">
      <c r="A2822" s="11"/>
      <c r="B2822" s="19" t="s">
        <v>184</v>
      </c>
      <c r="C2822" s="51">
        <v>43907</v>
      </c>
      <c r="D2822" s="21" t="s">
        <v>142</v>
      </c>
      <c r="E2822" s="19" t="s">
        <v>5445</v>
      </c>
      <c r="F2822" s="21" t="s">
        <v>23</v>
      </c>
      <c r="G2822" s="21" t="s">
        <v>5446</v>
      </c>
      <c r="H2822" s="31" t="s">
        <v>5447</v>
      </c>
      <c r="I2822" s="35"/>
      <c r="J2822" s="35"/>
      <c r="K2822" s="11"/>
      <c r="L2822" s="11"/>
    </row>
    <row r="2823" spans="1:12" ht="147.6" x14ac:dyDescent="0.4">
      <c r="A2823" s="3"/>
      <c r="B2823" s="12" t="s">
        <v>184</v>
      </c>
      <c r="C2823" s="49">
        <v>43907</v>
      </c>
      <c r="D2823" s="14" t="s">
        <v>16</v>
      </c>
      <c r="E2823" s="12" t="s">
        <v>332</v>
      </c>
      <c r="F2823" s="14" t="s">
        <v>790</v>
      </c>
      <c r="G2823" s="14" t="s">
        <v>5448</v>
      </c>
      <c r="H2823" s="29" t="s">
        <v>5449</v>
      </c>
      <c r="I2823" s="50"/>
      <c r="J2823" s="50"/>
      <c r="K2823" s="3"/>
      <c r="L2823" s="3"/>
    </row>
    <row r="2824" spans="1:12" ht="73.8" x14ac:dyDescent="0.4">
      <c r="A2824" s="11"/>
      <c r="B2824" s="12" t="s">
        <v>184</v>
      </c>
      <c r="C2824" s="49">
        <v>43907</v>
      </c>
      <c r="D2824" s="14" t="s">
        <v>16</v>
      </c>
      <c r="E2824" s="12" t="s">
        <v>332</v>
      </c>
      <c r="F2824" s="14" t="s">
        <v>274</v>
      </c>
      <c r="G2824" s="14" t="s">
        <v>5450</v>
      </c>
      <c r="H2824" s="29" t="s">
        <v>5451</v>
      </c>
      <c r="I2824" s="50"/>
      <c r="J2824" s="50"/>
      <c r="K2824" s="11"/>
      <c r="L2824" s="11"/>
    </row>
    <row r="2825" spans="1:12" ht="73.8" x14ac:dyDescent="0.4">
      <c r="A2825" s="3"/>
      <c r="B2825" s="12" t="s">
        <v>184</v>
      </c>
      <c r="C2825" s="52">
        <v>43907</v>
      </c>
      <c r="D2825" s="53" t="s">
        <v>16</v>
      </c>
      <c r="E2825" s="24" t="s">
        <v>332</v>
      </c>
      <c r="F2825" s="53" t="s">
        <v>274</v>
      </c>
      <c r="G2825" s="53" t="s">
        <v>5452</v>
      </c>
      <c r="H2825" s="54" t="s">
        <v>5453</v>
      </c>
      <c r="I2825" s="50"/>
      <c r="J2825" s="50"/>
      <c r="K2825" s="3"/>
      <c r="L2825" s="3"/>
    </row>
    <row r="2826" spans="1:12" ht="123" x14ac:dyDescent="0.4">
      <c r="A2826" s="3"/>
      <c r="B2826" s="59" t="s">
        <v>184</v>
      </c>
      <c r="C2826" s="148">
        <v>43907</v>
      </c>
      <c r="D2826" s="149" t="s">
        <v>16</v>
      </c>
      <c r="E2826" s="61" t="s">
        <v>188</v>
      </c>
      <c r="F2826" s="149" t="s">
        <v>18</v>
      </c>
      <c r="G2826" s="149" t="s">
        <v>5454</v>
      </c>
      <c r="H2826" s="150" t="s">
        <v>5455</v>
      </c>
      <c r="I2826" s="14"/>
      <c r="J2826" s="50"/>
      <c r="K2826" s="3"/>
      <c r="L2826" s="3"/>
    </row>
    <row r="2827" spans="1:12" ht="61.5" x14ac:dyDescent="0.4">
      <c r="A2827" s="3"/>
      <c r="B2827" s="59" t="s">
        <v>184</v>
      </c>
      <c r="C2827" s="148">
        <v>43907</v>
      </c>
      <c r="D2827" s="149" t="s">
        <v>16</v>
      </c>
      <c r="E2827" s="61" t="s">
        <v>188</v>
      </c>
      <c r="F2827" s="149" t="s">
        <v>18</v>
      </c>
      <c r="G2827" s="149" t="s">
        <v>5456</v>
      </c>
      <c r="H2827" s="150" t="s">
        <v>5457</v>
      </c>
      <c r="I2827" s="14"/>
      <c r="J2827" s="50"/>
      <c r="K2827" s="3"/>
      <c r="L2827" s="3"/>
    </row>
    <row r="2828" spans="1:12" ht="86.1" x14ac:dyDescent="0.4">
      <c r="A2828" s="3"/>
      <c r="B2828" s="59" t="s">
        <v>184</v>
      </c>
      <c r="C2828" s="60">
        <v>43907</v>
      </c>
      <c r="D2828" s="61" t="s">
        <v>16</v>
      </c>
      <c r="E2828" s="61" t="s">
        <v>332</v>
      </c>
      <c r="F2828" s="61" t="s">
        <v>18</v>
      </c>
      <c r="G2828" s="149" t="s">
        <v>5458</v>
      </c>
      <c r="H2828" s="150" t="s">
        <v>5335</v>
      </c>
      <c r="I2828" s="16"/>
      <c r="J2828" s="16"/>
      <c r="K2828" s="3"/>
      <c r="L2828" s="3"/>
    </row>
    <row r="2829" spans="1:12" ht="61.5" x14ac:dyDescent="0.4">
      <c r="A2829" s="3"/>
      <c r="B2829" s="59" t="s">
        <v>191</v>
      </c>
      <c r="C2829" s="148">
        <v>43907</v>
      </c>
      <c r="D2829" s="149" t="s">
        <v>16</v>
      </c>
      <c r="E2829" s="61" t="s">
        <v>5459</v>
      </c>
      <c r="F2829" s="149" t="s">
        <v>28</v>
      </c>
      <c r="G2829" s="149" t="s">
        <v>5460</v>
      </c>
      <c r="H2829" s="150" t="s">
        <v>5461</v>
      </c>
      <c r="I2829" s="14"/>
      <c r="J2829" s="50"/>
      <c r="K2829" s="3"/>
      <c r="L2829" s="3"/>
    </row>
    <row r="2830" spans="1:12" ht="61.5" x14ac:dyDescent="0.4">
      <c r="A2830" s="3"/>
      <c r="B2830" s="12" t="s">
        <v>31</v>
      </c>
      <c r="C2830" s="52">
        <v>43906</v>
      </c>
      <c r="D2830" s="53" t="s">
        <v>16</v>
      </c>
      <c r="E2830" s="24" t="s">
        <v>4320</v>
      </c>
      <c r="F2830" s="53" t="s">
        <v>274</v>
      </c>
      <c r="G2830" s="53" t="s">
        <v>5462</v>
      </c>
      <c r="H2830" s="54" t="s">
        <v>5463</v>
      </c>
      <c r="I2830" s="14" t="s">
        <v>4111</v>
      </c>
      <c r="J2830" s="50"/>
      <c r="K2830" s="3"/>
      <c r="L2830" s="3"/>
    </row>
    <row r="2831" spans="1:12" ht="61.5" x14ac:dyDescent="0.4">
      <c r="A2831" s="3"/>
      <c r="B2831" s="59" t="s">
        <v>31</v>
      </c>
      <c r="C2831" s="148">
        <v>43906</v>
      </c>
      <c r="D2831" s="149" t="s">
        <v>16</v>
      </c>
      <c r="E2831" s="61" t="s">
        <v>4869</v>
      </c>
      <c r="F2831" s="149" t="s">
        <v>18</v>
      </c>
      <c r="G2831" s="149" t="s">
        <v>5464</v>
      </c>
      <c r="H2831" s="150" t="s">
        <v>5465</v>
      </c>
      <c r="I2831" s="14"/>
      <c r="J2831" s="50"/>
      <c r="K2831" s="3"/>
      <c r="L2831" s="3"/>
    </row>
    <row r="2832" spans="1:12" ht="36.9" x14ac:dyDescent="0.4">
      <c r="A2832" s="3"/>
      <c r="B2832" s="59" t="s">
        <v>119</v>
      </c>
      <c r="C2832" s="148">
        <v>43906</v>
      </c>
      <c r="D2832" s="149" t="s">
        <v>16</v>
      </c>
      <c r="E2832" s="61" t="s">
        <v>61</v>
      </c>
      <c r="F2832" s="149" t="s">
        <v>57</v>
      </c>
      <c r="G2832" s="149" t="s">
        <v>5466</v>
      </c>
      <c r="H2832" s="150" t="s">
        <v>5467</v>
      </c>
      <c r="I2832" s="14"/>
      <c r="J2832" s="14"/>
      <c r="K2832" s="3"/>
      <c r="L2832" s="3"/>
    </row>
    <row r="2833" spans="1:12" ht="86.1" x14ac:dyDescent="0.4">
      <c r="A2833" s="3"/>
      <c r="B2833" s="59" t="s">
        <v>720</v>
      </c>
      <c r="C2833" s="148">
        <v>43906</v>
      </c>
      <c r="D2833" s="149" t="s">
        <v>16</v>
      </c>
      <c r="E2833" s="61" t="s">
        <v>5468</v>
      </c>
      <c r="F2833" s="149" t="s">
        <v>18</v>
      </c>
      <c r="G2833" s="149" t="s">
        <v>5469</v>
      </c>
      <c r="H2833" s="150" t="s">
        <v>5470</v>
      </c>
      <c r="I2833" s="50"/>
      <c r="J2833" s="29" t="s">
        <v>5471</v>
      </c>
      <c r="K2833" s="3"/>
      <c r="L2833" s="3"/>
    </row>
    <row r="2834" spans="1:12" ht="110.7" x14ac:dyDescent="0.4">
      <c r="A2834" s="3"/>
      <c r="B2834" s="59" t="s">
        <v>35</v>
      </c>
      <c r="C2834" s="148">
        <v>43906</v>
      </c>
      <c r="D2834" s="149" t="s">
        <v>16</v>
      </c>
      <c r="E2834" s="61" t="s">
        <v>412</v>
      </c>
      <c r="F2834" s="149" t="s">
        <v>23</v>
      </c>
      <c r="G2834" s="149" t="s">
        <v>5472</v>
      </c>
      <c r="H2834" s="150" t="s">
        <v>5473</v>
      </c>
      <c r="I2834" s="16"/>
      <c r="J2834" s="16"/>
      <c r="K2834" s="3"/>
      <c r="L2834" s="3"/>
    </row>
    <row r="2835" spans="1:12" ht="61.5" x14ac:dyDescent="0.4">
      <c r="A2835" s="3"/>
      <c r="B2835" s="59" t="s">
        <v>35</v>
      </c>
      <c r="C2835" s="148">
        <v>43906</v>
      </c>
      <c r="D2835" s="149" t="s">
        <v>16</v>
      </c>
      <c r="E2835" s="61" t="s">
        <v>412</v>
      </c>
      <c r="F2835" s="149" t="s">
        <v>23</v>
      </c>
      <c r="G2835" s="149" t="s">
        <v>5474</v>
      </c>
      <c r="H2835" s="150" t="s">
        <v>5473</v>
      </c>
      <c r="I2835" s="14"/>
      <c r="J2835" s="50"/>
      <c r="K2835" s="3"/>
      <c r="L2835" s="3"/>
    </row>
    <row r="2836" spans="1:12" ht="98.4" x14ac:dyDescent="0.4">
      <c r="A2836" s="3"/>
      <c r="B2836" s="59" t="s">
        <v>35</v>
      </c>
      <c r="C2836" s="148">
        <v>43906</v>
      </c>
      <c r="D2836" s="149" t="s">
        <v>16</v>
      </c>
      <c r="E2836" s="61" t="s">
        <v>412</v>
      </c>
      <c r="F2836" s="149" t="s">
        <v>23</v>
      </c>
      <c r="G2836" s="149" t="s">
        <v>5475</v>
      </c>
      <c r="H2836" s="150" t="s">
        <v>5473</v>
      </c>
      <c r="I2836" s="14"/>
      <c r="J2836" s="50"/>
      <c r="K2836" s="3"/>
      <c r="L2836" s="3"/>
    </row>
    <row r="2837" spans="1:12" ht="61.5" x14ac:dyDescent="0.4">
      <c r="A2837" s="3"/>
      <c r="B2837" s="59" t="s">
        <v>42</v>
      </c>
      <c r="C2837" s="148">
        <v>43906</v>
      </c>
      <c r="D2837" s="149" t="s">
        <v>16</v>
      </c>
      <c r="E2837" s="61" t="s">
        <v>724</v>
      </c>
      <c r="F2837" s="149" t="s">
        <v>274</v>
      </c>
      <c r="G2837" s="149" t="s">
        <v>5476</v>
      </c>
      <c r="H2837" s="150" t="s">
        <v>5477</v>
      </c>
      <c r="I2837" s="14"/>
      <c r="J2837" s="50"/>
      <c r="K2837" s="3"/>
      <c r="L2837" s="3"/>
    </row>
    <row r="2838" spans="1:12" ht="73.8" x14ac:dyDescent="0.4">
      <c r="A2838" s="3"/>
      <c r="B2838" s="59" t="s">
        <v>42</v>
      </c>
      <c r="C2838" s="148">
        <v>43906</v>
      </c>
      <c r="D2838" s="149" t="s">
        <v>16</v>
      </c>
      <c r="E2838" s="61" t="s">
        <v>724</v>
      </c>
      <c r="F2838" s="149" t="s">
        <v>725</v>
      </c>
      <c r="G2838" s="149" t="s">
        <v>5478</v>
      </c>
      <c r="H2838" s="150" t="s">
        <v>5477</v>
      </c>
      <c r="I2838" s="14"/>
      <c r="J2838" s="50"/>
      <c r="K2838" s="3"/>
      <c r="L2838" s="3"/>
    </row>
    <row r="2839" spans="1:12" ht="86.1" x14ac:dyDescent="0.4">
      <c r="A2839" s="3"/>
      <c r="B2839" s="59" t="s">
        <v>42</v>
      </c>
      <c r="C2839" s="148">
        <v>43906</v>
      </c>
      <c r="D2839" s="149" t="s">
        <v>16</v>
      </c>
      <c r="E2839" s="61" t="s">
        <v>724</v>
      </c>
      <c r="F2839" s="149" t="s">
        <v>725</v>
      </c>
      <c r="G2839" s="149" t="s">
        <v>5479</v>
      </c>
      <c r="H2839" s="150" t="s">
        <v>5480</v>
      </c>
      <c r="I2839" s="14"/>
      <c r="J2839" s="50"/>
      <c r="K2839" s="3"/>
      <c r="L2839" s="3"/>
    </row>
    <row r="2840" spans="1:12" ht="61.5" x14ac:dyDescent="0.4">
      <c r="A2840" s="3"/>
      <c r="B2840" s="151" t="s">
        <v>42</v>
      </c>
      <c r="C2840" s="152">
        <v>43906</v>
      </c>
      <c r="D2840" s="153" t="s">
        <v>16</v>
      </c>
      <c r="E2840" s="154" t="s">
        <v>724</v>
      </c>
      <c r="F2840" s="149" t="s">
        <v>274</v>
      </c>
      <c r="G2840" s="149" t="s">
        <v>5481</v>
      </c>
      <c r="H2840" s="150" t="s">
        <v>5482</v>
      </c>
      <c r="I2840" s="14"/>
      <c r="J2840" s="50"/>
      <c r="K2840" s="3"/>
      <c r="L2840" s="3"/>
    </row>
    <row r="2841" spans="1:12" ht="49.2" x14ac:dyDescent="0.4">
      <c r="A2841" s="3"/>
      <c r="B2841" s="151" t="s">
        <v>42</v>
      </c>
      <c r="C2841" s="152">
        <v>43906</v>
      </c>
      <c r="D2841" s="153" t="s">
        <v>16</v>
      </c>
      <c r="E2841" s="154" t="s">
        <v>724</v>
      </c>
      <c r="F2841" s="149" t="s">
        <v>18</v>
      </c>
      <c r="G2841" s="149" t="s">
        <v>5483</v>
      </c>
      <c r="H2841" s="150" t="s">
        <v>5482</v>
      </c>
      <c r="I2841" s="14"/>
      <c r="J2841" s="50"/>
      <c r="K2841" s="3"/>
      <c r="L2841" s="3"/>
    </row>
    <row r="2842" spans="1:12" ht="49.2" x14ac:dyDescent="0.4">
      <c r="A2842" s="3"/>
      <c r="B2842" s="59" t="s">
        <v>42</v>
      </c>
      <c r="C2842" s="148">
        <v>43906</v>
      </c>
      <c r="D2842" s="149" t="s">
        <v>16</v>
      </c>
      <c r="E2842" s="61" t="s">
        <v>5484</v>
      </c>
      <c r="F2842" s="149" t="s">
        <v>725</v>
      </c>
      <c r="G2842" s="149" t="s">
        <v>5485</v>
      </c>
      <c r="H2842" s="150" t="s">
        <v>5486</v>
      </c>
      <c r="I2842" s="50"/>
      <c r="J2842" s="50"/>
      <c r="K2842" s="3"/>
      <c r="L2842" s="3"/>
    </row>
    <row r="2843" spans="1:12" ht="172.2" x14ac:dyDescent="0.4">
      <c r="A2843" s="3"/>
      <c r="B2843" s="59" t="s">
        <v>42</v>
      </c>
      <c r="C2843" s="148">
        <v>43906</v>
      </c>
      <c r="D2843" s="149" t="s">
        <v>16</v>
      </c>
      <c r="E2843" s="61" t="s">
        <v>5484</v>
      </c>
      <c r="F2843" s="149" t="s">
        <v>18</v>
      </c>
      <c r="G2843" s="149" t="s">
        <v>5487</v>
      </c>
      <c r="H2843" s="150" t="s">
        <v>5488</v>
      </c>
      <c r="I2843" s="50"/>
      <c r="J2843" s="50"/>
      <c r="K2843" s="3"/>
      <c r="L2843" s="3"/>
    </row>
    <row r="2844" spans="1:12" ht="24.6" x14ac:dyDescent="0.4">
      <c r="A2844" s="3"/>
      <c r="B2844" s="59" t="s">
        <v>46</v>
      </c>
      <c r="C2844" s="148">
        <v>43906</v>
      </c>
      <c r="D2844" s="149" t="s">
        <v>16</v>
      </c>
      <c r="E2844" s="61" t="s">
        <v>950</v>
      </c>
      <c r="F2844" s="149" t="s">
        <v>274</v>
      </c>
      <c r="G2844" s="149" t="s">
        <v>5489</v>
      </c>
      <c r="H2844" s="150" t="s">
        <v>5490</v>
      </c>
      <c r="I2844" s="14" t="s">
        <v>4111</v>
      </c>
      <c r="J2844" s="50"/>
      <c r="K2844" s="3"/>
      <c r="L2844" s="3"/>
    </row>
    <row r="2845" spans="1:12" ht="73.8" x14ac:dyDescent="0.4">
      <c r="A2845" s="3"/>
      <c r="B2845" s="59" t="s">
        <v>50</v>
      </c>
      <c r="C2845" s="148">
        <v>43906</v>
      </c>
      <c r="D2845" s="149" t="s">
        <v>16</v>
      </c>
      <c r="E2845" s="61" t="s">
        <v>51</v>
      </c>
      <c r="F2845" s="149" t="s">
        <v>274</v>
      </c>
      <c r="G2845" s="149" t="s">
        <v>5491</v>
      </c>
      <c r="H2845" s="150" t="s">
        <v>5492</v>
      </c>
      <c r="I2845" s="71"/>
      <c r="J2845" s="71"/>
      <c r="K2845" s="3"/>
      <c r="L2845" s="3"/>
    </row>
    <row r="2846" spans="1:12" ht="73.8" x14ac:dyDescent="0.4">
      <c r="A2846" s="3"/>
      <c r="B2846" s="59" t="s">
        <v>137</v>
      </c>
      <c r="C2846" s="60">
        <v>43906</v>
      </c>
      <c r="D2846" s="61" t="s">
        <v>16</v>
      </c>
      <c r="E2846" s="61" t="s">
        <v>4614</v>
      </c>
      <c r="F2846" s="61" t="s">
        <v>790</v>
      </c>
      <c r="G2846" s="149" t="s">
        <v>5493</v>
      </c>
      <c r="H2846" s="150" t="s">
        <v>5494</v>
      </c>
      <c r="I2846" s="16"/>
      <c r="J2846" s="16"/>
      <c r="K2846" s="3"/>
      <c r="L2846" s="3"/>
    </row>
    <row r="2847" spans="1:12" ht="86.1" x14ac:dyDescent="0.4">
      <c r="A2847" s="3"/>
      <c r="B2847" s="59" t="s">
        <v>1147</v>
      </c>
      <c r="C2847" s="148">
        <v>43906</v>
      </c>
      <c r="D2847" s="149" t="s">
        <v>16</v>
      </c>
      <c r="E2847" s="61" t="s">
        <v>1148</v>
      </c>
      <c r="F2847" s="149" t="s">
        <v>52</v>
      </c>
      <c r="G2847" s="149" t="s">
        <v>5495</v>
      </c>
      <c r="H2847" s="150" t="s">
        <v>5496</v>
      </c>
      <c r="I2847" s="14"/>
      <c r="J2847" s="50"/>
      <c r="K2847" s="3"/>
      <c r="L2847" s="3"/>
    </row>
    <row r="2848" spans="1:12" ht="73.8" x14ac:dyDescent="0.4">
      <c r="A2848" s="3"/>
      <c r="B2848" s="59" t="s">
        <v>1147</v>
      </c>
      <c r="C2848" s="148">
        <v>43906</v>
      </c>
      <c r="D2848" s="149" t="s">
        <v>16</v>
      </c>
      <c r="E2848" s="61" t="s">
        <v>1148</v>
      </c>
      <c r="F2848" s="149" t="s">
        <v>18</v>
      </c>
      <c r="G2848" s="149" t="s">
        <v>5497</v>
      </c>
      <c r="H2848" s="150" t="s">
        <v>5498</v>
      </c>
      <c r="I2848" s="14"/>
      <c r="J2848" s="50"/>
      <c r="K2848" s="3"/>
      <c r="L2848" s="3"/>
    </row>
    <row r="2849" spans="1:12" ht="49.2" x14ac:dyDescent="0.4">
      <c r="A2849" s="3"/>
      <c r="B2849" s="59" t="s">
        <v>141</v>
      </c>
      <c r="C2849" s="148">
        <v>43906</v>
      </c>
      <c r="D2849" s="149" t="s">
        <v>16</v>
      </c>
      <c r="E2849" s="61" t="s">
        <v>145</v>
      </c>
      <c r="F2849" s="149" t="s">
        <v>57</v>
      </c>
      <c r="G2849" s="149" t="s">
        <v>5499</v>
      </c>
      <c r="H2849" s="150" t="s">
        <v>5500</v>
      </c>
      <c r="I2849" s="14"/>
      <c r="J2849" s="50"/>
      <c r="K2849" s="3"/>
      <c r="L2849" s="3"/>
    </row>
    <row r="2850" spans="1:12" ht="36.9" x14ac:dyDescent="0.4">
      <c r="A2850" s="3"/>
      <c r="B2850" s="59" t="s">
        <v>141</v>
      </c>
      <c r="C2850" s="148">
        <v>43906</v>
      </c>
      <c r="D2850" s="149" t="s">
        <v>16</v>
      </c>
      <c r="E2850" s="61" t="s">
        <v>145</v>
      </c>
      <c r="F2850" s="149" t="s">
        <v>28</v>
      </c>
      <c r="G2850" s="149" t="s">
        <v>5501</v>
      </c>
      <c r="H2850" s="150" t="s">
        <v>5500</v>
      </c>
      <c r="I2850" s="14"/>
      <c r="J2850" s="50"/>
      <c r="K2850" s="3"/>
      <c r="L2850" s="3"/>
    </row>
    <row r="2851" spans="1:12" ht="61.5" x14ac:dyDescent="0.4">
      <c r="A2851" s="3"/>
      <c r="B2851" s="12" t="s">
        <v>141</v>
      </c>
      <c r="C2851" s="52">
        <v>43906</v>
      </c>
      <c r="D2851" s="53" t="s">
        <v>16</v>
      </c>
      <c r="E2851" s="24" t="s">
        <v>145</v>
      </c>
      <c r="F2851" s="53" t="s">
        <v>725</v>
      </c>
      <c r="G2851" s="53" t="s">
        <v>5502</v>
      </c>
      <c r="H2851" s="54" t="s">
        <v>5500</v>
      </c>
      <c r="I2851" s="14"/>
      <c r="J2851" s="50"/>
      <c r="K2851" s="3"/>
      <c r="L2851" s="3"/>
    </row>
    <row r="2852" spans="1:12" ht="73.8" x14ac:dyDescent="0.4">
      <c r="A2852" s="3"/>
      <c r="B2852" s="59" t="s">
        <v>141</v>
      </c>
      <c r="C2852" s="148">
        <v>43906</v>
      </c>
      <c r="D2852" s="149" t="s">
        <v>16</v>
      </c>
      <c r="E2852" s="61" t="s">
        <v>596</v>
      </c>
      <c r="F2852" s="149" t="s">
        <v>18</v>
      </c>
      <c r="G2852" s="149" t="s">
        <v>5503</v>
      </c>
      <c r="H2852" s="150" t="s">
        <v>5504</v>
      </c>
      <c r="I2852" s="14" t="s">
        <v>4111</v>
      </c>
      <c r="J2852" s="50"/>
      <c r="K2852" s="3"/>
      <c r="L2852" s="3"/>
    </row>
    <row r="2853" spans="1:12" ht="73.8" x14ac:dyDescent="0.4">
      <c r="A2853" s="3"/>
      <c r="B2853" s="59" t="s">
        <v>141</v>
      </c>
      <c r="C2853" s="60">
        <v>43906</v>
      </c>
      <c r="D2853" s="61" t="s">
        <v>16</v>
      </c>
      <c r="E2853" s="61" t="s">
        <v>103</v>
      </c>
      <c r="F2853" s="61" t="s">
        <v>23</v>
      </c>
      <c r="G2853" s="149" t="s">
        <v>5505</v>
      </c>
      <c r="H2853" s="150" t="s">
        <v>5506</v>
      </c>
      <c r="I2853" s="16"/>
      <c r="J2853" s="16"/>
      <c r="K2853" s="3"/>
      <c r="L2853" s="3"/>
    </row>
    <row r="2854" spans="1:12" ht="98.4" hidden="1" x14ac:dyDescent="0.4">
      <c r="A2854" s="3"/>
      <c r="B2854" s="155" t="s">
        <v>599</v>
      </c>
      <c r="C2854" s="156">
        <v>43906</v>
      </c>
      <c r="D2854" s="157" t="s">
        <v>142</v>
      </c>
      <c r="E2854" s="158" t="s">
        <v>61</v>
      </c>
      <c r="F2854" s="157" t="s">
        <v>23</v>
      </c>
      <c r="G2854" s="157" t="s">
        <v>5507</v>
      </c>
      <c r="H2854" s="159" t="s">
        <v>5508</v>
      </c>
      <c r="I2854" s="50"/>
      <c r="J2854" s="50"/>
      <c r="K2854" s="3"/>
      <c r="L2854" s="3"/>
    </row>
    <row r="2855" spans="1:12" ht="36.9" x14ac:dyDescent="0.4">
      <c r="A2855" s="3"/>
      <c r="B2855" s="59" t="s">
        <v>362</v>
      </c>
      <c r="C2855" s="148">
        <v>43906</v>
      </c>
      <c r="D2855" s="149" t="s">
        <v>16</v>
      </c>
      <c r="E2855" s="61" t="s">
        <v>5509</v>
      </c>
      <c r="F2855" s="149" t="s">
        <v>18</v>
      </c>
      <c r="G2855" s="149" t="s">
        <v>5510</v>
      </c>
      <c r="H2855" s="150" t="s">
        <v>5511</v>
      </c>
      <c r="I2855" s="50"/>
      <c r="J2855" s="50"/>
      <c r="K2855" s="3"/>
      <c r="L2855" s="3"/>
    </row>
    <row r="2856" spans="1:12" ht="24.6" x14ac:dyDescent="0.4">
      <c r="A2856" s="3"/>
      <c r="B2856" s="160" t="s">
        <v>55</v>
      </c>
      <c r="C2856" s="161">
        <v>43906</v>
      </c>
      <c r="D2856" s="162" t="s">
        <v>16</v>
      </c>
      <c r="E2856" s="163" t="s">
        <v>56</v>
      </c>
      <c r="F2856" s="149" t="s">
        <v>18</v>
      </c>
      <c r="G2856" s="149" t="s">
        <v>5512</v>
      </c>
      <c r="H2856" s="150" t="s">
        <v>5513</v>
      </c>
      <c r="I2856" s="14" t="s">
        <v>4111</v>
      </c>
      <c r="J2856" s="50"/>
      <c r="K2856" s="3"/>
      <c r="L2856" s="3"/>
    </row>
    <row r="2857" spans="1:12" ht="24.6" x14ac:dyDescent="0.4">
      <c r="A2857" s="3"/>
      <c r="B2857" s="84" t="s">
        <v>55</v>
      </c>
      <c r="C2857" s="122">
        <v>43906</v>
      </c>
      <c r="D2857" s="123" t="s">
        <v>16</v>
      </c>
      <c r="E2857" s="121" t="s">
        <v>56</v>
      </c>
      <c r="F2857" s="53" t="s">
        <v>52</v>
      </c>
      <c r="G2857" s="53" t="s">
        <v>5514</v>
      </c>
      <c r="H2857" s="54" t="s">
        <v>5515</v>
      </c>
      <c r="I2857" s="14" t="s">
        <v>4111</v>
      </c>
      <c r="J2857" s="50"/>
      <c r="K2857" s="3"/>
      <c r="L2857" s="3"/>
    </row>
    <row r="2858" spans="1:12" ht="49.2" x14ac:dyDescent="0.4">
      <c r="A2858" s="3"/>
      <c r="B2858" s="59" t="s">
        <v>55</v>
      </c>
      <c r="C2858" s="60">
        <v>43906</v>
      </c>
      <c r="D2858" s="61" t="s">
        <v>16</v>
      </c>
      <c r="E2858" s="61" t="s">
        <v>5516</v>
      </c>
      <c r="F2858" s="61" t="s">
        <v>23</v>
      </c>
      <c r="G2858" s="149" t="s">
        <v>5517</v>
      </c>
      <c r="H2858" s="150" t="s">
        <v>5518</v>
      </c>
      <c r="I2858" s="16"/>
      <c r="J2858" s="16"/>
      <c r="K2858" s="3"/>
      <c r="L2858" s="3"/>
    </row>
    <row r="2859" spans="1:12" ht="73.8" x14ac:dyDescent="0.4">
      <c r="A2859" s="3"/>
      <c r="B2859" s="59" t="s">
        <v>55</v>
      </c>
      <c r="C2859" s="60">
        <v>43906</v>
      </c>
      <c r="D2859" s="61" t="s">
        <v>16</v>
      </c>
      <c r="E2859" s="61" t="s">
        <v>2892</v>
      </c>
      <c r="F2859" s="61" t="s">
        <v>23</v>
      </c>
      <c r="G2859" s="149" t="s">
        <v>5519</v>
      </c>
      <c r="H2859" s="150" t="s">
        <v>5520</v>
      </c>
      <c r="I2859" s="16"/>
      <c r="J2859" s="16"/>
      <c r="K2859" s="3"/>
      <c r="L2859" s="3"/>
    </row>
    <row r="2860" spans="1:12" ht="73.8" x14ac:dyDescent="0.4">
      <c r="A2860" s="3"/>
      <c r="B2860" s="59" t="s">
        <v>148</v>
      </c>
      <c r="C2860" s="60">
        <v>43906</v>
      </c>
      <c r="D2860" s="61" t="s">
        <v>16</v>
      </c>
      <c r="E2860" s="61" t="s">
        <v>837</v>
      </c>
      <c r="F2860" s="61" t="s">
        <v>18</v>
      </c>
      <c r="G2860" s="149" t="s">
        <v>5521</v>
      </c>
      <c r="H2860" s="150" t="s">
        <v>5522</v>
      </c>
      <c r="I2860" s="16"/>
      <c r="J2860" s="16"/>
      <c r="K2860" s="3"/>
      <c r="L2860" s="3"/>
    </row>
    <row r="2861" spans="1:12" ht="61.5" x14ac:dyDescent="0.4">
      <c r="A2861" s="3"/>
      <c r="B2861" s="59" t="s">
        <v>148</v>
      </c>
      <c r="C2861" s="60">
        <v>43906</v>
      </c>
      <c r="D2861" s="61" t="s">
        <v>16</v>
      </c>
      <c r="E2861" s="61" t="s">
        <v>837</v>
      </c>
      <c r="F2861" s="61" t="s">
        <v>57</v>
      </c>
      <c r="G2861" s="149" t="s">
        <v>5523</v>
      </c>
      <c r="H2861" s="150" t="s">
        <v>5522</v>
      </c>
      <c r="I2861" s="16"/>
      <c r="J2861" s="16"/>
      <c r="K2861" s="3"/>
      <c r="L2861" s="3"/>
    </row>
    <row r="2862" spans="1:12" ht="49.2" x14ac:dyDescent="0.4">
      <c r="A2862" s="3"/>
      <c r="B2862" s="59" t="s">
        <v>148</v>
      </c>
      <c r="C2862" s="60">
        <v>43906</v>
      </c>
      <c r="D2862" s="61" t="s">
        <v>16</v>
      </c>
      <c r="E2862" s="61" t="s">
        <v>837</v>
      </c>
      <c r="F2862" s="61" t="s">
        <v>790</v>
      </c>
      <c r="G2862" s="149" t="s">
        <v>5524</v>
      </c>
      <c r="H2862" s="150" t="s">
        <v>5522</v>
      </c>
      <c r="I2862" s="16"/>
      <c r="J2862" s="16"/>
      <c r="K2862" s="3"/>
      <c r="L2862" s="3"/>
    </row>
    <row r="2863" spans="1:12" ht="61.5" x14ac:dyDescent="0.4">
      <c r="A2863" s="3"/>
      <c r="B2863" s="59" t="s">
        <v>148</v>
      </c>
      <c r="C2863" s="60">
        <v>43906</v>
      </c>
      <c r="D2863" s="61" t="s">
        <v>16</v>
      </c>
      <c r="E2863" s="61" t="s">
        <v>837</v>
      </c>
      <c r="F2863" s="61" t="s">
        <v>274</v>
      </c>
      <c r="G2863" s="149" t="s">
        <v>5525</v>
      </c>
      <c r="H2863" s="150" t="s">
        <v>5526</v>
      </c>
      <c r="I2863" s="16"/>
      <c r="J2863" s="16"/>
      <c r="K2863" s="3"/>
      <c r="L2863" s="3"/>
    </row>
    <row r="2864" spans="1:12" ht="24.6" x14ac:dyDescent="0.4">
      <c r="A2864" s="3"/>
      <c r="B2864" s="59" t="s">
        <v>431</v>
      </c>
      <c r="C2864" s="148">
        <v>43906</v>
      </c>
      <c r="D2864" s="149" t="s">
        <v>16</v>
      </c>
      <c r="E2864" s="61" t="s">
        <v>432</v>
      </c>
      <c r="F2864" s="149" t="s">
        <v>274</v>
      </c>
      <c r="G2864" s="149" t="s">
        <v>5527</v>
      </c>
      <c r="H2864" s="150" t="s">
        <v>5528</v>
      </c>
      <c r="I2864" s="14" t="s">
        <v>4111</v>
      </c>
      <c r="J2864" s="50"/>
      <c r="K2864" s="3"/>
      <c r="L2864" s="3"/>
    </row>
    <row r="2865" spans="1:12" ht="36.9" x14ac:dyDescent="0.4">
      <c r="A2865" s="3"/>
      <c r="B2865" s="59" t="s">
        <v>431</v>
      </c>
      <c r="C2865" s="148">
        <v>43906</v>
      </c>
      <c r="D2865" s="149" t="s">
        <v>16</v>
      </c>
      <c r="E2865" s="61" t="s">
        <v>432</v>
      </c>
      <c r="F2865" s="149" t="s">
        <v>274</v>
      </c>
      <c r="G2865" s="164" t="s">
        <v>5529</v>
      </c>
      <c r="H2865" s="150" t="s">
        <v>5530</v>
      </c>
      <c r="I2865" s="14" t="s">
        <v>4111</v>
      </c>
      <c r="J2865" s="50"/>
      <c r="K2865" s="3"/>
      <c r="L2865" s="3"/>
    </row>
    <row r="2866" spans="1:12" ht="73.8" x14ac:dyDescent="0.4">
      <c r="A2866" s="3"/>
      <c r="B2866" s="59" t="s">
        <v>225</v>
      </c>
      <c r="C2866" s="148">
        <v>43906</v>
      </c>
      <c r="D2866" s="149" t="s">
        <v>16</v>
      </c>
      <c r="E2866" s="61" t="s">
        <v>378</v>
      </c>
      <c r="F2866" s="149" t="s">
        <v>28</v>
      </c>
      <c r="G2866" s="149" t="s">
        <v>5531</v>
      </c>
      <c r="H2866" s="150" t="s">
        <v>5532</v>
      </c>
      <c r="I2866" s="50"/>
      <c r="J2866" s="14"/>
      <c r="K2866" s="3"/>
      <c r="L2866" s="3"/>
    </row>
    <row r="2867" spans="1:12" ht="36.9" x14ac:dyDescent="0.4">
      <c r="A2867" s="3"/>
      <c r="B2867" s="59" t="s">
        <v>634</v>
      </c>
      <c r="C2867" s="148">
        <v>43906</v>
      </c>
      <c r="D2867" s="149" t="s">
        <v>16</v>
      </c>
      <c r="E2867" s="61" t="s">
        <v>5370</v>
      </c>
      <c r="F2867" s="149" t="s">
        <v>18</v>
      </c>
      <c r="G2867" s="149" t="s">
        <v>5533</v>
      </c>
      <c r="H2867" s="150" t="s">
        <v>5534</v>
      </c>
      <c r="I2867" s="14" t="s">
        <v>4111</v>
      </c>
      <c r="J2867" s="50"/>
      <c r="K2867" s="3"/>
      <c r="L2867" s="3"/>
    </row>
    <row r="2868" spans="1:12" ht="221.4" x14ac:dyDescent="0.4">
      <c r="A2868" s="3"/>
      <c r="B2868" s="62" t="s">
        <v>634</v>
      </c>
      <c r="C2868" s="63">
        <v>43906</v>
      </c>
      <c r="D2868" s="64" t="s">
        <v>16</v>
      </c>
      <c r="E2868" s="64" t="s">
        <v>4081</v>
      </c>
      <c r="F2868" s="64" t="s">
        <v>23</v>
      </c>
      <c r="G2868" s="64" t="s">
        <v>5535</v>
      </c>
      <c r="H2868" s="165" t="s">
        <v>5536</v>
      </c>
      <c r="I2868" s="16"/>
      <c r="J2868" s="16"/>
      <c r="K2868" s="3"/>
      <c r="L2868" s="3"/>
    </row>
    <row r="2869" spans="1:12" ht="295.2" x14ac:dyDescent="0.4">
      <c r="A2869" s="3"/>
      <c r="B2869" s="62" t="s">
        <v>634</v>
      </c>
      <c r="C2869" s="63">
        <v>43906</v>
      </c>
      <c r="D2869" s="64" t="s">
        <v>16</v>
      </c>
      <c r="E2869" s="64" t="s">
        <v>4081</v>
      </c>
      <c r="F2869" s="64" t="s">
        <v>23</v>
      </c>
      <c r="G2869" s="64" t="s">
        <v>5537</v>
      </c>
      <c r="H2869" s="165" t="s">
        <v>5536</v>
      </c>
      <c r="I2869" s="16"/>
      <c r="J2869" s="16"/>
      <c r="K2869" s="3"/>
      <c r="L2869" s="3"/>
    </row>
    <row r="2870" spans="1:12" ht="61.5" x14ac:dyDescent="0.4">
      <c r="A2870" s="3"/>
      <c r="B2870" s="166" t="s">
        <v>634</v>
      </c>
      <c r="C2870" s="167">
        <v>43906</v>
      </c>
      <c r="D2870" s="168" t="s">
        <v>16</v>
      </c>
      <c r="E2870" s="168" t="s">
        <v>4081</v>
      </c>
      <c r="F2870" s="168" t="s">
        <v>23</v>
      </c>
      <c r="G2870" s="168" t="s">
        <v>5538</v>
      </c>
      <c r="H2870" s="169" t="s">
        <v>5536</v>
      </c>
      <c r="I2870" s="16"/>
      <c r="J2870" s="16"/>
      <c r="K2870" s="3"/>
      <c r="L2870" s="3"/>
    </row>
    <row r="2871" spans="1:12" ht="36.9" x14ac:dyDescent="0.4">
      <c r="A2871" s="3"/>
      <c r="B2871" s="166" t="s">
        <v>634</v>
      </c>
      <c r="C2871" s="167">
        <v>43906</v>
      </c>
      <c r="D2871" s="168" t="s">
        <v>16</v>
      </c>
      <c r="E2871" s="168" t="s">
        <v>4081</v>
      </c>
      <c r="F2871" s="168" t="s">
        <v>23</v>
      </c>
      <c r="G2871" s="168" t="s">
        <v>5539</v>
      </c>
      <c r="H2871" s="169" t="s">
        <v>5536</v>
      </c>
      <c r="I2871" s="16"/>
      <c r="J2871" s="16"/>
      <c r="K2871" s="3"/>
      <c r="L2871" s="3"/>
    </row>
    <row r="2872" spans="1:12" ht="49.2" x14ac:dyDescent="0.4">
      <c r="A2872" s="3"/>
      <c r="B2872" s="59" t="s">
        <v>231</v>
      </c>
      <c r="C2872" s="148">
        <v>43906</v>
      </c>
      <c r="D2872" s="149" t="s">
        <v>16</v>
      </c>
      <c r="E2872" s="61" t="s">
        <v>456</v>
      </c>
      <c r="F2872" s="149" t="s">
        <v>274</v>
      </c>
      <c r="G2872" s="149" t="s">
        <v>5540</v>
      </c>
      <c r="H2872" s="150" t="s">
        <v>5541</v>
      </c>
      <c r="I2872" s="14"/>
      <c r="J2872" s="50"/>
      <c r="K2872" s="3"/>
      <c r="L2872" s="3"/>
    </row>
    <row r="2873" spans="1:12" ht="36.9" x14ac:dyDescent="0.4">
      <c r="A2873" s="3"/>
      <c r="B2873" s="59" t="s">
        <v>231</v>
      </c>
      <c r="C2873" s="148">
        <v>43906</v>
      </c>
      <c r="D2873" s="149" t="s">
        <v>16</v>
      </c>
      <c r="E2873" s="61" t="s">
        <v>456</v>
      </c>
      <c r="F2873" s="149" t="s">
        <v>274</v>
      </c>
      <c r="G2873" s="149" t="s">
        <v>5542</v>
      </c>
      <c r="H2873" s="150" t="s">
        <v>5543</v>
      </c>
      <c r="I2873" s="14" t="s">
        <v>4111</v>
      </c>
      <c r="J2873" s="50"/>
      <c r="K2873" s="3"/>
      <c r="L2873" s="3"/>
    </row>
    <row r="2874" spans="1:12" ht="24.6" x14ac:dyDescent="0.4">
      <c r="A2874" s="3"/>
      <c r="B2874" s="59" t="s">
        <v>231</v>
      </c>
      <c r="C2874" s="148">
        <v>43906</v>
      </c>
      <c r="D2874" s="149" t="s">
        <v>16</v>
      </c>
      <c r="E2874" s="61" t="s">
        <v>456</v>
      </c>
      <c r="F2874" s="149" t="s">
        <v>274</v>
      </c>
      <c r="G2874" s="149" t="s">
        <v>5544</v>
      </c>
      <c r="H2874" s="150" t="s">
        <v>5543</v>
      </c>
      <c r="I2874" s="14" t="s">
        <v>4111</v>
      </c>
      <c r="J2874" s="50"/>
      <c r="K2874" s="3"/>
      <c r="L2874" s="3"/>
    </row>
    <row r="2875" spans="1:12" ht="61.5" x14ac:dyDescent="0.4">
      <c r="A2875" s="3"/>
      <c r="B2875" s="59" t="s">
        <v>231</v>
      </c>
      <c r="C2875" s="148">
        <v>43906</v>
      </c>
      <c r="D2875" s="149" t="s">
        <v>16</v>
      </c>
      <c r="E2875" s="61" t="s">
        <v>456</v>
      </c>
      <c r="F2875" s="149" t="s">
        <v>28</v>
      </c>
      <c r="G2875" s="149" t="s">
        <v>5545</v>
      </c>
      <c r="H2875" s="150" t="s">
        <v>5546</v>
      </c>
      <c r="I2875" s="14"/>
      <c r="J2875" s="50"/>
      <c r="K2875" s="3"/>
      <c r="L2875" s="3"/>
    </row>
    <row r="2876" spans="1:12" ht="24.6" x14ac:dyDescent="0.4">
      <c r="A2876" s="3"/>
      <c r="B2876" s="59" t="s">
        <v>74</v>
      </c>
      <c r="C2876" s="148">
        <v>43906</v>
      </c>
      <c r="D2876" s="149" t="s">
        <v>16</v>
      </c>
      <c r="E2876" s="61" t="s">
        <v>1192</v>
      </c>
      <c r="F2876" s="149" t="s">
        <v>52</v>
      </c>
      <c r="G2876" s="149" t="s">
        <v>5547</v>
      </c>
      <c r="H2876" s="150" t="s">
        <v>5548</v>
      </c>
      <c r="I2876" s="14" t="s">
        <v>4111</v>
      </c>
      <c r="J2876" s="50"/>
      <c r="K2876" s="3"/>
      <c r="L2876" s="3"/>
    </row>
    <row r="2877" spans="1:12" ht="36.9" x14ac:dyDescent="0.4">
      <c r="A2877" s="3"/>
      <c r="B2877" s="59" t="s">
        <v>74</v>
      </c>
      <c r="C2877" s="148">
        <v>43906</v>
      </c>
      <c r="D2877" s="149" t="s">
        <v>16</v>
      </c>
      <c r="E2877" s="61" t="s">
        <v>1192</v>
      </c>
      <c r="F2877" s="149" t="s">
        <v>274</v>
      </c>
      <c r="G2877" s="149" t="s">
        <v>5549</v>
      </c>
      <c r="H2877" s="150" t="s">
        <v>5550</v>
      </c>
      <c r="I2877" s="14" t="s">
        <v>4111</v>
      </c>
      <c r="J2877" s="50"/>
      <c r="K2877" s="3"/>
      <c r="L2877" s="3"/>
    </row>
    <row r="2878" spans="1:12" ht="36.9" x14ac:dyDescent="0.4">
      <c r="A2878" s="3"/>
      <c r="B2878" s="59" t="s">
        <v>74</v>
      </c>
      <c r="C2878" s="148">
        <v>43906</v>
      </c>
      <c r="D2878" s="149" t="s">
        <v>16</v>
      </c>
      <c r="E2878" s="61" t="s">
        <v>1192</v>
      </c>
      <c r="F2878" s="149" t="s">
        <v>18</v>
      </c>
      <c r="G2878" s="149" t="s">
        <v>5551</v>
      </c>
      <c r="H2878" s="150" t="s">
        <v>5550</v>
      </c>
      <c r="I2878" s="14" t="s">
        <v>4111</v>
      </c>
      <c r="J2878" s="50"/>
      <c r="K2878" s="3"/>
      <c r="L2878" s="3"/>
    </row>
    <row r="2879" spans="1:12" ht="61.5" x14ac:dyDescent="0.4">
      <c r="A2879" s="3"/>
      <c r="B2879" s="59" t="s">
        <v>164</v>
      </c>
      <c r="C2879" s="148">
        <v>43906</v>
      </c>
      <c r="D2879" s="149" t="s">
        <v>16</v>
      </c>
      <c r="E2879" s="61" t="s">
        <v>165</v>
      </c>
      <c r="F2879" s="149" t="s">
        <v>52</v>
      </c>
      <c r="G2879" s="149" t="s">
        <v>5552</v>
      </c>
      <c r="H2879" s="150" t="s">
        <v>5553</v>
      </c>
      <c r="I2879" s="16"/>
      <c r="J2879" s="16"/>
      <c r="K2879" s="3"/>
      <c r="L2879" s="3"/>
    </row>
    <row r="2880" spans="1:12" ht="98.4" x14ac:dyDescent="0.4">
      <c r="A2880" s="3"/>
      <c r="B2880" s="59" t="s">
        <v>164</v>
      </c>
      <c r="C2880" s="148">
        <v>43906</v>
      </c>
      <c r="D2880" s="149" t="s">
        <v>16</v>
      </c>
      <c r="E2880" s="61" t="s">
        <v>165</v>
      </c>
      <c r="F2880" s="149" t="s">
        <v>28</v>
      </c>
      <c r="G2880" s="149" t="s">
        <v>5554</v>
      </c>
      <c r="H2880" s="150" t="s">
        <v>5553</v>
      </c>
      <c r="I2880" s="16"/>
      <c r="J2880" s="16"/>
      <c r="K2880" s="3"/>
      <c r="L2880" s="3"/>
    </row>
    <row r="2881" spans="1:12" ht="73.8" x14ac:dyDescent="0.4">
      <c r="A2881" s="3"/>
      <c r="B2881" s="12" t="s">
        <v>164</v>
      </c>
      <c r="C2881" s="52">
        <v>43906</v>
      </c>
      <c r="D2881" s="53" t="s">
        <v>16</v>
      </c>
      <c r="E2881" s="24" t="s">
        <v>165</v>
      </c>
      <c r="F2881" s="53" t="s">
        <v>28</v>
      </c>
      <c r="G2881" s="53" t="s">
        <v>5555</v>
      </c>
      <c r="H2881" s="54" t="s">
        <v>5553</v>
      </c>
      <c r="I2881" s="16"/>
      <c r="J2881" s="16"/>
      <c r="K2881" s="3"/>
      <c r="L2881" s="3"/>
    </row>
    <row r="2882" spans="1:12" ht="98.4" x14ac:dyDescent="0.4">
      <c r="A2882" s="3"/>
      <c r="B2882" s="59" t="s">
        <v>164</v>
      </c>
      <c r="C2882" s="148">
        <v>43906</v>
      </c>
      <c r="D2882" s="149" t="s">
        <v>16</v>
      </c>
      <c r="E2882" s="61" t="s">
        <v>165</v>
      </c>
      <c r="F2882" s="149" t="s">
        <v>28</v>
      </c>
      <c r="G2882" s="149" t="s">
        <v>5556</v>
      </c>
      <c r="H2882" s="150" t="s">
        <v>5553</v>
      </c>
      <c r="I2882" s="16"/>
      <c r="J2882" s="16"/>
      <c r="K2882" s="3"/>
      <c r="L2882" s="3"/>
    </row>
    <row r="2883" spans="1:12" ht="86.1" x14ac:dyDescent="0.4">
      <c r="A2883" s="3"/>
      <c r="B2883" s="59" t="s">
        <v>164</v>
      </c>
      <c r="C2883" s="148">
        <v>43906</v>
      </c>
      <c r="D2883" s="149" t="s">
        <v>16</v>
      </c>
      <c r="E2883" s="61" t="s">
        <v>165</v>
      </c>
      <c r="F2883" s="149" t="s">
        <v>18</v>
      </c>
      <c r="G2883" s="149" t="s">
        <v>5557</v>
      </c>
      <c r="H2883" s="150" t="s">
        <v>5553</v>
      </c>
      <c r="I2883" s="16"/>
      <c r="J2883" s="16"/>
      <c r="K2883" s="3"/>
      <c r="L2883" s="3"/>
    </row>
    <row r="2884" spans="1:12" ht="73.8" hidden="1" x14ac:dyDescent="0.4">
      <c r="A2884" s="3"/>
      <c r="B2884" s="19" t="s">
        <v>164</v>
      </c>
      <c r="C2884" s="66">
        <v>43906</v>
      </c>
      <c r="D2884" s="67" t="s">
        <v>142</v>
      </c>
      <c r="E2884" s="26" t="s">
        <v>165</v>
      </c>
      <c r="F2884" s="67" t="s">
        <v>18</v>
      </c>
      <c r="G2884" s="67" t="s">
        <v>5558</v>
      </c>
      <c r="H2884" s="120" t="s">
        <v>5553</v>
      </c>
      <c r="I2884" s="16"/>
      <c r="J2884" s="16"/>
      <c r="K2884" s="3"/>
      <c r="L2884" s="3"/>
    </row>
    <row r="2885" spans="1:12" ht="49.2" x14ac:dyDescent="0.4">
      <c r="A2885" s="3"/>
      <c r="B2885" s="170" t="s">
        <v>80</v>
      </c>
      <c r="C2885" s="171">
        <v>43906</v>
      </c>
      <c r="D2885" s="172" t="s">
        <v>16</v>
      </c>
      <c r="E2885" s="172" t="s">
        <v>1304</v>
      </c>
      <c r="F2885" s="172" t="s">
        <v>18</v>
      </c>
      <c r="G2885" s="173" t="s">
        <v>5559</v>
      </c>
      <c r="H2885" s="174" t="s">
        <v>5560</v>
      </c>
      <c r="I2885" s="42"/>
      <c r="J2885" s="42"/>
      <c r="K2885" s="3"/>
      <c r="L2885" s="3"/>
    </row>
    <row r="2886" spans="1:12" ht="73.8" x14ac:dyDescent="0.4">
      <c r="A2886" s="3"/>
      <c r="B2886" s="12" t="s">
        <v>80</v>
      </c>
      <c r="C2886" s="58">
        <v>43906</v>
      </c>
      <c r="D2886" s="175" t="s">
        <v>16</v>
      </c>
      <c r="E2886" s="175" t="s">
        <v>1304</v>
      </c>
      <c r="F2886" s="175" t="s">
        <v>18</v>
      </c>
      <c r="G2886" s="53" t="s">
        <v>5561</v>
      </c>
      <c r="H2886" s="54" t="s">
        <v>5562</v>
      </c>
      <c r="I2886" s="16"/>
      <c r="J2886" s="16"/>
      <c r="K2886" s="3"/>
      <c r="L2886" s="3"/>
    </row>
    <row r="2887" spans="1:12" ht="61.5" x14ac:dyDescent="0.4">
      <c r="A2887" s="3"/>
      <c r="B2887" s="59" t="s">
        <v>80</v>
      </c>
      <c r="C2887" s="60">
        <v>43906</v>
      </c>
      <c r="D2887" s="172" t="s">
        <v>16</v>
      </c>
      <c r="E2887" s="172" t="s">
        <v>1304</v>
      </c>
      <c r="F2887" s="172" t="s">
        <v>18</v>
      </c>
      <c r="G2887" s="149" t="s">
        <v>5563</v>
      </c>
      <c r="H2887" s="150" t="s">
        <v>5562</v>
      </c>
      <c r="I2887" s="16"/>
      <c r="J2887" s="16"/>
      <c r="K2887" s="3"/>
      <c r="L2887" s="3"/>
    </row>
    <row r="2888" spans="1:12" ht="36.9" x14ac:dyDescent="0.4">
      <c r="A2888" s="3"/>
      <c r="B2888" s="12" t="s">
        <v>80</v>
      </c>
      <c r="C2888" s="28">
        <v>43906</v>
      </c>
      <c r="D2888" s="12" t="s">
        <v>16</v>
      </c>
      <c r="E2888" s="12" t="s">
        <v>81</v>
      </c>
      <c r="F2888" s="12" t="s">
        <v>274</v>
      </c>
      <c r="G2888" s="149" t="s">
        <v>5564</v>
      </c>
      <c r="H2888" s="150" t="s">
        <v>5565</v>
      </c>
      <c r="I2888" s="16"/>
      <c r="J2888" s="16"/>
      <c r="K2888" s="3"/>
      <c r="L2888" s="3"/>
    </row>
    <row r="2889" spans="1:12" ht="49.2" x14ac:dyDescent="0.4">
      <c r="A2889" s="3"/>
      <c r="B2889" s="12" t="s">
        <v>80</v>
      </c>
      <c r="C2889" s="28">
        <v>43906</v>
      </c>
      <c r="D2889" s="12" t="s">
        <v>16</v>
      </c>
      <c r="E2889" s="12" t="s">
        <v>81</v>
      </c>
      <c r="F2889" s="12" t="s">
        <v>18</v>
      </c>
      <c r="G2889" s="149" t="s">
        <v>5566</v>
      </c>
      <c r="H2889" s="150" t="s">
        <v>5567</v>
      </c>
      <c r="I2889" s="16"/>
      <c r="J2889" s="16"/>
      <c r="K2889" s="3"/>
      <c r="L2889" s="3"/>
    </row>
    <row r="2890" spans="1:12" ht="184.5" x14ac:dyDescent="0.4">
      <c r="A2890" s="3"/>
      <c r="B2890" s="12" t="s">
        <v>84</v>
      </c>
      <c r="C2890" s="49">
        <v>43906</v>
      </c>
      <c r="D2890" s="14" t="s">
        <v>16</v>
      </c>
      <c r="E2890" s="12" t="s">
        <v>85</v>
      </c>
      <c r="F2890" s="14" t="s">
        <v>18</v>
      </c>
      <c r="G2890" s="14" t="s">
        <v>5568</v>
      </c>
      <c r="H2890" s="29" t="s">
        <v>5569</v>
      </c>
      <c r="I2890" s="14" t="s">
        <v>4111</v>
      </c>
      <c r="J2890" s="50"/>
      <c r="K2890" s="3"/>
      <c r="L2890" s="3"/>
    </row>
    <row r="2891" spans="1:12" ht="49.2" x14ac:dyDescent="0.4">
      <c r="A2891" s="3"/>
      <c r="B2891" s="12" t="s">
        <v>84</v>
      </c>
      <c r="C2891" s="49">
        <v>43906</v>
      </c>
      <c r="D2891" s="14" t="s">
        <v>16</v>
      </c>
      <c r="E2891" s="12" t="s">
        <v>85</v>
      </c>
      <c r="F2891" s="14" t="s">
        <v>18</v>
      </c>
      <c r="G2891" s="14" t="s">
        <v>5570</v>
      </c>
      <c r="H2891" s="29" t="s">
        <v>5571</v>
      </c>
      <c r="I2891" s="14" t="s">
        <v>4111</v>
      </c>
      <c r="J2891" s="50"/>
      <c r="K2891" s="3"/>
      <c r="L2891" s="3"/>
    </row>
    <row r="2892" spans="1:12" ht="110.7" x14ac:dyDescent="0.4">
      <c r="A2892" s="3"/>
      <c r="B2892" s="12" t="s">
        <v>84</v>
      </c>
      <c r="C2892" s="49">
        <v>43906</v>
      </c>
      <c r="D2892" s="14" t="s">
        <v>16</v>
      </c>
      <c r="E2892" s="12" t="s">
        <v>85</v>
      </c>
      <c r="F2892" s="14" t="s">
        <v>274</v>
      </c>
      <c r="G2892" s="14" t="s">
        <v>5572</v>
      </c>
      <c r="H2892" s="29" t="s">
        <v>5569</v>
      </c>
      <c r="I2892" s="14" t="s">
        <v>4111</v>
      </c>
      <c r="J2892" s="50"/>
      <c r="K2892" s="3"/>
      <c r="L2892" s="3"/>
    </row>
    <row r="2893" spans="1:12" ht="61.5" x14ac:dyDescent="0.4">
      <c r="A2893" s="3"/>
      <c r="B2893" s="12" t="s">
        <v>84</v>
      </c>
      <c r="C2893" s="49">
        <v>43906</v>
      </c>
      <c r="D2893" s="14" t="s">
        <v>16</v>
      </c>
      <c r="E2893" s="12" t="s">
        <v>5573</v>
      </c>
      <c r="F2893" s="14" t="s">
        <v>18</v>
      </c>
      <c r="G2893" s="14" t="s">
        <v>5574</v>
      </c>
      <c r="H2893" s="29" t="s">
        <v>5575</v>
      </c>
      <c r="I2893" s="50"/>
      <c r="J2893" s="50"/>
      <c r="K2893" s="3"/>
      <c r="L2893" s="3"/>
    </row>
    <row r="2894" spans="1:12" ht="184.5" x14ac:dyDescent="0.4">
      <c r="A2894" s="3"/>
      <c r="B2894" s="62" t="s">
        <v>84</v>
      </c>
      <c r="C2894" s="68">
        <v>43906</v>
      </c>
      <c r="D2894" s="62" t="s">
        <v>16</v>
      </c>
      <c r="E2894" s="62" t="s">
        <v>535</v>
      </c>
      <c r="F2894" s="62" t="s">
        <v>23</v>
      </c>
      <c r="G2894" s="62" t="s">
        <v>5576</v>
      </c>
      <c r="H2894" s="65" t="s">
        <v>5577</v>
      </c>
      <c r="I2894" s="16"/>
      <c r="J2894" s="16"/>
      <c r="K2894" s="3"/>
      <c r="L2894" s="3"/>
    </row>
    <row r="2895" spans="1:12" ht="86.1" x14ac:dyDescent="0.4">
      <c r="A2895" s="3"/>
      <c r="B2895" s="62" t="s">
        <v>84</v>
      </c>
      <c r="C2895" s="68">
        <v>43906</v>
      </c>
      <c r="D2895" s="62" t="s">
        <v>16</v>
      </c>
      <c r="E2895" s="62" t="s">
        <v>535</v>
      </c>
      <c r="F2895" s="62" t="s">
        <v>23</v>
      </c>
      <c r="G2895" s="62" t="s">
        <v>5578</v>
      </c>
      <c r="H2895" s="73" t="s">
        <v>5577</v>
      </c>
      <c r="I2895" s="16"/>
      <c r="J2895" s="16"/>
      <c r="K2895" s="3"/>
      <c r="L2895" s="3"/>
    </row>
    <row r="2896" spans="1:12" ht="147.6" x14ac:dyDescent="0.4">
      <c r="A2896" s="3"/>
      <c r="B2896" s="62" t="s">
        <v>84</v>
      </c>
      <c r="C2896" s="68">
        <v>43906</v>
      </c>
      <c r="D2896" s="62" t="s">
        <v>16</v>
      </c>
      <c r="E2896" s="62" t="s">
        <v>535</v>
      </c>
      <c r="F2896" s="62" t="s">
        <v>23</v>
      </c>
      <c r="G2896" s="62" t="s">
        <v>5579</v>
      </c>
      <c r="H2896" s="65" t="s">
        <v>5577</v>
      </c>
      <c r="I2896" s="16"/>
      <c r="J2896" s="16"/>
      <c r="K2896" s="3"/>
      <c r="L2896" s="3"/>
    </row>
    <row r="2897" spans="1:12" ht="36.9" x14ac:dyDescent="0.4">
      <c r="A2897" s="3"/>
      <c r="B2897" s="62" t="s">
        <v>84</v>
      </c>
      <c r="C2897" s="68">
        <v>43906</v>
      </c>
      <c r="D2897" s="62" t="s">
        <v>16</v>
      </c>
      <c r="E2897" s="62" t="s">
        <v>535</v>
      </c>
      <c r="F2897" s="62" t="s">
        <v>23</v>
      </c>
      <c r="G2897" s="62" t="s">
        <v>5580</v>
      </c>
      <c r="H2897" s="73" t="s">
        <v>5577</v>
      </c>
      <c r="I2897" s="16"/>
      <c r="J2897" s="16"/>
      <c r="K2897" s="3"/>
      <c r="L2897" s="3"/>
    </row>
    <row r="2898" spans="1:12" ht="73.8" x14ac:dyDescent="0.4">
      <c r="A2898" s="3"/>
      <c r="B2898" s="62" t="s">
        <v>84</v>
      </c>
      <c r="C2898" s="68">
        <v>43906</v>
      </c>
      <c r="D2898" s="62" t="s">
        <v>16</v>
      </c>
      <c r="E2898" s="62" t="s">
        <v>535</v>
      </c>
      <c r="F2898" s="62" t="s">
        <v>23</v>
      </c>
      <c r="G2898" s="62" t="s">
        <v>5581</v>
      </c>
      <c r="H2898" s="73" t="s">
        <v>5577</v>
      </c>
      <c r="I2898" s="16"/>
      <c r="J2898" s="16"/>
      <c r="K2898" s="3"/>
      <c r="L2898" s="3"/>
    </row>
    <row r="2899" spans="1:12" ht="49.2" x14ac:dyDescent="0.4">
      <c r="A2899" s="3"/>
      <c r="B2899" s="62" t="s">
        <v>84</v>
      </c>
      <c r="C2899" s="68">
        <v>43906</v>
      </c>
      <c r="D2899" s="62" t="s">
        <v>16</v>
      </c>
      <c r="E2899" s="62" t="s">
        <v>535</v>
      </c>
      <c r="F2899" s="62" t="s">
        <v>23</v>
      </c>
      <c r="G2899" s="62" t="s">
        <v>5582</v>
      </c>
      <c r="H2899" s="73" t="s">
        <v>5577</v>
      </c>
      <c r="I2899" s="16"/>
      <c r="J2899" s="16"/>
      <c r="K2899" s="3"/>
      <c r="L2899" s="3"/>
    </row>
    <row r="2900" spans="1:12" ht="86.1" x14ac:dyDescent="0.4">
      <c r="A2900" s="3"/>
      <c r="B2900" s="62" t="s">
        <v>84</v>
      </c>
      <c r="C2900" s="68">
        <v>43906</v>
      </c>
      <c r="D2900" s="62" t="s">
        <v>16</v>
      </c>
      <c r="E2900" s="62" t="s">
        <v>535</v>
      </c>
      <c r="F2900" s="62" t="s">
        <v>23</v>
      </c>
      <c r="G2900" s="62" t="s">
        <v>5583</v>
      </c>
      <c r="H2900" s="73" t="s">
        <v>5577</v>
      </c>
      <c r="I2900" s="16"/>
      <c r="J2900" s="16"/>
      <c r="K2900" s="3"/>
      <c r="L2900" s="3"/>
    </row>
    <row r="2901" spans="1:12" ht="98.4" x14ac:dyDescent="0.4">
      <c r="A2901" s="3"/>
      <c r="B2901" s="62" t="s">
        <v>84</v>
      </c>
      <c r="C2901" s="68">
        <v>43906</v>
      </c>
      <c r="D2901" s="62" t="s">
        <v>16</v>
      </c>
      <c r="E2901" s="62" t="s">
        <v>535</v>
      </c>
      <c r="F2901" s="62" t="s">
        <v>23</v>
      </c>
      <c r="G2901" s="62" t="s">
        <v>5584</v>
      </c>
      <c r="H2901" s="73" t="s">
        <v>5577</v>
      </c>
      <c r="I2901" s="16"/>
      <c r="J2901" s="16"/>
      <c r="K2901" s="3"/>
      <c r="L2901" s="3"/>
    </row>
    <row r="2902" spans="1:12" ht="98.4" x14ac:dyDescent="0.4">
      <c r="A2902" s="3"/>
      <c r="B2902" s="12" t="s">
        <v>177</v>
      </c>
      <c r="C2902" s="49">
        <v>43906</v>
      </c>
      <c r="D2902" s="14" t="s">
        <v>16</v>
      </c>
      <c r="E2902" s="12" t="s">
        <v>178</v>
      </c>
      <c r="F2902" s="14" t="s">
        <v>28</v>
      </c>
      <c r="G2902" s="14" t="s">
        <v>5585</v>
      </c>
      <c r="H2902" s="29" t="s">
        <v>5586</v>
      </c>
      <c r="I2902" s="14" t="s">
        <v>4111</v>
      </c>
      <c r="J2902" s="50"/>
      <c r="K2902" s="3"/>
      <c r="L2902" s="3"/>
    </row>
    <row r="2903" spans="1:12" ht="36.9" x14ac:dyDescent="0.4">
      <c r="A2903" s="3"/>
      <c r="B2903" s="12" t="s">
        <v>177</v>
      </c>
      <c r="C2903" s="49">
        <v>43906</v>
      </c>
      <c r="D2903" s="14" t="s">
        <v>16</v>
      </c>
      <c r="E2903" s="12" t="s">
        <v>178</v>
      </c>
      <c r="F2903" s="14" t="s">
        <v>52</v>
      </c>
      <c r="G2903" s="14" t="s">
        <v>5587</v>
      </c>
      <c r="H2903" s="29" t="s">
        <v>5586</v>
      </c>
      <c r="I2903" s="14" t="s">
        <v>4111</v>
      </c>
      <c r="J2903" s="50"/>
      <c r="K2903" s="3"/>
      <c r="L2903" s="3"/>
    </row>
    <row r="2904" spans="1:12" ht="49.2" x14ac:dyDescent="0.4">
      <c r="A2904" s="3"/>
      <c r="B2904" s="12" t="s">
        <v>1208</v>
      </c>
      <c r="C2904" s="49">
        <v>43906</v>
      </c>
      <c r="D2904" s="14" t="s">
        <v>16</v>
      </c>
      <c r="E2904" s="12" t="s">
        <v>1209</v>
      </c>
      <c r="F2904" s="14" t="s">
        <v>52</v>
      </c>
      <c r="G2904" s="14" t="s">
        <v>5588</v>
      </c>
      <c r="H2904" s="29" t="s">
        <v>5589</v>
      </c>
      <c r="I2904" s="14"/>
      <c r="J2904" s="50"/>
      <c r="K2904" s="3"/>
      <c r="L2904" s="3"/>
    </row>
    <row r="2905" spans="1:12" ht="233.7" x14ac:dyDescent="0.4">
      <c r="A2905" s="3"/>
      <c r="B2905" s="12" t="s">
        <v>1208</v>
      </c>
      <c r="C2905" s="49">
        <v>43906</v>
      </c>
      <c r="D2905" s="14" t="s">
        <v>16</v>
      </c>
      <c r="E2905" s="12" t="s">
        <v>1209</v>
      </c>
      <c r="F2905" s="14" t="s">
        <v>18</v>
      </c>
      <c r="G2905" s="14" t="s">
        <v>5590</v>
      </c>
      <c r="H2905" s="29" t="s">
        <v>5591</v>
      </c>
      <c r="I2905" s="16"/>
      <c r="J2905" s="16"/>
      <c r="K2905" s="3"/>
      <c r="L2905" s="3"/>
    </row>
    <row r="2906" spans="1:12" ht="61.5" x14ac:dyDescent="0.4">
      <c r="A2906" s="3"/>
      <c r="B2906" s="12" t="s">
        <v>95</v>
      </c>
      <c r="C2906" s="49">
        <v>43906</v>
      </c>
      <c r="D2906" s="14" t="s">
        <v>16</v>
      </c>
      <c r="E2906" s="12" t="s">
        <v>5592</v>
      </c>
      <c r="F2906" s="14" t="s">
        <v>18</v>
      </c>
      <c r="G2906" s="14" t="s">
        <v>5593</v>
      </c>
      <c r="H2906" s="29" t="s">
        <v>5594</v>
      </c>
      <c r="I2906" s="14" t="s">
        <v>4111</v>
      </c>
      <c r="J2906" s="50"/>
      <c r="K2906" s="3"/>
      <c r="L2906" s="3"/>
    </row>
    <row r="2907" spans="1:12" ht="61.5" x14ac:dyDescent="0.4">
      <c r="A2907" s="3"/>
      <c r="B2907" s="12" t="s">
        <v>181</v>
      </c>
      <c r="C2907" s="81">
        <v>43906</v>
      </c>
      <c r="D2907" s="82" t="s">
        <v>16</v>
      </c>
      <c r="E2907" s="12" t="s">
        <v>1215</v>
      </c>
      <c r="F2907" s="14" t="s">
        <v>52</v>
      </c>
      <c r="G2907" s="14" t="s">
        <v>5595</v>
      </c>
      <c r="H2907" s="29" t="s">
        <v>5596</v>
      </c>
      <c r="I2907" s="14" t="s">
        <v>4111</v>
      </c>
      <c r="J2907" s="176" t="s">
        <v>4670</v>
      </c>
      <c r="K2907" s="3"/>
      <c r="L2907" s="3"/>
    </row>
    <row r="2908" spans="1:12" ht="61.5" x14ac:dyDescent="0.4">
      <c r="A2908" s="3"/>
      <c r="B2908" s="12" t="s">
        <v>181</v>
      </c>
      <c r="C2908" s="81">
        <v>43906</v>
      </c>
      <c r="D2908" s="82" t="s">
        <v>16</v>
      </c>
      <c r="E2908" s="12" t="s">
        <v>1215</v>
      </c>
      <c r="F2908" s="14" t="s">
        <v>18</v>
      </c>
      <c r="G2908" s="14" t="s">
        <v>5597</v>
      </c>
      <c r="H2908" s="29" t="s">
        <v>5596</v>
      </c>
      <c r="I2908" s="14"/>
      <c r="J2908" s="50"/>
      <c r="K2908" s="3"/>
      <c r="L2908" s="3"/>
    </row>
    <row r="2909" spans="1:12" ht="36.9" x14ac:dyDescent="0.4">
      <c r="A2909" s="3"/>
      <c r="B2909" s="12" t="s">
        <v>480</v>
      </c>
      <c r="C2909" s="49">
        <v>43906</v>
      </c>
      <c r="D2909" s="14" t="s">
        <v>16</v>
      </c>
      <c r="E2909" s="12" t="s">
        <v>1417</v>
      </c>
      <c r="F2909" s="14" t="s">
        <v>18</v>
      </c>
      <c r="G2909" s="14" t="s">
        <v>5598</v>
      </c>
      <c r="H2909" s="29" t="s">
        <v>5599</v>
      </c>
      <c r="I2909" s="14"/>
      <c r="J2909" s="50"/>
      <c r="K2909" s="3"/>
      <c r="L2909" s="3"/>
    </row>
    <row r="2910" spans="1:12" ht="61.5" x14ac:dyDescent="0.4">
      <c r="A2910" s="3"/>
      <c r="B2910" s="12" t="s">
        <v>480</v>
      </c>
      <c r="C2910" s="49">
        <v>43906</v>
      </c>
      <c r="D2910" s="14" t="s">
        <v>16</v>
      </c>
      <c r="E2910" s="84" t="s">
        <v>1327</v>
      </c>
      <c r="F2910" s="14" t="s">
        <v>725</v>
      </c>
      <c r="G2910" s="14" t="s">
        <v>5600</v>
      </c>
      <c r="H2910" s="29" t="s">
        <v>5601</v>
      </c>
      <c r="I2910" s="14" t="s">
        <v>4111</v>
      </c>
      <c r="J2910" s="50"/>
      <c r="K2910" s="3"/>
      <c r="L2910" s="3"/>
    </row>
    <row r="2911" spans="1:12" ht="61.5" x14ac:dyDescent="0.4">
      <c r="A2911" s="3"/>
      <c r="B2911" s="12" t="s">
        <v>480</v>
      </c>
      <c r="C2911" s="49">
        <v>43906</v>
      </c>
      <c r="D2911" s="14" t="s">
        <v>16</v>
      </c>
      <c r="E2911" s="84" t="s">
        <v>1327</v>
      </c>
      <c r="F2911" s="14" t="s">
        <v>52</v>
      </c>
      <c r="G2911" s="14" t="s">
        <v>5602</v>
      </c>
      <c r="H2911" s="29" t="s">
        <v>5601</v>
      </c>
      <c r="I2911" s="14" t="s">
        <v>4111</v>
      </c>
      <c r="J2911" s="50"/>
      <c r="K2911" s="3"/>
      <c r="L2911" s="3"/>
    </row>
    <row r="2912" spans="1:12" ht="61.5" x14ac:dyDescent="0.4">
      <c r="A2912" s="3"/>
      <c r="B2912" s="84" t="s">
        <v>480</v>
      </c>
      <c r="C2912" s="69">
        <v>43906</v>
      </c>
      <c r="D2912" s="82" t="s">
        <v>16</v>
      </c>
      <c r="E2912" s="84" t="s">
        <v>1327</v>
      </c>
      <c r="F2912" s="14" t="s">
        <v>274</v>
      </c>
      <c r="G2912" s="14" t="s">
        <v>5603</v>
      </c>
      <c r="H2912" s="29" t="s">
        <v>5601</v>
      </c>
      <c r="I2912" s="14" t="s">
        <v>4111</v>
      </c>
      <c r="J2912" s="50"/>
      <c r="K2912" s="3"/>
      <c r="L2912" s="3"/>
    </row>
    <row r="2913" spans="1:12" ht="61.5" x14ac:dyDescent="0.4">
      <c r="A2913" s="3"/>
      <c r="B2913" s="84" t="s">
        <v>480</v>
      </c>
      <c r="C2913" s="69">
        <v>43906</v>
      </c>
      <c r="D2913" s="82" t="s">
        <v>16</v>
      </c>
      <c r="E2913" s="84" t="s">
        <v>1327</v>
      </c>
      <c r="F2913" s="14" t="s">
        <v>274</v>
      </c>
      <c r="G2913" s="14" t="s">
        <v>5604</v>
      </c>
      <c r="H2913" s="29" t="s">
        <v>5601</v>
      </c>
      <c r="I2913" s="14" t="s">
        <v>4111</v>
      </c>
      <c r="J2913" s="29" t="s">
        <v>5367</v>
      </c>
      <c r="K2913" s="3"/>
      <c r="L2913" s="3"/>
    </row>
    <row r="2914" spans="1:12" ht="73.8" x14ac:dyDescent="0.4">
      <c r="A2914" s="3"/>
      <c r="B2914" s="12" t="s">
        <v>1535</v>
      </c>
      <c r="C2914" s="69">
        <v>43906</v>
      </c>
      <c r="D2914" s="82" t="s">
        <v>16</v>
      </c>
      <c r="E2914" s="12" t="s">
        <v>3560</v>
      </c>
      <c r="F2914" s="14" t="s">
        <v>52</v>
      </c>
      <c r="G2914" s="14" t="s">
        <v>5605</v>
      </c>
      <c r="H2914" s="29" t="s">
        <v>5606</v>
      </c>
      <c r="I2914" s="14"/>
      <c r="J2914" s="50"/>
      <c r="K2914" s="3"/>
      <c r="L2914" s="3"/>
    </row>
    <row r="2915" spans="1:12" ht="36.9" x14ac:dyDescent="0.4">
      <c r="A2915" s="3"/>
      <c r="B2915" s="12" t="s">
        <v>400</v>
      </c>
      <c r="C2915" s="49">
        <v>43906</v>
      </c>
      <c r="D2915" s="14" t="s">
        <v>16</v>
      </c>
      <c r="E2915" s="12" t="s">
        <v>491</v>
      </c>
      <c r="F2915" s="14" t="s">
        <v>274</v>
      </c>
      <c r="G2915" s="14" t="s">
        <v>5607</v>
      </c>
      <c r="H2915" s="29" t="s">
        <v>5608</v>
      </c>
      <c r="I2915" s="14" t="s">
        <v>4111</v>
      </c>
      <c r="J2915" s="50"/>
      <c r="K2915" s="3"/>
      <c r="L2915" s="3"/>
    </row>
    <row r="2916" spans="1:12" ht="49.2" x14ac:dyDescent="0.4">
      <c r="A2916" s="3"/>
      <c r="B2916" s="12" t="s">
        <v>400</v>
      </c>
      <c r="C2916" s="49">
        <v>43906</v>
      </c>
      <c r="D2916" s="14" t="s">
        <v>16</v>
      </c>
      <c r="E2916" s="12" t="s">
        <v>689</v>
      </c>
      <c r="F2916" s="14" t="s">
        <v>18</v>
      </c>
      <c r="G2916" s="14" t="s">
        <v>5609</v>
      </c>
      <c r="H2916" s="29" t="s">
        <v>5610</v>
      </c>
      <c r="I2916" s="14"/>
      <c r="J2916" s="14"/>
      <c r="K2916" s="3"/>
      <c r="L2916" s="3"/>
    </row>
    <row r="2917" spans="1:12" ht="196.8" x14ac:dyDescent="0.4">
      <c r="A2917" s="3"/>
      <c r="B2917" s="12" t="s">
        <v>250</v>
      </c>
      <c r="C2917" s="49">
        <v>43906</v>
      </c>
      <c r="D2917" s="14" t="s">
        <v>16</v>
      </c>
      <c r="E2917" s="12" t="s">
        <v>1343</v>
      </c>
      <c r="F2917" s="14" t="s">
        <v>18</v>
      </c>
      <c r="G2917" s="14" t="s">
        <v>5611</v>
      </c>
      <c r="H2917" s="29" t="s">
        <v>5612</v>
      </c>
      <c r="I2917" s="50"/>
      <c r="J2917" s="50"/>
      <c r="K2917" s="3"/>
      <c r="L2917" s="3"/>
    </row>
    <row r="2918" spans="1:12" ht="86.1" x14ac:dyDescent="0.4">
      <c r="A2918" s="3"/>
      <c r="B2918" s="12" t="s">
        <v>250</v>
      </c>
      <c r="C2918" s="49">
        <v>43906</v>
      </c>
      <c r="D2918" s="14" t="s">
        <v>16</v>
      </c>
      <c r="E2918" s="12" t="s">
        <v>1343</v>
      </c>
      <c r="F2918" s="14" t="s">
        <v>18</v>
      </c>
      <c r="G2918" s="14" t="s">
        <v>5613</v>
      </c>
      <c r="H2918" s="29" t="s">
        <v>5612</v>
      </c>
      <c r="I2918" s="50"/>
      <c r="J2918" s="50"/>
      <c r="K2918" s="3"/>
      <c r="L2918" s="3"/>
    </row>
    <row r="2919" spans="1:12" ht="24.6" x14ac:dyDescent="0.4">
      <c r="A2919" s="3"/>
      <c r="B2919" s="12" t="s">
        <v>42</v>
      </c>
      <c r="C2919" s="49">
        <v>43905</v>
      </c>
      <c r="D2919" s="14" t="s">
        <v>16</v>
      </c>
      <c r="E2919" s="12" t="s">
        <v>724</v>
      </c>
      <c r="F2919" s="14" t="s">
        <v>676</v>
      </c>
      <c r="G2919" s="14" t="s">
        <v>5614</v>
      </c>
      <c r="H2919" s="29" t="s">
        <v>5615</v>
      </c>
      <c r="I2919" s="14"/>
      <c r="J2919" s="14"/>
      <c r="K2919" s="3"/>
      <c r="L2919" s="3"/>
    </row>
    <row r="2920" spans="1:12" ht="98.4" x14ac:dyDescent="0.4">
      <c r="A2920" s="3"/>
      <c r="B2920" s="12" t="s">
        <v>137</v>
      </c>
      <c r="C2920" s="28">
        <v>43905</v>
      </c>
      <c r="D2920" s="12" t="s">
        <v>16</v>
      </c>
      <c r="E2920" s="12" t="s">
        <v>61</v>
      </c>
      <c r="F2920" s="12" t="s">
        <v>23</v>
      </c>
      <c r="G2920" s="14" t="s">
        <v>5616</v>
      </c>
      <c r="H2920" s="29" t="s">
        <v>5617</v>
      </c>
      <c r="I2920" s="16"/>
      <c r="J2920" s="16"/>
      <c r="K2920" s="3"/>
      <c r="L2920" s="3"/>
    </row>
    <row r="2921" spans="1:12" ht="49.2" x14ac:dyDescent="0.4">
      <c r="A2921" s="3"/>
      <c r="B2921" s="19" t="s">
        <v>137</v>
      </c>
      <c r="C2921" s="32">
        <v>43905</v>
      </c>
      <c r="D2921" s="19" t="s">
        <v>16</v>
      </c>
      <c r="E2921" s="19" t="s">
        <v>61</v>
      </c>
      <c r="F2921" s="19" t="s">
        <v>23</v>
      </c>
      <c r="G2921" s="21" t="s">
        <v>5618</v>
      </c>
      <c r="H2921" s="31" t="s">
        <v>5619</v>
      </c>
      <c r="I2921" s="16"/>
      <c r="J2921" s="16"/>
      <c r="K2921" s="3"/>
      <c r="L2921" s="3"/>
    </row>
    <row r="2922" spans="1:12" ht="73.8" x14ac:dyDescent="0.4">
      <c r="A2922" s="3"/>
      <c r="B2922" s="12" t="s">
        <v>1147</v>
      </c>
      <c r="C2922" s="49">
        <v>43905</v>
      </c>
      <c r="D2922" s="14" t="s">
        <v>16</v>
      </c>
      <c r="E2922" s="12" t="s">
        <v>1148</v>
      </c>
      <c r="F2922" s="14" t="s">
        <v>18</v>
      </c>
      <c r="G2922" s="14" t="s">
        <v>5620</v>
      </c>
      <c r="H2922" s="29" t="s">
        <v>5621</v>
      </c>
      <c r="I2922" s="14"/>
      <c r="J2922" s="50"/>
      <c r="K2922" s="3"/>
      <c r="L2922" s="3"/>
    </row>
    <row r="2923" spans="1:12" ht="49.2" x14ac:dyDescent="0.4">
      <c r="A2923" s="3"/>
      <c r="B2923" s="12" t="s">
        <v>1147</v>
      </c>
      <c r="C2923" s="49">
        <v>43905</v>
      </c>
      <c r="D2923" s="14" t="s">
        <v>16</v>
      </c>
      <c r="E2923" s="12" t="s">
        <v>1148</v>
      </c>
      <c r="F2923" s="14" t="s">
        <v>18</v>
      </c>
      <c r="G2923" s="14" t="s">
        <v>5622</v>
      </c>
      <c r="H2923" s="29" t="s">
        <v>5621</v>
      </c>
      <c r="I2923" s="14"/>
      <c r="J2923" s="50"/>
      <c r="K2923" s="3"/>
      <c r="L2923" s="3"/>
    </row>
    <row r="2924" spans="1:12" ht="49.2" x14ac:dyDescent="0.4">
      <c r="A2924" s="3"/>
      <c r="B2924" s="12" t="s">
        <v>1147</v>
      </c>
      <c r="C2924" s="49">
        <v>43905</v>
      </c>
      <c r="D2924" s="14" t="s">
        <v>16</v>
      </c>
      <c r="E2924" s="12" t="s">
        <v>1148</v>
      </c>
      <c r="F2924" s="14" t="s">
        <v>18</v>
      </c>
      <c r="G2924" s="14" t="s">
        <v>5623</v>
      </c>
      <c r="H2924" s="29" t="s">
        <v>5621</v>
      </c>
      <c r="I2924" s="14"/>
      <c r="J2924" s="50"/>
      <c r="K2924" s="3"/>
      <c r="L2924" s="3"/>
    </row>
    <row r="2925" spans="1:12" ht="49.2" x14ac:dyDescent="0.4">
      <c r="A2925" s="3"/>
      <c r="B2925" s="12" t="s">
        <v>1147</v>
      </c>
      <c r="C2925" s="49">
        <v>43905</v>
      </c>
      <c r="D2925" s="14" t="s">
        <v>16</v>
      </c>
      <c r="E2925" s="12" t="s">
        <v>1148</v>
      </c>
      <c r="F2925" s="14" t="s">
        <v>18</v>
      </c>
      <c r="G2925" s="14" t="s">
        <v>5624</v>
      </c>
      <c r="H2925" s="29" t="s">
        <v>5621</v>
      </c>
      <c r="I2925" s="14"/>
      <c r="J2925" s="50"/>
      <c r="K2925" s="3"/>
      <c r="L2925" s="3"/>
    </row>
    <row r="2926" spans="1:12" ht="49.2" x14ac:dyDescent="0.4">
      <c r="A2926" s="3"/>
      <c r="B2926" s="12" t="s">
        <v>1147</v>
      </c>
      <c r="C2926" s="49">
        <v>43905</v>
      </c>
      <c r="D2926" s="14" t="s">
        <v>16</v>
      </c>
      <c r="E2926" s="12" t="s">
        <v>1148</v>
      </c>
      <c r="F2926" s="14" t="s">
        <v>18</v>
      </c>
      <c r="G2926" s="14" t="s">
        <v>5625</v>
      </c>
      <c r="H2926" s="29" t="s">
        <v>5621</v>
      </c>
      <c r="I2926" s="14"/>
      <c r="J2926" s="50"/>
      <c r="K2926" s="3"/>
      <c r="L2926" s="3"/>
    </row>
    <row r="2927" spans="1:12" ht="49.2" x14ac:dyDescent="0.4">
      <c r="A2927" s="3"/>
      <c r="B2927" s="12" t="s">
        <v>1147</v>
      </c>
      <c r="C2927" s="49">
        <v>43905</v>
      </c>
      <c r="D2927" s="14" t="s">
        <v>16</v>
      </c>
      <c r="E2927" s="12" t="s">
        <v>1148</v>
      </c>
      <c r="F2927" s="14" t="s">
        <v>18</v>
      </c>
      <c r="G2927" s="14" t="s">
        <v>5626</v>
      </c>
      <c r="H2927" s="29" t="s">
        <v>5621</v>
      </c>
      <c r="I2927" s="14"/>
      <c r="J2927" s="50"/>
      <c r="K2927" s="3"/>
      <c r="L2927" s="3"/>
    </row>
    <row r="2928" spans="1:12" ht="61.5" x14ac:dyDescent="0.4">
      <c r="A2928" s="3"/>
      <c r="B2928" s="12" t="s">
        <v>1147</v>
      </c>
      <c r="C2928" s="49">
        <v>43905</v>
      </c>
      <c r="D2928" s="14" t="s">
        <v>16</v>
      </c>
      <c r="E2928" s="12" t="s">
        <v>1148</v>
      </c>
      <c r="F2928" s="14" t="s">
        <v>18</v>
      </c>
      <c r="G2928" s="14" t="s">
        <v>5627</v>
      </c>
      <c r="H2928" s="29" t="s">
        <v>5621</v>
      </c>
      <c r="I2928" s="14"/>
      <c r="J2928" s="50"/>
      <c r="K2928" s="3"/>
      <c r="L2928" s="3"/>
    </row>
    <row r="2929" spans="1:12" ht="24.6" x14ac:dyDescent="0.4">
      <c r="A2929" s="3"/>
      <c r="B2929" s="12" t="s">
        <v>141</v>
      </c>
      <c r="C2929" s="49">
        <v>43905</v>
      </c>
      <c r="D2929" s="14" t="s">
        <v>16</v>
      </c>
      <c r="E2929" s="12" t="s">
        <v>1988</v>
      </c>
      <c r="F2929" s="14" t="s">
        <v>676</v>
      </c>
      <c r="G2929" s="14" t="s">
        <v>5614</v>
      </c>
      <c r="H2929" s="29" t="s">
        <v>5628</v>
      </c>
      <c r="I2929" s="14"/>
      <c r="J2929" s="14"/>
      <c r="K2929" s="3"/>
      <c r="L2929" s="3"/>
    </row>
    <row r="2930" spans="1:12" ht="98.4" x14ac:dyDescent="0.4">
      <c r="A2930" s="3"/>
      <c r="B2930" s="12" t="s">
        <v>599</v>
      </c>
      <c r="C2930" s="49">
        <v>43905</v>
      </c>
      <c r="D2930" s="14" t="s">
        <v>16</v>
      </c>
      <c r="E2930" s="12" t="s">
        <v>5629</v>
      </c>
      <c r="F2930" s="14" t="s">
        <v>725</v>
      </c>
      <c r="G2930" s="14" t="s">
        <v>5630</v>
      </c>
      <c r="H2930" s="29" t="s">
        <v>5631</v>
      </c>
      <c r="I2930" s="14"/>
      <c r="J2930" s="14"/>
      <c r="K2930" s="3"/>
      <c r="L2930" s="3"/>
    </row>
    <row r="2931" spans="1:12" ht="61.5" x14ac:dyDescent="0.4">
      <c r="A2931" s="3"/>
      <c r="B2931" s="12" t="s">
        <v>225</v>
      </c>
      <c r="C2931" s="49">
        <v>43905</v>
      </c>
      <c r="D2931" s="14" t="s">
        <v>16</v>
      </c>
      <c r="E2931" s="12" t="s">
        <v>228</v>
      </c>
      <c r="F2931" s="14" t="s">
        <v>725</v>
      </c>
      <c r="G2931" s="14" t="s">
        <v>5632</v>
      </c>
      <c r="H2931" s="29" t="s">
        <v>5633</v>
      </c>
      <c r="I2931" s="14" t="s">
        <v>4111</v>
      </c>
      <c r="J2931" s="14"/>
      <c r="K2931" s="3"/>
      <c r="L2931" s="3"/>
    </row>
    <row r="2932" spans="1:12" ht="24.6" x14ac:dyDescent="0.4">
      <c r="A2932" s="3"/>
      <c r="B2932" s="12" t="s">
        <v>225</v>
      </c>
      <c r="C2932" s="49">
        <v>43905</v>
      </c>
      <c r="D2932" s="14" t="s">
        <v>16</v>
      </c>
      <c r="E2932" s="12" t="s">
        <v>228</v>
      </c>
      <c r="F2932" s="14" t="s">
        <v>274</v>
      </c>
      <c r="G2932" s="14" t="s">
        <v>5634</v>
      </c>
      <c r="H2932" s="29" t="s">
        <v>5633</v>
      </c>
      <c r="I2932" s="14" t="s">
        <v>4111</v>
      </c>
      <c r="J2932" s="14"/>
      <c r="K2932" s="3"/>
      <c r="L2932" s="3"/>
    </row>
    <row r="2933" spans="1:12" ht="24.6" x14ac:dyDescent="0.4">
      <c r="A2933" s="3"/>
      <c r="B2933" s="12" t="s">
        <v>225</v>
      </c>
      <c r="C2933" s="49">
        <v>43905</v>
      </c>
      <c r="D2933" s="14" t="s">
        <v>16</v>
      </c>
      <c r="E2933" s="12" t="s">
        <v>228</v>
      </c>
      <c r="F2933" s="14" t="s">
        <v>274</v>
      </c>
      <c r="G2933" s="14" t="s">
        <v>5635</v>
      </c>
      <c r="H2933" s="29" t="s">
        <v>5636</v>
      </c>
      <c r="I2933" s="14" t="s">
        <v>4111</v>
      </c>
      <c r="J2933" s="14"/>
      <c r="K2933" s="3"/>
      <c r="L2933" s="3"/>
    </row>
    <row r="2934" spans="1:12" ht="49.2" hidden="1" x14ac:dyDescent="0.4">
      <c r="A2934" s="3"/>
      <c r="B2934" s="19" t="s">
        <v>634</v>
      </c>
      <c r="C2934" s="51">
        <v>43905</v>
      </c>
      <c r="D2934" s="21" t="s">
        <v>142</v>
      </c>
      <c r="E2934" s="19" t="s">
        <v>5637</v>
      </c>
      <c r="F2934" s="21" t="s">
        <v>23</v>
      </c>
      <c r="G2934" s="21" t="s">
        <v>5638</v>
      </c>
      <c r="H2934" s="31" t="s">
        <v>5639</v>
      </c>
      <c r="I2934" s="16"/>
      <c r="J2934" s="16"/>
      <c r="K2934" s="3"/>
      <c r="L2934" s="3"/>
    </row>
    <row r="2935" spans="1:12" ht="24.6" x14ac:dyDescent="0.4">
      <c r="A2935" s="3"/>
      <c r="B2935" s="99" t="s">
        <v>231</v>
      </c>
      <c r="C2935" s="49">
        <v>43905</v>
      </c>
      <c r="D2935" s="14" t="s">
        <v>16</v>
      </c>
      <c r="E2935" s="12" t="s">
        <v>456</v>
      </c>
      <c r="F2935" s="14" t="s">
        <v>676</v>
      </c>
      <c r="G2935" s="14" t="s">
        <v>5614</v>
      </c>
      <c r="H2935" s="29" t="s">
        <v>5640</v>
      </c>
      <c r="I2935" s="14"/>
      <c r="J2935" s="14"/>
      <c r="K2935" s="3"/>
      <c r="L2935" s="3"/>
    </row>
    <row r="2936" spans="1:12" ht="49.2" x14ac:dyDescent="0.4">
      <c r="A2936" s="3"/>
      <c r="B2936" s="12" t="s">
        <v>160</v>
      </c>
      <c r="C2936" s="49">
        <v>43905</v>
      </c>
      <c r="D2936" s="14" t="s">
        <v>16</v>
      </c>
      <c r="E2936" s="12" t="s">
        <v>1382</v>
      </c>
      <c r="F2936" s="14" t="s">
        <v>57</v>
      </c>
      <c r="G2936" s="14" t="s">
        <v>5641</v>
      </c>
      <c r="H2936" s="29" t="s">
        <v>5642</v>
      </c>
      <c r="I2936" s="14"/>
      <c r="J2936" s="14"/>
      <c r="K2936" s="3"/>
      <c r="L2936" s="3"/>
    </row>
    <row r="2937" spans="1:12" ht="36.9" x14ac:dyDescent="0.4">
      <c r="A2937" s="3"/>
      <c r="B2937" s="12" t="s">
        <v>294</v>
      </c>
      <c r="C2937" s="49">
        <v>43905</v>
      </c>
      <c r="D2937" s="14" t="s">
        <v>16</v>
      </c>
      <c r="E2937" s="12" t="s">
        <v>4085</v>
      </c>
      <c r="F2937" s="14" t="s">
        <v>57</v>
      </c>
      <c r="G2937" s="14" t="s">
        <v>5643</v>
      </c>
      <c r="H2937" s="29" t="s">
        <v>5644</v>
      </c>
      <c r="I2937" s="14"/>
      <c r="J2937" s="14"/>
      <c r="K2937" s="3"/>
      <c r="L2937" s="3"/>
    </row>
    <row r="2938" spans="1:12" ht="36.9" x14ac:dyDescent="0.4">
      <c r="A2938" s="3"/>
      <c r="B2938" s="12" t="s">
        <v>294</v>
      </c>
      <c r="C2938" s="49">
        <v>43905</v>
      </c>
      <c r="D2938" s="14" t="s">
        <v>16</v>
      </c>
      <c r="E2938" s="12" t="s">
        <v>4085</v>
      </c>
      <c r="F2938" s="14" t="s">
        <v>725</v>
      </c>
      <c r="G2938" s="14" t="s">
        <v>5645</v>
      </c>
      <c r="H2938" s="29" t="s">
        <v>5644</v>
      </c>
      <c r="I2938" s="14"/>
      <c r="J2938" s="14"/>
      <c r="K2938" s="3"/>
      <c r="L2938" s="3"/>
    </row>
    <row r="2939" spans="1:12" ht="49.2" x14ac:dyDescent="0.4">
      <c r="A2939" s="3"/>
      <c r="B2939" s="99" t="s">
        <v>244</v>
      </c>
      <c r="C2939" s="49">
        <v>43905</v>
      </c>
      <c r="D2939" s="14" t="s">
        <v>16</v>
      </c>
      <c r="E2939" s="12" t="s">
        <v>61</v>
      </c>
      <c r="F2939" s="14" t="s">
        <v>57</v>
      </c>
      <c r="G2939" s="14" t="s">
        <v>5646</v>
      </c>
      <c r="H2939" s="29" t="s">
        <v>5647</v>
      </c>
      <c r="I2939" s="14"/>
      <c r="J2939" s="14"/>
      <c r="K2939" s="3"/>
      <c r="L2939" s="3"/>
    </row>
    <row r="2940" spans="1:12" ht="24.6" x14ac:dyDescent="0.4">
      <c r="A2940" s="3"/>
      <c r="B2940" s="99" t="s">
        <v>659</v>
      </c>
      <c r="C2940" s="49">
        <v>43905</v>
      </c>
      <c r="D2940" s="14" t="s">
        <v>16</v>
      </c>
      <c r="E2940" s="12" t="s">
        <v>1420</v>
      </c>
      <c r="F2940" s="14" t="s">
        <v>676</v>
      </c>
      <c r="G2940" s="14" t="s">
        <v>5614</v>
      </c>
      <c r="H2940" s="29" t="s">
        <v>5648</v>
      </c>
      <c r="I2940" s="14"/>
      <c r="J2940" s="14"/>
      <c r="K2940" s="3"/>
      <c r="L2940" s="3"/>
    </row>
    <row r="2941" spans="1:12" ht="49.2" x14ac:dyDescent="0.4">
      <c r="A2941" s="3"/>
      <c r="B2941" s="12" t="s">
        <v>400</v>
      </c>
      <c r="C2941" s="49">
        <v>43905</v>
      </c>
      <c r="D2941" s="14" t="s">
        <v>16</v>
      </c>
      <c r="E2941" s="12" t="s">
        <v>491</v>
      </c>
      <c r="F2941" s="14" t="s">
        <v>676</v>
      </c>
      <c r="G2941" s="14" t="s">
        <v>5614</v>
      </c>
      <c r="H2941" s="29" t="s">
        <v>5649</v>
      </c>
      <c r="I2941" s="14"/>
      <c r="J2941" s="14"/>
      <c r="K2941" s="3"/>
      <c r="L2941" s="3"/>
    </row>
    <row r="2942" spans="1:12" ht="49.2" x14ac:dyDescent="0.4">
      <c r="A2942" s="3"/>
      <c r="B2942" s="12" t="s">
        <v>184</v>
      </c>
      <c r="C2942" s="49">
        <v>43905</v>
      </c>
      <c r="D2942" s="14" t="s">
        <v>16</v>
      </c>
      <c r="E2942" s="12" t="s">
        <v>332</v>
      </c>
      <c r="F2942" s="14" t="s">
        <v>676</v>
      </c>
      <c r="G2942" s="14" t="s">
        <v>5650</v>
      </c>
      <c r="H2942" s="29" t="s">
        <v>5651</v>
      </c>
      <c r="I2942" s="14" t="s">
        <v>4111</v>
      </c>
      <c r="J2942" s="14"/>
      <c r="K2942" s="3"/>
      <c r="L2942" s="3"/>
    </row>
    <row r="2943" spans="1:12" ht="24.6" x14ac:dyDescent="0.4">
      <c r="A2943" s="3"/>
      <c r="B2943" s="12" t="s">
        <v>184</v>
      </c>
      <c r="C2943" s="49">
        <v>43905</v>
      </c>
      <c r="D2943" s="14" t="s">
        <v>16</v>
      </c>
      <c r="E2943" s="12" t="s">
        <v>332</v>
      </c>
      <c r="F2943" s="14" t="s">
        <v>52</v>
      </c>
      <c r="G2943" s="14" t="s">
        <v>5652</v>
      </c>
      <c r="H2943" s="29" t="s">
        <v>5653</v>
      </c>
      <c r="I2943" s="14" t="s">
        <v>4111</v>
      </c>
      <c r="J2943" s="14"/>
      <c r="K2943" s="3"/>
      <c r="L2943" s="3"/>
    </row>
    <row r="2944" spans="1:12" ht="24.6" x14ac:dyDescent="0.4">
      <c r="A2944" s="3"/>
      <c r="B2944" s="12" t="s">
        <v>184</v>
      </c>
      <c r="C2944" s="49">
        <v>43905</v>
      </c>
      <c r="D2944" s="14" t="s">
        <v>16</v>
      </c>
      <c r="E2944" s="12" t="s">
        <v>332</v>
      </c>
      <c r="F2944" s="14" t="s">
        <v>725</v>
      </c>
      <c r="G2944" s="14" t="s">
        <v>5654</v>
      </c>
      <c r="H2944" s="29" t="s">
        <v>5653</v>
      </c>
      <c r="I2944" s="14" t="s">
        <v>4111</v>
      </c>
      <c r="J2944" s="50"/>
      <c r="K2944" s="3"/>
      <c r="L2944" s="3"/>
    </row>
    <row r="2945" spans="1:12" ht="24.6" x14ac:dyDescent="0.4">
      <c r="A2945" s="3"/>
      <c r="B2945" s="12" t="s">
        <v>184</v>
      </c>
      <c r="C2945" s="49">
        <v>43905</v>
      </c>
      <c r="D2945" s="14" t="s">
        <v>16</v>
      </c>
      <c r="E2945" s="12" t="s">
        <v>332</v>
      </c>
      <c r="F2945" s="14" t="s">
        <v>725</v>
      </c>
      <c r="G2945" s="14" t="s">
        <v>5655</v>
      </c>
      <c r="H2945" s="29" t="s">
        <v>5653</v>
      </c>
      <c r="I2945" s="14" t="s">
        <v>4111</v>
      </c>
      <c r="J2945" s="50"/>
      <c r="K2945" s="3"/>
      <c r="L2945" s="3"/>
    </row>
    <row r="2946" spans="1:12" ht="61.5" x14ac:dyDescent="0.4">
      <c r="A2946" s="3"/>
      <c r="B2946" s="12" t="s">
        <v>184</v>
      </c>
      <c r="C2946" s="49">
        <v>43905</v>
      </c>
      <c r="D2946" s="14" t="s">
        <v>16</v>
      </c>
      <c r="E2946" s="12" t="s">
        <v>332</v>
      </c>
      <c r="F2946" s="14" t="s">
        <v>18</v>
      </c>
      <c r="G2946" s="14" t="s">
        <v>5656</v>
      </c>
      <c r="H2946" s="29" t="s">
        <v>5653</v>
      </c>
      <c r="I2946" s="14" t="s">
        <v>4111</v>
      </c>
      <c r="J2946" s="50"/>
      <c r="K2946" s="3"/>
      <c r="L2946" s="3"/>
    </row>
    <row r="2947" spans="1:12" ht="24.6" x14ac:dyDescent="0.4">
      <c r="A2947" s="3"/>
      <c r="B2947" s="12" t="s">
        <v>184</v>
      </c>
      <c r="C2947" s="49">
        <v>43905</v>
      </c>
      <c r="D2947" s="14" t="s">
        <v>16</v>
      </c>
      <c r="E2947" s="12" t="s">
        <v>332</v>
      </c>
      <c r="F2947" s="14" t="s">
        <v>18</v>
      </c>
      <c r="G2947" s="14" t="s">
        <v>5657</v>
      </c>
      <c r="H2947" s="29" t="s">
        <v>5658</v>
      </c>
      <c r="I2947" s="14" t="s">
        <v>4111</v>
      </c>
      <c r="J2947" s="50"/>
      <c r="K2947" s="3"/>
      <c r="L2947" s="3"/>
    </row>
    <row r="2948" spans="1:12" ht="49.2" x14ac:dyDescent="0.4">
      <c r="A2948" s="3"/>
      <c r="B2948" s="12" t="s">
        <v>184</v>
      </c>
      <c r="C2948" s="49">
        <v>43905</v>
      </c>
      <c r="D2948" s="14" t="s">
        <v>16</v>
      </c>
      <c r="E2948" s="12" t="s">
        <v>332</v>
      </c>
      <c r="F2948" s="14" t="s">
        <v>18</v>
      </c>
      <c r="G2948" s="14" t="s">
        <v>5659</v>
      </c>
      <c r="H2948" s="29" t="s">
        <v>5658</v>
      </c>
      <c r="I2948" s="14" t="s">
        <v>4111</v>
      </c>
      <c r="J2948" s="50"/>
      <c r="K2948" s="3"/>
      <c r="L2948" s="3"/>
    </row>
    <row r="2949" spans="1:12" ht="36.9" x14ac:dyDescent="0.4">
      <c r="A2949" s="3"/>
      <c r="B2949" s="12" t="s">
        <v>184</v>
      </c>
      <c r="C2949" s="49">
        <v>43905</v>
      </c>
      <c r="D2949" s="14" t="s">
        <v>16</v>
      </c>
      <c r="E2949" s="12" t="s">
        <v>332</v>
      </c>
      <c r="F2949" s="14" t="s">
        <v>18</v>
      </c>
      <c r="G2949" s="14" t="s">
        <v>5660</v>
      </c>
      <c r="H2949" s="29" t="s">
        <v>5658</v>
      </c>
      <c r="I2949" s="14" t="s">
        <v>4111</v>
      </c>
      <c r="J2949" s="50"/>
      <c r="K2949" s="3"/>
      <c r="L2949" s="3"/>
    </row>
    <row r="2950" spans="1:12" ht="24.6" x14ac:dyDescent="0.4">
      <c r="A2950" s="3"/>
      <c r="B2950" s="12" t="s">
        <v>184</v>
      </c>
      <c r="C2950" s="49">
        <v>43905</v>
      </c>
      <c r="D2950" s="14" t="s">
        <v>16</v>
      </c>
      <c r="E2950" s="12" t="s">
        <v>332</v>
      </c>
      <c r="F2950" s="14" t="s">
        <v>52</v>
      </c>
      <c r="G2950" s="14" t="s">
        <v>5661</v>
      </c>
      <c r="H2950" s="29" t="s">
        <v>5658</v>
      </c>
      <c r="I2950" s="14" t="s">
        <v>4111</v>
      </c>
      <c r="J2950" s="50"/>
      <c r="K2950" s="3"/>
      <c r="L2950" s="3"/>
    </row>
    <row r="2951" spans="1:12" ht="36.9" x14ac:dyDescent="0.4">
      <c r="A2951" s="3"/>
      <c r="B2951" s="12" t="s">
        <v>116</v>
      </c>
      <c r="C2951" s="81">
        <v>43904</v>
      </c>
      <c r="D2951" s="14" t="s">
        <v>16</v>
      </c>
      <c r="E2951" s="12" t="s">
        <v>116</v>
      </c>
      <c r="F2951" s="14" t="s">
        <v>28</v>
      </c>
      <c r="G2951" s="14" t="s">
        <v>5662</v>
      </c>
      <c r="H2951" s="29" t="s">
        <v>5663</v>
      </c>
      <c r="I2951" s="50"/>
      <c r="J2951" s="50"/>
      <c r="K2951" s="3"/>
      <c r="L2951" s="3"/>
    </row>
    <row r="2952" spans="1:12" ht="123" x14ac:dyDescent="0.4">
      <c r="A2952" s="3"/>
      <c r="B2952" s="12" t="s">
        <v>116</v>
      </c>
      <c r="C2952" s="81">
        <v>43904</v>
      </c>
      <c r="D2952" s="14" t="s">
        <v>16</v>
      </c>
      <c r="E2952" s="12" t="s">
        <v>116</v>
      </c>
      <c r="F2952" s="14" t="s">
        <v>23</v>
      </c>
      <c r="G2952" s="14" t="s">
        <v>5664</v>
      </c>
      <c r="H2952" s="29" t="s">
        <v>5665</v>
      </c>
      <c r="I2952" s="50"/>
      <c r="J2952" s="50"/>
      <c r="K2952" s="3"/>
      <c r="L2952" s="3"/>
    </row>
    <row r="2953" spans="1:12" ht="73.8" x14ac:dyDescent="0.4">
      <c r="A2953" s="3"/>
      <c r="B2953" s="12" t="s">
        <v>116</v>
      </c>
      <c r="C2953" s="81">
        <v>43904</v>
      </c>
      <c r="D2953" s="14" t="s">
        <v>16</v>
      </c>
      <c r="E2953" s="12" t="s">
        <v>116</v>
      </c>
      <c r="F2953" s="14" t="s">
        <v>23</v>
      </c>
      <c r="G2953" s="14" t="s">
        <v>5666</v>
      </c>
      <c r="H2953" s="29" t="s">
        <v>5667</v>
      </c>
      <c r="I2953" s="14"/>
      <c r="J2953" s="14"/>
      <c r="K2953" s="3"/>
      <c r="L2953" s="3"/>
    </row>
    <row r="2954" spans="1:12" ht="61.5" x14ac:dyDescent="0.4">
      <c r="A2954" s="3"/>
      <c r="B2954" s="12" t="s">
        <v>119</v>
      </c>
      <c r="C2954" s="49">
        <v>43904</v>
      </c>
      <c r="D2954" s="14" t="s">
        <v>16</v>
      </c>
      <c r="E2954" s="12" t="s">
        <v>61</v>
      </c>
      <c r="F2954" s="14" t="s">
        <v>18</v>
      </c>
      <c r="G2954" s="14" t="s">
        <v>5668</v>
      </c>
      <c r="H2954" s="29" t="s">
        <v>5669</v>
      </c>
      <c r="I2954" s="14"/>
      <c r="J2954" s="14"/>
      <c r="K2954" s="3"/>
      <c r="L2954" s="3"/>
    </row>
    <row r="2955" spans="1:12" ht="49.2" x14ac:dyDescent="0.4">
      <c r="A2955" s="3"/>
      <c r="B2955" s="12" t="s">
        <v>119</v>
      </c>
      <c r="C2955" s="49">
        <v>43904</v>
      </c>
      <c r="D2955" s="14" t="s">
        <v>16</v>
      </c>
      <c r="E2955" s="12" t="s">
        <v>61</v>
      </c>
      <c r="F2955" s="14" t="s">
        <v>18</v>
      </c>
      <c r="G2955" s="14" t="s">
        <v>5670</v>
      </c>
      <c r="H2955" s="29" t="s">
        <v>5669</v>
      </c>
      <c r="I2955" s="14"/>
      <c r="J2955" s="14"/>
      <c r="K2955" s="3"/>
      <c r="L2955" s="3"/>
    </row>
    <row r="2956" spans="1:12" ht="36.9" x14ac:dyDescent="0.4">
      <c r="A2956" s="3"/>
      <c r="B2956" s="12" t="s">
        <v>119</v>
      </c>
      <c r="C2956" s="49">
        <v>43904</v>
      </c>
      <c r="D2956" s="14" t="s">
        <v>16</v>
      </c>
      <c r="E2956" s="12" t="s">
        <v>61</v>
      </c>
      <c r="F2956" s="14" t="s">
        <v>23</v>
      </c>
      <c r="G2956" s="14" t="s">
        <v>5671</v>
      </c>
      <c r="H2956" s="29" t="s">
        <v>5672</v>
      </c>
      <c r="I2956" s="14"/>
      <c r="J2956" s="14"/>
      <c r="K2956" s="3"/>
      <c r="L2956" s="3"/>
    </row>
    <row r="2957" spans="1:12" ht="61.5" x14ac:dyDescent="0.4">
      <c r="A2957" s="3"/>
      <c r="B2957" s="12" t="s">
        <v>1208</v>
      </c>
      <c r="C2957" s="81">
        <v>43904</v>
      </c>
      <c r="D2957" s="14" t="s">
        <v>16</v>
      </c>
      <c r="E2957" s="12" t="s">
        <v>1209</v>
      </c>
      <c r="F2957" s="14" t="s">
        <v>28</v>
      </c>
      <c r="G2957" s="14" t="s">
        <v>5673</v>
      </c>
      <c r="H2957" s="29" t="s">
        <v>5674</v>
      </c>
      <c r="I2957" s="14"/>
      <c r="J2957" s="14"/>
      <c r="K2957" s="3"/>
      <c r="L2957" s="3"/>
    </row>
    <row r="2958" spans="1:12" ht="110.7" x14ac:dyDescent="0.4">
      <c r="A2958" s="3"/>
      <c r="B2958" s="12" t="s">
        <v>1208</v>
      </c>
      <c r="C2958" s="81">
        <v>43904</v>
      </c>
      <c r="D2958" s="14" t="s">
        <v>16</v>
      </c>
      <c r="E2958" s="12" t="s">
        <v>1209</v>
      </c>
      <c r="F2958" s="14" t="s">
        <v>57</v>
      </c>
      <c r="G2958" s="14" t="s">
        <v>5675</v>
      </c>
      <c r="H2958" s="29" t="s">
        <v>5674</v>
      </c>
      <c r="I2958" s="14"/>
      <c r="J2958" s="14"/>
      <c r="K2958" s="3"/>
      <c r="L2958" s="3"/>
    </row>
    <row r="2959" spans="1:12" ht="61.5" x14ac:dyDescent="0.4">
      <c r="A2959" s="3"/>
      <c r="B2959" s="12" t="s">
        <v>1208</v>
      </c>
      <c r="C2959" s="49">
        <v>43904</v>
      </c>
      <c r="D2959" s="14" t="s">
        <v>16</v>
      </c>
      <c r="E2959" s="12" t="s">
        <v>1209</v>
      </c>
      <c r="F2959" s="14" t="s">
        <v>18</v>
      </c>
      <c r="G2959" s="14" t="s">
        <v>5676</v>
      </c>
      <c r="H2959" s="29" t="s">
        <v>5674</v>
      </c>
      <c r="I2959" s="16"/>
      <c r="J2959" s="16"/>
      <c r="K2959" s="3"/>
      <c r="L2959" s="3"/>
    </row>
    <row r="2960" spans="1:12" ht="73.8" x14ac:dyDescent="0.4">
      <c r="A2960" s="3"/>
      <c r="B2960" s="12" t="s">
        <v>1535</v>
      </c>
      <c r="C2960" s="81">
        <v>43904</v>
      </c>
      <c r="D2960" s="14" t="s">
        <v>16</v>
      </c>
      <c r="E2960" s="12" t="s">
        <v>3560</v>
      </c>
      <c r="F2960" s="14" t="s">
        <v>274</v>
      </c>
      <c r="G2960" s="14" t="s">
        <v>5677</v>
      </c>
      <c r="H2960" s="29" t="s">
        <v>5678</v>
      </c>
      <c r="I2960" s="14"/>
      <c r="J2960" s="14"/>
      <c r="K2960" s="3"/>
      <c r="L2960" s="3"/>
    </row>
    <row r="2961" spans="1:12" ht="246" x14ac:dyDescent="0.4">
      <c r="A2961" s="3"/>
      <c r="B2961" s="12" t="s">
        <v>1535</v>
      </c>
      <c r="C2961" s="81">
        <v>43904</v>
      </c>
      <c r="D2961" s="14" t="s">
        <v>16</v>
      </c>
      <c r="E2961" s="12" t="s">
        <v>3560</v>
      </c>
      <c r="F2961" s="14" t="s">
        <v>18</v>
      </c>
      <c r="G2961" s="14" t="s">
        <v>5679</v>
      </c>
      <c r="H2961" s="29" t="s">
        <v>5678</v>
      </c>
      <c r="I2961" s="14"/>
      <c r="J2961" s="14"/>
      <c r="K2961" s="3"/>
      <c r="L2961" s="3"/>
    </row>
    <row r="2962" spans="1:12" ht="73.8" x14ac:dyDescent="0.4">
      <c r="A2962" s="3"/>
      <c r="B2962" s="12" t="s">
        <v>116</v>
      </c>
      <c r="C2962" s="81">
        <v>43903</v>
      </c>
      <c r="D2962" s="14" t="s">
        <v>16</v>
      </c>
      <c r="E2962" s="12" t="s">
        <v>116</v>
      </c>
      <c r="F2962" s="14" t="s">
        <v>23</v>
      </c>
      <c r="G2962" s="14" t="s">
        <v>5680</v>
      </c>
      <c r="H2962" s="29" t="s">
        <v>5681</v>
      </c>
      <c r="I2962" s="14"/>
      <c r="J2962" s="14"/>
      <c r="K2962" s="3"/>
      <c r="L2962" s="3"/>
    </row>
    <row r="2963" spans="1:12" ht="98.4" x14ac:dyDescent="0.4">
      <c r="A2963" s="3"/>
      <c r="B2963" s="12" t="s">
        <v>720</v>
      </c>
      <c r="C2963" s="49">
        <v>43903</v>
      </c>
      <c r="D2963" s="14" t="s">
        <v>16</v>
      </c>
      <c r="E2963" s="12" t="s">
        <v>4605</v>
      </c>
      <c r="F2963" s="14" t="s">
        <v>18</v>
      </c>
      <c r="G2963" s="14" t="s">
        <v>5682</v>
      </c>
      <c r="H2963" s="29" t="s">
        <v>5683</v>
      </c>
      <c r="I2963" s="50"/>
      <c r="J2963" s="50"/>
      <c r="K2963" s="3"/>
      <c r="L2963" s="3"/>
    </row>
    <row r="2964" spans="1:12" ht="36.9" x14ac:dyDescent="0.4">
      <c r="A2964" s="3"/>
      <c r="B2964" s="12" t="s">
        <v>42</v>
      </c>
      <c r="C2964" s="81">
        <v>43903</v>
      </c>
      <c r="D2964" s="14" t="s">
        <v>16</v>
      </c>
      <c r="E2964" s="12" t="s">
        <v>724</v>
      </c>
      <c r="F2964" s="14" t="s">
        <v>52</v>
      </c>
      <c r="G2964" s="14" t="s">
        <v>5684</v>
      </c>
      <c r="H2964" s="29" t="s">
        <v>5685</v>
      </c>
      <c r="I2964" s="14" t="s">
        <v>4111</v>
      </c>
      <c r="J2964" s="14"/>
      <c r="K2964" s="3"/>
      <c r="L2964" s="3"/>
    </row>
    <row r="2965" spans="1:12" ht="49.2" x14ac:dyDescent="0.4">
      <c r="A2965" s="3"/>
      <c r="B2965" s="12" t="s">
        <v>42</v>
      </c>
      <c r="C2965" s="81">
        <v>43903</v>
      </c>
      <c r="D2965" s="14" t="s">
        <v>16</v>
      </c>
      <c r="E2965" s="12" t="s">
        <v>724</v>
      </c>
      <c r="F2965" s="14" t="s">
        <v>18</v>
      </c>
      <c r="G2965" s="14" t="s">
        <v>5686</v>
      </c>
      <c r="H2965" s="29" t="s">
        <v>5687</v>
      </c>
      <c r="I2965" s="14" t="s">
        <v>4111</v>
      </c>
      <c r="J2965" s="14"/>
      <c r="K2965" s="3"/>
      <c r="L2965" s="3"/>
    </row>
    <row r="2966" spans="1:12" ht="49.2" x14ac:dyDescent="0.4">
      <c r="A2966" s="3"/>
      <c r="B2966" s="12" t="s">
        <v>42</v>
      </c>
      <c r="C2966" s="81">
        <v>43903</v>
      </c>
      <c r="D2966" s="14" t="s">
        <v>16</v>
      </c>
      <c r="E2966" s="12" t="s">
        <v>724</v>
      </c>
      <c r="F2966" s="14" t="s">
        <v>725</v>
      </c>
      <c r="G2966" s="14" t="s">
        <v>5688</v>
      </c>
      <c r="H2966" s="29" t="s">
        <v>5687</v>
      </c>
      <c r="I2966" s="14" t="s">
        <v>4111</v>
      </c>
      <c r="J2966" s="14"/>
      <c r="K2966" s="3"/>
      <c r="L2966" s="3"/>
    </row>
    <row r="2967" spans="1:12" ht="61.5" x14ac:dyDescent="0.4">
      <c r="A2967" s="3"/>
      <c r="B2967" s="12" t="s">
        <v>42</v>
      </c>
      <c r="C2967" s="81">
        <v>43903</v>
      </c>
      <c r="D2967" s="14" t="s">
        <v>16</v>
      </c>
      <c r="E2967" s="12" t="s">
        <v>724</v>
      </c>
      <c r="F2967" s="14" t="s">
        <v>18</v>
      </c>
      <c r="G2967" s="14" t="s">
        <v>5689</v>
      </c>
      <c r="H2967" s="29" t="s">
        <v>5687</v>
      </c>
      <c r="I2967" s="14" t="s">
        <v>4111</v>
      </c>
      <c r="J2967" s="14"/>
      <c r="K2967" s="3"/>
      <c r="L2967" s="3"/>
    </row>
    <row r="2968" spans="1:12" ht="123" x14ac:dyDescent="0.4">
      <c r="A2968" s="3"/>
      <c r="B2968" s="12" t="s">
        <v>42</v>
      </c>
      <c r="C2968" s="49">
        <v>43903</v>
      </c>
      <c r="D2968" s="14" t="s">
        <v>16</v>
      </c>
      <c r="E2968" s="87" t="str">
        <f>HYPERLINK("https://www.edc.ca/","Export Development Canada")</f>
        <v>Export Development Canada</v>
      </c>
      <c r="F2968" s="14" t="s">
        <v>28</v>
      </c>
      <c r="G2968" s="14" t="s">
        <v>5690</v>
      </c>
      <c r="H2968" s="36" t="s">
        <v>5691</v>
      </c>
      <c r="I2968" s="50"/>
      <c r="J2968" s="50"/>
      <c r="K2968" s="3"/>
      <c r="L2968" s="3"/>
    </row>
    <row r="2969" spans="1:12" ht="61.5" x14ac:dyDescent="0.4">
      <c r="A2969" s="3"/>
      <c r="B2969" s="12" t="s">
        <v>46</v>
      </c>
      <c r="C2969" s="28">
        <v>43903</v>
      </c>
      <c r="D2969" s="12" t="s">
        <v>16</v>
      </c>
      <c r="E2969" s="12" t="s">
        <v>61</v>
      </c>
      <c r="F2969" s="12" t="s">
        <v>23</v>
      </c>
      <c r="G2969" s="14" t="s">
        <v>5692</v>
      </c>
      <c r="H2969" s="29" t="s">
        <v>5693</v>
      </c>
      <c r="I2969" s="16"/>
      <c r="J2969" s="16"/>
      <c r="K2969" s="3"/>
      <c r="L2969" s="3"/>
    </row>
    <row r="2970" spans="1:12" ht="86.1" x14ac:dyDescent="0.4">
      <c r="A2970" s="3"/>
      <c r="B2970" s="12" t="s">
        <v>141</v>
      </c>
      <c r="C2970" s="81">
        <v>43903</v>
      </c>
      <c r="D2970" s="14" t="s">
        <v>16</v>
      </c>
      <c r="E2970" s="12" t="s">
        <v>103</v>
      </c>
      <c r="F2970" s="14" t="s">
        <v>28</v>
      </c>
      <c r="G2970" s="14" t="s">
        <v>5694</v>
      </c>
      <c r="H2970" s="29" t="s">
        <v>5695</v>
      </c>
      <c r="I2970" s="14"/>
      <c r="J2970" s="14"/>
      <c r="K2970" s="3"/>
      <c r="L2970" s="3"/>
    </row>
    <row r="2971" spans="1:12" ht="49.2" x14ac:dyDescent="0.4">
      <c r="A2971" s="3"/>
      <c r="B2971" s="12" t="s">
        <v>141</v>
      </c>
      <c r="C2971" s="28">
        <v>43903</v>
      </c>
      <c r="D2971" s="12" t="s">
        <v>16</v>
      </c>
      <c r="E2971" s="12" t="s">
        <v>103</v>
      </c>
      <c r="F2971" s="12" t="s">
        <v>57</v>
      </c>
      <c r="G2971" s="14" t="s">
        <v>5696</v>
      </c>
      <c r="H2971" s="29" t="s">
        <v>5695</v>
      </c>
      <c r="I2971" s="16"/>
      <c r="J2971" s="16"/>
      <c r="K2971" s="3"/>
      <c r="L2971" s="3"/>
    </row>
    <row r="2972" spans="1:12" ht="49.2" x14ac:dyDescent="0.4">
      <c r="A2972" s="3"/>
      <c r="B2972" s="12" t="s">
        <v>141</v>
      </c>
      <c r="C2972" s="28">
        <v>43903</v>
      </c>
      <c r="D2972" s="12" t="s">
        <v>16</v>
      </c>
      <c r="E2972" s="12" t="s">
        <v>103</v>
      </c>
      <c r="F2972" s="12" t="s">
        <v>23</v>
      </c>
      <c r="G2972" s="14" t="s">
        <v>5697</v>
      </c>
      <c r="H2972" s="29" t="s">
        <v>5695</v>
      </c>
      <c r="I2972" s="16"/>
      <c r="J2972" s="16"/>
      <c r="K2972" s="3"/>
      <c r="L2972" s="3"/>
    </row>
    <row r="2973" spans="1:12" ht="61.5" x14ac:dyDescent="0.4">
      <c r="A2973" s="3"/>
      <c r="B2973" s="12" t="s">
        <v>141</v>
      </c>
      <c r="C2973" s="28">
        <v>43903</v>
      </c>
      <c r="D2973" s="12" t="s">
        <v>16</v>
      </c>
      <c r="E2973" s="12" t="s">
        <v>103</v>
      </c>
      <c r="F2973" s="12" t="s">
        <v>23</v>
      </c>
      <c r="G2973" s="14" t="s">
        <v>5698</v>
      </c>
      <c r="H2973" s="29" t="s">
        <v>5695</v>
      </c>
      <c r="I2973" s="16"/>
      <c r="J2973" s="16"/>
      <c r="K2973" s="3"/>
      <c r="L2973" s="3"/>
    </row>
    <row r="2974" spans="1:12" ht="86.1" x14ac:dyDescent="0.4">
      <c r="A2974" s="3"/>
      <c r="B2974" s="12" t="s">
        <v>607</v>
      </c>
      <c r="C2974" s="28">
        <v>43903</v>
      </c>
      <c r="D2974" s="12" t="s">
        <v>16</v>
      </c>
      <c r="E2974" s="12" t="s">
        <v>3891</v>
      </c>
      <c r="F2974" s="12" t="s">
        <v>18</v>
      </c>
      <c r="G2974" s="14" t="s">
        <v>5699</v>
      </c>
      <c r="H2974" s="29" t="s">
        <v>5700</v>
      </c>
      <c r="I2974" s="16"/>
      <c r="J2974" s="16"/>
      <c r="K2974" s="3"/>
      <c r="L2974" s="3"/>
    </row>
    <row r="2975" spans="1:12" ht="98.4" x14ac:dyDescent="0.4">
      <c r="A2975" s="3"/>
      <c r="B2975" s="12" t="s">
        <v>607</v>
      </c>
      <c r="C2975" s="28">
        <v>43903</v>
      </c>
      <c r="D2975" s="12" t="s">
        <v>16</v>
      </c>
      <c r="E2975" s="12" t="s">
        <v>3891</v>
      </c>
      <c r="F2975" s="12" t="s">
        <v>18</v>
      </c>
      <c r="G2975" s="14" t="s">
        <v>5701</v>
      </c>
      <c r="H2975" s="29" t="s">
        <v>5700</v>
      </c>
      <c r="I2975" s="16"/>
      <c r="J2975" s="16"/>
      <c r="K2975" s="3"/>
      <c r="L2975" s="3"/>
    </row>
    <row r="2976" spans="1:12" ht="147.6" x14ac:dyDescent="0.4">
      <c r="A2976" s="3"/>
      <c r="B2976" s="12" t="s">
        <v>362</v>
      </c>
      <c r="C2976" s="49">
        <v>43903</v>
      </c>
      <c r="D2976" s="14" t="s">
        <v>16</v>
      </c>
      <c r="E2976" s="12" t="s">
        <v>120</v>
      </c>
      <c r="F2976" s="14" t="s">
        <v>23</v>
      </c>
      <c r="G2976" s="14" t="s">
        <v>5702</v>
      </c>
      <c r="H2976" s="14" t="s">
        <v>5703</v>
      </c>
      <c r="I2976" s="50"/>
      <c r="J2976" s="50"/>
      <c r="K2976" s="3"/>
      <c r="L2976" s="3"/>
    </row>
    <row r="2977" spans="1:12" ht="110.7" x14ac:dyDescent="0.4">
      <c r="A2977" s="3"/>
      <c r="B2977" s="12" t="s">
        <v>362</v>
      </c>
      <c r="C2977" s="49">
        <v>43903</v>
      </c>
      <c r="D2977" s="14" t="s">
        <v>16</v>
      </c>
      <c r="E2977" s="12" t="s">
        <v>120</v>
      </c>
      <c r="F2977" s="14" t="s">
        <v>18</v>
      </c>
      <c r="G2977" s="14" t="s">
        <v>5704</v>
      </c>
      <c r="H2977" s="14" t="s">
        <v>5705</v>
      </c>
      <c r="I2977" s="50"/>
      <c r="J2977" s="50"/>
      <c r="K2977" s="3"/>
      <c r="L2977" s="3"/>
    </row>
    <row r="2978" spans="1:12" ht="110.7" x14ac:dyDescent="0.4">
      <c r="A2978" s="3"/>
      <c r="B2978" s="12" t="s">
        <v>362</v>
      </c>
      <c r="C2978" s="49">
        <v>43903</v>
      </c>
      <c r="D2978" s="14" t="s">
        <v>16</v>
      </c>
      <c r="E2978" s="12" t="s">
        <v>120</v>
      </c>
      <c r="F2978" s="14" t="s">
        <v>18</v>
      </c>
      <c r="G2978" s="14" t="s">
        <v>5706</v>
      </c>
      <c r="H2978" s="14" t="s">
        <v>5705</v>
      </c>
      <c r="I2978" s="50"/>
      <c r="J2978" s="50"/>
      <c r="K2978" s="3"/>
      <c r="L2978" s="3"/>
    </row>
    <row r="2979" spans="1:12" ht="110.7" x14ac:dyDescent="0.4">
      <c r="A2979" s="3"/>
      <c r="B2979" s="12" t="s">
        <v>362</v>
      </c>
      <c r="C2979" s="49">
        <v>43903</v>
      </c>
      <c r="D2979" s="14" t="s">
        <v>16</v>
      </c>
      <c r="E2979" s="12" t="s">
        <v>120</v>
      </c>
      <c r="F2979" s="14" t="s">
        <v>18</v>
      </c>
      <c r="G2979" s="14" t="s">
        <v>5707</v>
      </c>
      <c r="H2979" s="14" t="s">
        <v>5705</v>
      </c>
      <c r="I2979" s="50"/>
      <c r="J2979" s="50"/>
      <c r="K2979" s="3"/>
      <c r="L2979" s="3"/>
    </row>
    <row r="2980" spans="1:12" ht="110.7" x14ac:dyDescent="0.4">
      <c r="A2980" s="3"/>
      <c r="B2980" s="12" t="s">
        <v>362</v>
      </c>
      <c r="C2980" s="49">
        <v>43903</v>
      </c>
      <c r="D2980" s="14" t="s">
        <v>16</v>
      </c>
      <c r="E2980" s="12" t="s">
        <v>120</v>
      </c>
      <c r="F2980" s="14" t="s">
        <v>28</v>
      </c>
      <c r="G2980" s="14" t="s">
        <v>5708</v>
      </c>
      <c r="H2980" s="14" t="s">
        <v>5709</v>
      </c>
      <c r="I2980" s="50"/>
      <c r="J2980" s="50"/>
      <c r="K2980" s="3"/>
      <c r="L2980" s="3"/>
    </row>
    <row r="2981" spans="1:12" ht="110.7" x14ac:dyDescent="0.4">
      <c r="A2981" s="3"/>
      <c r="B2981" s="12" t="s">
        <v>362</v>
      </c>
      <c r="C2981" s="49">
        <v>43903</v>
      </c>
      <c r="D2981" s="14" t="s">
        <v>16</v>
      </c>
      <c r="E2981" s="12" t="s">
        <v>120</v>
      </c>
      <c r="F2981" s="14" t="s">
        <v>28</v>
      </c>
      <c r="G2981" s="14" t="s">
        <v>5710</v>
      </c>
      <c r="H2981" s="14" t="s">
        <v>5709</v>
      </c>
      <c r="I2981" s="50"/>
      <c r="J2981" s="14"/>
      <c r="K2981" s="3"/>
      <c r="L2981" s="3"/>
    </row>
    <row r="2982" spans="1:12" ht="49.2" x14ac:dyDescent="0.4">
      <c r="A2982" s="3"/>
      <c r="B2982" s="12" t="s">
        <v>362</v>
      </c>
      <c r="C2982" s="49">
        <v>43903</v>
      </c>
      <c r="D2982" s="14" t="s">
        <v>16</v>
      </c>
      <c r="E2982" s="12" t="s">
        <v>120</v>
      </c>
      <c r="F2982" s="14" t="s">
        <v>57</v>
      </c>
      <c r="G2982" s="14" t="s">
        <v>5711</v>
      </c>
      <c r="H2982" s="177" t="s">
        <v>5712</v>
      </c>
      <c r="I2982" s="50"/>
      <c r="J2982" s="14"/>
      <c r="K2982" s="3"/>
      <c r="L2982" s="3"/>
    </row>
    <row r="2983" spans="1:12" ht="73.8" x14ac:dyDescent="0.4">
      <c r="A2983" s="3"/>
      <c r="B2983" s="12" t="s">
        <v>362</v>
      </c>
      <c r="C2983" s="49">
        <v>43903</v>
      </c>
      <c r="D2983" s="14" t="s">
        <v>16</v>
      </c>
      <c r="E2983" s="12" t="s">
        <v>120</v>
      </c>
      <c r="F2983" s="14" t="s">
        <v>28</v>
      </c>
      <c r="G2983" s="14" t="s">
        <v>5713</v>
      </c>
      <c r="H2983" s="177" t="s">
        <v>5712</v>
      </c>
      <c r="I2983" s="50"/>
      <c r="J2983" s="14"/>
      <c r="K2983" s="3"/>
      <c r="L2983" s="3"/>
    </row>
    <row r="2984" spans="1:12" ht="61.5" x14ac:dyDescent="0.4">
      <c r="A2984" s="3"/>
      <c r="B2984" s="12" t="s">
        <v>362</v>
      </c>
      <c r="C2984" s="49">
        <v>43903</v>
      </c>
      <c r="D2984" s="14" t="s">
        <v>16</v>
      </c>
      <c r="E2984" s="12" t="s">
        <v>120</v>
      </c>
      <c r="F2984" s="14" t="s">
        <v>57</v>
      </c>
      <c r="G2984" s="14" t="s">
        <v>5714</v>
      </c>
      <c r="H2984" s="177" t="s">
        <v>5712</v>
      </c>
      <c r="I2984" s="50"/>
      <c r="J2984" s="50"/>
      <c r="K2984" s="3"/>
      <c r="L2984" s="3"/>
    </row>
    <row r="2985" spans="1:12" ht="24.6" x14ac:dyDescent="0.4">
      <c r="A2985" s="3"/>
      <c r="B2985" s="12" t="s">
        <v>431</v>
      </c>
      <c r="C2985" s="49">
        <v>43903</v>
      </c>
      <c r="D2985" s="14" t="s">
        <v>16</v>
      </c>
      <c r="E2985" s="12" t="s">
        <v>432</v>
      </c>
      <c r="F2985" s="14" t="s">
        <v>274</v>
      </c>
      <c r="G2985" s="14" t="s">
        <v>5715</v>
      </c>
      <c r="H2985" s="29" t="s">
        <v>5716</v>
      </c>
      <c r="I2985" s="14" t="s">
        <v>4111</v>
      </c>
      <c r="J2985" s="14"/>
      <c r="K2985" s="3"/>
      <c r="L2985" s="3"/>
    </row>
    <row r="2986" spans="1:12" ht="86.1" x14ac:dyDescent="0.4">
      <c r="A2986" s="3"/>
      <c r="B2986" s="62" t="s">
        <v>60</v>
      </c>
      <c r="C2986" s="68">
        <v>43903</v>
      </c>
      <c r="D2986" s="62" t="s">
        <v>16</v>
      </c>
      <c r="E2986" s="62" t="s">
        <v>61</v>
      </c>
      <c r="F2986" s="62" t="s">
        <v>23</v>
      </c>
      <c r="G2986" s="62" t="s">
        <v>5717</v>
      </c>
      <c r="H2986" s="65" t="s">
        <v>5718</v>
      </c>
      <c r="I2986" s="16"/>
      <c r="J2986" s="16"/>
      <c r="K2986" s="3"/>
      <c r="L2986" s="3"/>
    </row>
    <row r="2987" spans="1:12" ht="36.9" x14ac:dyDescent="0.4">
      <c r="A2987" s="3"/>
      <c r="B2987" s="62" t="s">
        <v>60</v>
      </c>
      <c r="C2987" s="68">
        <v>43903</v>
      </c>
      <c r="D2987" s="62" t="s">
        <v>16</v>
      </c>
      <c r="E2987" s="62" t="s">
        <v>61</v>
      </c>
      <c r="F2987" s="62" t="s">
        <v>23</v>
      </c>
      <c r="G2987" s="62" t="s">
        <v>5719</v>
      </c>
      <c r="H2987" s="65" t="s">
        <v>5718</v>
      </c>
      <c r="I2987" s="16"/>
      <c r="J2987" s="16"/>
      <c r="K2987" s="3"/>
      <c r="L2987" s="3"/>
    </row>
    <row r="2988" spans="1:12" ht="61.5" x14ac:dyDescent="0.4">
      <c r="A2988" s="3"/>
      <c r="B2988" s="62" t="s">
        <v>60</v>
      </c>
      <c r="C2988" s="68">
        <v>43903</v>
      </c>
      <c r="D2988" s="62" t="s">
        <v>16</v>
      </c>
      <c r="E2988" s="62" t="s">
        <v>61</v>
      </c>
      <c r="F2988" s="62" t="s">
        <v>23</v>
      </c>
      <c r="G2988" s="62" t="s">
        <v>5720</v>
      </c>
      <c r="H2988" s="65" t="s">
        <v>5718</v>
      </c>
      <c r="I2988" s="16"/>
      <c r="J2988" s="16"/>
      <c r="K2988" s="3"/>
      <c r="L2988" s="3"/>
    </row>
    <row r="2989" spans="1:12" ht="86.1" x14ac:dyDescent="0.4">
      <c r="A2989" s="3"/>
      <c r="B2989" s="12" t="s">
        <v>231</v>
      </c>
      <c r="C2989" s="49">
        <v>43903</v>
      </c>
      <c r="D2989" s="14" t="s">
        <v>16</v>
      </c>
      <c r="E2989" s="12" t="s">
        <v>456</v>
      </c>
      <c r="F2989" s="14" t="s">
        <v>274</v>
      </c>
      <c r="G2989" s="14" t="s">
        <v>5721</v>
      </c>
      <c r="H2989" s="29" t="s">
        <v>5722</v>
      </c>
      <c r="I2989" s="14"/>
      <c r="J2989" s="14"/>
      <c r="K2989" s="3"/>
      <c r="L2989" s="3"/>
    </row>
    <row r="2990" spans="1:12" ht="86.1" x14ac:dyDescent="0.4">
      <c r="A2990" s="3"/>
      <c r="B2990" s="12" t="s">
        <v>231</v>
      </c>
      <c r="C2990" s="49">
        <v>43903</v>
      </c>
      <c r="D2990" s="14" t="s">
        <v>16</v>
      </c>
      <c r="E2990" s="12" t="s">
        <v>456</v>
      </c>
      <c r="F2990" s="14" t="s">
        <v>790</v>
      </c>
      <c r="G2990" s="14" t="s">
        <v>5723</v>
      </c>
      <c r="H2990" s="29" t="s">
        <v>5722</v>
      </c>
      <c r="I2990" s="14"/>
      <c r="J2990" s="14"/>
      <c r="K2990" s="3"/>
      <c r="L2990" s="3"/>
    </row>
    <row r="2991" spans="1:12" ht="36.9" x14ac:dyDescent="0.4">
      <c r="A2991" s="3"/>
      <c r="B2991" s="12" t="s">
        <v>294</v>
      </c>
      <c r="C2991" s="81">
        <v>43903</v>
      </c>
      <c r="D2991" s="82" t="s">
        <v>16</v>
      </c>
      <c r="E2991" s="84" t="s">
        <v>295</v>
      </c>
      <c r="F2991" s="14" t="s">
        <v>18</v>
      </c>
      <c r="G2991" s="14" t="s">
        <v>5724</v>
      </c>
      <c r="H2991" s="29" t="s">
        <v>5725</v>
      </c>
      <c r="I2991" s="14" t="s">
        <v>4111</v>
      </c>
      <c r="J2991" s="14"/>
      <c r="K2991" s="3"/>
      <c r="L2991" s="3"/>
    </row>
    <row r="2992" spans="1:12" ht="36.9" x14ac:dyDescent="0.4">
      <c r="A2992" s="3"/>
      <c r="B2992" s="84" t="s">
        <v>294</v>
      </c>
      <c r="C2992" s="69">
        <v>43903</v>
      </c>
      <c r="D2992" s="82" t="s">
        <v>16</v>
      </c>
      <c r="E2992" s="84" t="s">
        <v>295</v>
      </c>
      <c r="F2992" s="14" t="s">
        <v>52</v>
      </c>
      <c r="G2992" s="14" t="s">
        <v>5726</v>
      </c>
      <c r="H2992" s="29" t="s">
        <v>5727</v>
      </c>
      <c r="I2992" s="14" t="s">
        <v>4111</v>
      </c>
      <c r="J2992" s="14"/>
      <c r="K2992" s="3"/>
      <c r="L2992" s="3"/>
    </row>
    <row r="2993" spans="1:12" ht="49.2" x14ac:dyDescent="0.4">
      <c r="A2993" s="3"/>
      <c r="B2993" s="12" t="s">
        <v>177</v>
      </c>
      <c r="C2993" s="81">
        <v>43903</v>
      </c>
      <c r="D2993" s="83" t="s">
        <v>16</v>
      </c>
      <c r="E2993" s="12" t="s">
        <v>866</v>
      </c>
      <c r="F2993" s="14" t="s">
        <v>18</v>
      </c>
      <c r="G2993" s="14" t="s">
        <v>5728</v>
      </c>
      <c r="H2993" s="29" t="s">
        <v>5729</v>
      </c>
      <c r="I2993" s="14"/>
      <c r="J2993" s="14"/>
      <c r="K2993" s="3"/>
      <c r="L2993" s="3"/>
    </row>
    <row r="2994" spans="1:12" ht="24.6" x14ac:dyDescent="0.4">
      <c r="A2994" s="3"/>
      <c r="B2994" s="99" t="s">
        <v>244</v>
      </c>
      <c r="C2994" s="49">
        <v>43903</v>
      </c>
      <c r="D2994" s="14" t="s">
        <v>16</v>
      </c>
      <c r="E2994" s="12" t="s">
        <v>546</v>
      </c>
      <c r="F2994" s="14" t="s">
        <v>274</v>
      </c>
      <c r="G2994" s="14" t="s">
        <v>5146</v>
      </c>
      <c r="H2994" s="29" t="s">
        <v>5730</v>
      </c>
      <c r="I2994" s="14"/>
      <c r="J2994" s="14"/>
      <c r="K2994" s="3"/>
      <c r="L2994" s="3"/>
    </row>
    <row r="2995" spans="1:12" ht="110.7" x14ac:dyDescent="0.4">
      <c r="A2995" s="3"/>
      <c r="B2995" s="99" t="s">
        <v>244</v>
      </c>
      <c r="C2995" s="49">
        <v>43903</v>
      </c>
      <c r="D2995" s="14" t="s">
        <v>16</v>
      </c>
      <c r="E2995" s="12" t="s">
        <v>546</v>
      </c>
      <c r="F2995" s="14" t="s">
        <v>18</v>
      </c>
      <c r="G2995" s="14" t="s">
        <v>5731</v>
      </c>
      <c r="H2995" s="29" t="s">
        <v>5732</v>
      </c>
      <c r="I2995" s="14"/>
      <c r="J2995" s="14"/>
      <c r="K2995" s="3"/>
      <c r="L2995" s="3"/>
    </row>
    <row r="2996" spans="1:12" ht="110.7" x14ac:dyDescent="0.4">
      <c r="A2996" s="3"/>
      <c r="B2996" s="84" t="s">
        <v>244</v>
      </c>
      <c r="C2996" s="81">
        <v>43903</v>
      </c>
      <c r="D2996" s="82" t="s">
        <v>16</v>
      </c>
      <c r="E2996" s="84" t="s">
        <v>546</v>
      </c>
      <c r="F2996" s="104" t="s">
        <v>18</v>
      </c>
      <c r="G2996" s="105" t="s">
        <v>5733</v>
      </c>
      <c r="H2996" s="65" t="s">
        <v>5732</v>
      </c>
      <c r="I2996" s="42"/>
      <c r="J2996" s="42"/>
      <c r="K2996" s="3"/>
      <c r="L2996" s="3"/>
    </row>
    <row r="2997" spans="1:12" ht="49.2" x14ac:dyDescent="0.4">
      <c r="A2997" s="3"/>
      <c r="B2997" s="84" t="s">
        <v>244</v>
      </c>
      <c r="C2997" s="81">
        <v>43903</v>
      </c>
      <c r="D2997" s="82" t="s">
        <v>16</v>
      </c>
      <c r="E2997" s="84" t="s">
        <v>546</v>
      </c>
      <c r="F2997" s="104" t="s">
        <v>28</v>
      </c>
      <c r="G2997" s="105" t="s">
        <v>5734</v>
      </c>
      <c r="H2997" s="65" t="s">
        <v>5730</v>
      </c>
      <c r="I2997" s="42"/>
      <c r="J2997" s="42"/>
      <c r="K2997" s="3"/>
      <c r="L2997" s="3"/>
    </row>
    <row r="2998" spans="1:12" ht="36.9" x14ac:dyDescent="0.4">
      <c r="A2998" s="3"/>
      <c r="B2998" s="12" t="s">
        <v>480</v>
      </c>
      <c r="C2998" s="49">
        <v>43903</v>
      </c>
      <c r="D2998" s="14" t="s">
        <v>16</v>
      </c>
      <c r="E2998" s="178" t="s">
        <v>1417</v>
      </c>
      <c r="F2998" s="14" t="s">
        <v>18</v>
      </c>
      <c r="G2998" s="14" t="s">
        <v>5735</v>
      </c>
      <c r="H2998" s="29" t="s">
        <v>5736</v>
      </c>
      <c r="I2998" s="14"/>
      <c r="J2998" s="14"/>
      <c r="K2998" s="3"/>
      <c r="L2998" s="3"/>
    </row>
    <row r="2999" spans="1:12" ht="49.2" x14ac:dyDescent="0.4">
      <c r="A2999" s="3"/>
      <c r="B2999" s="12" t="s">
        <v>480</v>
      </c>
      <c r="C2999" s="49">
        <v>43903</v>
      </c>
      <c r="D2999" s="14" t="s">
        <v>16</v>
      </c>
      <c r="E2999" s="84" t="s">
        <v>1327</v>
      </c>
      <c r="F2999" s="14" t="s">
        <v>274</v>
      </c>
      <c r="G2999" s="14" t="s">
        <v>5737</v>
      </c>
      <c r="H2999" s="29" t="s">
        <v>5738</v>
      </c>
      <c r="I2999" s="14" t="s">
        <v>4111</v>
      </c>
      <c r="J2999" s="14"/>
      <c r="K2999" s="3"/>
      <c r="L2999" s="3"/>
    </row>
    <row r="3000" spans="1:12" ht="36.9" x14ac:dyDescent="0.4">
      <c r="A3000" s="3"/>
      <c r="B3000" s="12" t="s">
        <v>670</v>
      </c>
      <c r="C3000" s="49">
        <v>43903</v>
      </c>
      <c r="D3000" s="14" t="s">
        <v>16</v>
      </c>
      <c r="E3000" s="12" t="s">
        <v>671</v>
      </c>
      <c r="F3000" s="14" t="s">
        <v>725</v>
      </c>
      <c r="G3000" s="14" t="s">
        <v>5739</v>
      </c>
      <c r="H3000" s="29" t="s">
        <v>4860</v>
      </c>
      <c r="I3000" s="50"/>
      <c r="J3000" s="14"/>
      <c r="K3000" s="3"/>
      <c r="L3000" s="3"/>
    </row>
    <row r="3001" spans="1:12" ht="24.6" x14ac:dyDescent="0.4">
      <c r="A3001" s="3"/>
      <c r="B3001" s="12" t="s">
        <v>400</v>
      </c>
      <c r="C3001" s="49">
        <v>43903</v>
      </c>
      <c r="D3001" s="14" t="s">
        <v>16</v>
      </c>
      <c r="E3001" s="12" t="s">
        <v>4866</v>
      </c>
      <c r="F3001" s="14" t="s">
        <v>18</v>
      </c>
      <c r="G3001" s="14" t="s">
        <v>5740</v>
      </c>
      <c r="H3001" s="29" t="s">
        <v>5741</v>
      </c>
      <c r="I3001" s="50"/>
      <c r="J3001" s="29" t="s">
        <v>5431</v>
      </c>
      <c r="K3001" s="3"/>
      <c r="L3001" s="3"/>
    </row>
    <row r="3002" spans="1:12" ht="49.2" hidden="1" x14ac:dyDescent="0.4">
      <c r="A3002" s="3"/>
      <c r="B3002" s="19" t="s">
        <v>184</v>
      </c>
      <c r="C3002" s="51">
        <v>43903</v>
      </c>
      <c r="D3002" s="21" t="s">
        <v>142</v>
      </c>
      <c r="E3002" s="19" t="s">
        <v>5742</v>
      </c>
      <c r="F3002" s="21" t="s">
        <v>18</v>
      </c>
      <c r="G3002" s="21" t="s">
        <v>5743</v>
      </c>
      <c r="H3002" s="31" t="s">
        <v>5744</v>
      </c>
      <c r="I3002" s="35"/>
      <c r="J3002" s="35"/>
      <c r="K3002" s="3"/>
      <c r="L3002" s="3"/>
    </row>
    <row r="3003" spans="1:12" ht="61.5" x14ac:dyDescent="0.4">
      <c r="A3003" s="3"/>
      <c r="B3003" s="12" t="s">
        <v>116</v>
      </c>
      <c r="C3003" s="81">
        <v>43902</v>
      </c>
      <c r="D3003" s="14" t="s">
        <v>16</v>
      </c>
      <c r="E3003" s="12" t="s">
        <v>116</v>
      </c>
      <c r="F3003" s="14" t="s">
        <v>28</v>
      </c>
      <c r="G3003" s="14" t="s">
        <v>5745</v>
      </c>
      <c r="H3003" s="29" t="s">
        <v>5746</v>
      </c>
      <c r="I3003" s="14"/>
      <c r="J3003" s="14"/>
      <c r="K3003" s="3"/>
      <c r="L3003" s="3"/>
    </row>
    <row r="3004" spans="1:12" ht="61.5" x14ac:dyDescent="0.4">
      <c r="A3004" s="3"/>
      <c r="B3004" s="12" t="s">
        <v>42</v>
      </c>
      <c r="C3004" s="81">
        <v>43902</v>
      </c>
      <c r="D3004" s="14" t="s">
        <v>16</v>
      </c>
      <c r="E3004" s="12" t="s">
        <v>724</v>
      </c>
      <c r="F3004" s="14" t="s">
        <v>725</v>
      </c>
      <c r="G3004" s="14" t="s">
        <v>5747</v>
      </c>
      <c r="H3004" s="29" t="s">
        <v>5748</v>
      </c>
      <c r="I3004" s="14" t="s">
        <v>4111</v>
      </c>
      <c r="J3004" s="14"/>
      <c r="K3004" s="3"/>
      <c r="L3004" s="3"/>
    </row>
    <row r="3005" spans="1:12" ht="24.6" x14ac:dyDescent="0.4">
      <c r="A3005" s="3"/>
      <c r="B3005" s="12" t="s">
        <v>42</v>
      </c>
      <c r="C3005" s="81">
        <v>43902</v>
      </c>
      <c r="D3005" s="14" t="s">
        <v>16</v>
      </c>
      <c r="E3005" s="12" t="s">
        <v>724</v>
      </c>
      <c r="F3005" s="14" t="s">
        <v>274</v>
      </c>
      <c r="G3005" s="14" t="s">
        <v>5749</v>
      </c>
      <c r="H3005" s="29" t="s">
        <v>5748</v>
      </c>
      <c r="I3005" s="14" t="s">
        <v>4111</v>
      </c>
      <c r="J3005" s="14"/>
      <c r="K3005" s="3"/>
      <c r="L3005" s="3"/>
    </row>
    <row r="3006" spans="1:12" ht="49.2" x14ac:dyDescent="0.4">
      <c r="A3006" s="3"/>
      <c r="B3006" s="17" t="s">
        <v>576</v>
      </c>
      <c r="C3006" s="81">
        <v>43902</v>
      </c>
      <c r="D3006" s="70" t="s">
        <v>16</v>
      </c>
      <c r="E3006" s="17" t="s">
        <v>3202</v>
      </c>
      <c r="F3006" s="70" t="s">
        <v>274</v>
      </c>
      <c r="G3006" s="14" t="s">
        <v>5750</v>
      </c>
      <c r="H3006" s="29" t="s">
        <v>5751</v>
      </c>
      <c r="I3006" s="14"/>
      <c r="J3006" s="14"/>
      <c r="K3006" s="3"/>
      <c r="L3006" s="3"/>
    </row>
    <row r="3007" spans="1:12" ht="49.2" x14ac:dyDescent="0.4">
      <c r="A3007" s="3"/>
      <c r="B3007" s="17" t="s">
        <v>576</v>
      </c>
      <c r="C3007" s="81">
        <v>43902</v>
      </c>
      <c r="D3007" s="70" t="s">
        <v>16</v>
      </c>
      <c r="E3007" s="17" t="s">
        <v>3202</v>
      </c>
      <c r="F3007" s="70" t="s">
        <v>274</v>
      </c>
      <c r="G3007" s="14" t="s">
        <v>5752</v>
      </c>
      <c r="H3007" s="29" t="s">
        <v>5751</v>
      </c>
      <c r="I3007" s="14"/>
      <c r="J3007" s="14"/>
      <c r="K3007" s="3"/>
      <c r="L3007" s="3"/>
    </row>
    <row r="3008" spans="1:12" ht="49.2" x14ac:dyDescent="0.4">
      <c r="A3008" s="3"/>
      <c r="B3008" s="12" t="s">
        <v>50</v>
      </c>
      <c r="C3008" s="49">
        <v>43902</v>
      </c>
      <c r="D3008" s="14" t="s">
        <v>16</v>
      </c>
      <c r="E3008" s="12" t="s">
        <v>51</v>
      </c>
      <c r="F3008" s="14" t="s">
        <v>274</v>
      </c>
      <c r="G3008" s="14" t="s">
        <v>5753</v>
      </c>
      <c r="H3008" s="29" t="s">
        <v>5754</v>
      </c>
      <c r="I3008" s="71"/>
      <c r="J3008" s="71"/>
      <c r="K3008" s="3"/>
      <c r="L3008" s="3"/>
    </row>
    <row r="3009" spans="1:12" ht="49.2" x14ac:dyDescent="0.4">
      <c r="A3009" s="3"/>
      <c r="B3009" s="12" t="s">
        <v>50</v>
      </c>
      <c r="C3009" s="49">
        <v>43902</v>
      </c>
      <c r="D3009" s="14" t="s">
        <v>16</v>
      </c>
      <c r="E3009" s="12" t="s">
        <v>51</v>
      </c>
      <c r="F3009" s="14" t="s">
        <v>274</v>
      </c>
      <c r="G3009" s="14" t="s">
        <v>5755</v>
      </c>
      <c r="H3009" s="29" t="s">
        <v>5754</v>
      </c>
      <c r="I3009" s="71"/>
      <c r="J3009" s="71"/>
      <c r="K3009" s="3"/>
      <c r="L3009" s="3"/>
    </row>
    <row r="3010" spans="1:12" ht="61.5" x14ac:dyDescent="0.4">
      <c r="A3010" s="3"/>
      <c r="B3010" s="12" t="s">
        <v>50</v>
      </c>
      <c r="C3010" s="49">
        <v>43902</v>
      </c>
      <c r="D3010" s="14" t="s">
        <v>16</v>
      </c>
      <c r="E3010" s="12" t="s">
        <v>51</v>
      </c>
      <c r="F3010" s="14" t="s">
        <v>274</v>
      </c>
      <c r="G3010" s="14" t="s">
        <v>5756</v>
      </c>
      <c r="H3010" s="29" t="s">
        <v>5754</v>
      </c>
      <c r="I3010" s="71"/>
      <c r="J3010" s="71"/>
      <c r="K3010" s="3"/>
      <c r="L3010" s="3"/>
    </row>
    <row r="3011" spans="1:12" ht="49.2" x14ac:dyDescent="0.4">
      <c r="A3011" s="3"/>
      <c r="B3011" s="12" t="s">
        <v>50</v>
      </c>
      <c r="C3011" s="49">
        <v>43902</v>
      </c>
      <c r="D3011" s="14" t="s">
        <v>16</v>
      </c>
      <c r="E3011" s="12" t="s">
        <v>51</v>
      </c>
      <c r="F3011" s="14" t="s">
        <v>274</v>
      </c>
      <c r="G3011" s="14" t="s">
        <v>5757</v>
      </c>
      <c r="H3011" s="29" t="s">
        <v>5754</v>
      </c>
      <c r="I3011" s="71"/>
      <c r="J3011" s="71"/>
      <c r="K3011" s="3"/>
      <c r="L3011" s="3"/>
    </row>
    <row r="3012" spans="1:12" ht="61.5" x14ac:dyDescent="0.4">
      <c r="A3012" s="3"/>
      <c r="B3012" s="12" t="s">
        <v>137</v>
      </c>
      <c r="C3012" s="81">
        <v>43902</v>
      </c>
      <c r="D3012" s="14" t="s">
        <v>16</v>
      </c>
      <c r="E3012" s="99" t="s">
        <v>4614</v>
      </c>
      <c r="F3012" s="14" t="s">
        <v>274</v>
      </c>
      <c r="G3012" s="14" t="s">
        <v>5758</v>
      </c>
      <c r="H3012" s="29" t="s">
        <v>5759</v>
      </c>
      <c r="I3012" s="14"/>
      <c r="J3012" s="14"/>
      <c r="K3012" s="3"/>
      <c r="L3012" s="3"/>
    </row>
    <row r="3013" spans="1:12" ht="36.9" x14ac:dyDescent="0.4">
      <c r="A3013" s="3"/>
      <c r="B3013" s="12" t="s">
        <v>137</v>
      </c>
      <c r="C3013" s="81">
        <v>43902</v>
      </c>
      <c r="D3013" s="14" t="s">
        <v>16</v>
      </c>
      <c r="E3013" s="12" t="s">
        <v>4614</v>
      </c>
      <c r="F3013" s="14" t="s">
        <v>18</v>
      </c>
      <c r="G3013" s="14" t="s">
        <v>5760</v>
      </c>
      <c r="H3013" s="29" t="s">
        <v>5759</v>
      </c>
      <c r="I3013" s="14"/>
      <c r="J3013" s="14"/>
      <c r="K3013" s="3"/>
      <c r="L3013" s="3"/>
    </row>
    <row r="3014" spans="1:12" ht="61.5" x14ac:dyDescent="0.4">
      <c r="A3014" s="3"/>
      <c r="B3014" s="12" t="s">
        <v>137</v>
      </c>
      <c r="C3014" s="81">
        <v>43902</v>
      </c>
      <c r="D3014" s="14" t="s">
        <v>16</v>
      </c>
      <c r="E3014" s="12" t="s">
        <v>3305</v>
      </c>
      <c r="F3014" s="14" t="s">
        <v>57</v>
      </c>
      <c r="G3014" s="14" t="s">
        <v>5761</v>
      </c>
      <c r="H3014" s="29" t="s">
        <v>5762</v>
      </c>
      <c r="I3014" s="14"/>
      <c r="J3014" s="14"/>
      <c r="K3014" s="3"/>
      <c r="L3014" s="3"/>
    </row>
    <row r="3015" spans="1:12" ht="24.6" x14ac:dyDescent="0.4">
      <c r="A3015" s="3"/>
      <c r="B3015" s="12" t="s">
        <v>141</v>
      </c>
      <c r="C3015" s="49">
        <v>43902</v>
      </c>
      <c r="D3015" s="14" t="s">
        <v>16</v>
      </c>
      <c r="E3015" s="12" t="s">
        <v>1988</v>
      </c>
      <c r="F3015" s="14" t="s">
        <v>274</v>
      </c>
      <c r="G3015" s="14" t="s">
        <v>5763</v>
      </c>
      <c r="H3015" s="29" t="s">
        <v>5764</v>
      </c>
      <c r="I3015" s="14" t="s">
        <v>4111</v>
      </c>
      <c r="J3015" s="14"/>
      <c r="K3015" s="3"/>
      <c r="L3015" s="3"/>
    </row>
    <row r="3016" spans="1:12" ht="49.2" x14ac:dyDescent="0.4">
      <c r="A3016" s="3"/>
      <c r="B3016" s="12" t="s">
        <v>141</v>
      </c>
      <c r="C3016" s="49">
        <v>43902</v>
      </c>
      <c r="D3016" s="14" t="s">
        <v>16</v>
      </c>
      <c r="E3016" s="12" t="s">
        <v>1988</v>
      </c>
      <c r="F3016" s="14" t="s">
        <v>274</v>
      </c>
      <c r="G3016" s="14" t="s">
        <v>5765</v>
      </c>
      <c r="H3016" s="29" t="s">
        <v>5766</v>
      </c>
      <c r="I3016" s="14" t="s">
        <v>4111</v>
      </c>
      <c r="J3016" s="14"/>
      <c r="K3016" s="3"/>
      <c r="L3016" s="3"/>
    </row>
    <row r="3017" spans="1:12" ht="36.9" x14ac:dyDescent="0.4">
      <c r="A3017" s="3"/>
      <c r="B3017" s="12" t="s">
        <v>141</v>
      </c>
      <c r="C3017" s="49">
        <v>43902</v>
      </c>
      <c r="D3017" s="14" t="s">
        <v>16</v>
      </c>
      <c r="E3017" s="12" t="s">
        <v>1988</v>
      </c>
      <c r="F3017" s="14" t="s">
        <v>725</v>
      </c>
      <c r="G3017" s="14" t="s">
        <v>5767</v>
      </c>
      <c r="H3017" s="29" t="s">
        <v>5768</v>
      </c>
      <c r="I3017" s="14" t="s">
        <v>4111</v>
      </c>
      <c r="J3017" s="14"/>
      <c r="K3017" s="3"/>
      <c r="L3017" s="3"/>
    </row>
    <row r="3018" spans="1:12" ht="135.30000000000001" x14ac:dyDescent="0.4">
      <c r="A3018" s="3"/>
      <c r="B3018" s="12" t="s">
        <v>141</v>
      </c>
      <c r="C3018" s="49">
        <v>43902</v>
      </c>
      <c r="D3018" s="14" t="s">
        <v>16</v>
      </c>
      <c r="E3018" s="12" t="s">
        <v>1988</v>
      </c>
      <c r="F3018" s="14" t="s">
        <v>18</v>
      </c>
      <c r="G3018" s="14" t="s">
        <v>5769</v>
      </c>
      <c r="H3018" s="29" t="s">
        <v>5770</v>
      </c>
      <c r="I3018" s="14" t="s">
        <v>4111</v>
      </c>
      <c r="J3018" s="14"/>
      <c r="K3018" s="3"/>
      <c r="L3018" s="3"/>
    </row>
    <row r="3019" spans="1:12" ht="73.8" x14ac:dyDescent="0.4">
      <c r="A3019" s="3"/>
      <c r="B3019" s="12" t="s">
        <v>141</v>
      </c>
      <c r="C3019" s="49">
        <v>43902</v>
      </c>
      <c r="D3019" s="14" t="s">
        <v>16</v>
      </c>
      <c r="E3019" s="12" t="s">
        <v>2479</v>
      </c>
      <c r="F3019" s="14" t="s">
        <v>18</v>
      </c>
      <c r="G3019" s="14" t="s">
        <v>5771</v>
      </c>
      <c r="H3019" s="29" t="s">
        <v>5772</v>
      </c>
      <c r="I3019" s="50"/>
      <c r="J3019" s="50"/>
      <c r="K3019" s="3"/>
      <c r="L3019" s="3"/>
    </row>
    <row r="3020" spans="1:12" ht="49.2" x14ac:dyDescent="0.4">
      <c r="A3020" s="3"/>
      <c r="B3020" s="12" t="s">
        <v>607</v>
      </c>
      <c r="C3020" s="49">
        <v>43902</v>
      </c>
      <c r="D3020" s="14" t="s">
        <v>16</v>
      </c>
      <c r="E3020" s="12" t="s">
        <v>5090</v>
      </c>
      <c r="F3020" s="14" t="s">
        <v>57</v>
      </c>
      <c r="G3020" s="14" t="s">
        <v>5773</v>
      </c>
      <c r="H3020" s="29" t="s">
        <v>5774</v>
      </c>
      <c r="I3020" s="14"/>
      <c r="J3020" s="14"/>
      <c r="K3020" s="3"/>
      <c r="L3020" s="3"/>
    </row>
    <row r="3021" spans="1:12" ht="24.6" x14ac:dyDescent="0.4">
      <c r="A3021" s="3"/>
      <c r="B3021" s="12" t="s">
        <v>431</v>
      </c>
      <c r="C3021" s="49">
        <v>43902</v>
      </c>
      <c r="D3021" s="14" t="s">
        <v>16</v>
      </c>
      <c r="E3021" s="12" t="s">
        <v>432</v>
      </c>
      <c r="F3021" s="14" t="s">
        <v>274</v>
      </c>
      <c r="G3021" s="14" t="s">
        <v>5775</v>
      </c>
      <c r="H3021" s="29" t="s">
        <v>5776</v>
      </c>
      <c r="I3021" s="14" t="s">
        <v>4111</v>
      </c>
      <c r="J3021" s="14"/>
      <c r="K3021" s="3"/>
      <c r="L3021" s="3"/>
    </row>
    <row r="3022" spans="1:12" ht="36.9" x14ac:dyDescent="0.4">
      <c r="A3022" s="3"/>
      <c r="B3022" s="12" t="s">
        <v>294</v>
      </c>
      <c r="C3022" s="81">
        <v>43902</v>
      </c>
      <c r="D3022" s="82" t="s">
        <v>16</v>
      </c>
      <c r="E3022" s="84" t="s">
        <v>295</v>
      </c>
      <c r="F3022" s="14" t="s">
        <v>274</v>
      </c>
      <c r="G3022" s="14" t="s">
        <v>5777</v>
      </c>
      <c r="H3022" s="29" t="s">
        <v>5778</v>
      </c>
      <c r="I3022" s="14" t="s">
        <v>4111</v>
      </c>
      <c r="J3022" s="14"/>
      <c r="K3022" s="3"/>
      <c r="L3022" s="3"/>
    </row>
    <row r="3023" spans="1:12" ht="98.4" x14ac:dyDescent="0.4">
      <c r="A3023" s="3"/>
      <c r="B3023" s="62" t="s">
        <v>84</v>
      </c>
      <c r="C3023" s="68">
        <v>43902</v>
      </c>
      <c r="D3023" s="62" t="s">
        <v>16</v>
      </c>
      <c r="E3023" s="62" t="s">
        <v>535</v>
      </c>
      <c r="F3023" s="62" t="s">
        <v>23</v>
      </c>
      <c r="G3023" s="62" t="s">
        <v>5779</v>
      </c>
      <c r="H3023" s="65" t="s">
        <v>5780</v>
      </c>
      <c r="I3023" s="16"/>
      <c r="J3023" s="16"/>
      <c r="K3023" s="3"/>
      <c r="L3023" s="3"/>
    </row>
    <row r="3024" spans="1:12" ht="61.5" x14ac:dyDescent="0.4">
      <c r="A3024" s="3"/>
      <c r="B3024" s="92" t="s">
        <v>95</v>
      </c>
      <c r="C3024" s="93">
        <v>43902</v>
      </c>
      <c r="D3024" s="94" t="s">
        <v>16</v>
      </c>
      <c r="E3024" s="92" t="s">
        <v>2620</v>
      </c>
      <c r="F3024" s="14" t="s">
        <v>18</v>
      </c>
      <c r="G3024" s="14" t="s">
        <v>5781</v>
      </c>
      <c r="H3024" s="29" t="s">
        <v>5782</v>
      </c>
      <c r="I3024" s="16"/>
      <c r="J3024" s="16"/>
      <c r="K3024" s="3"/>
      <c r="L3024" s="3"/>
    </row>
    <row r="3025" spans="1:12" ht="61.5" x14ac:dyDescent="0.4">
      <c r="A3025" s="3"/>
      <c r="B3025" s="92" t="s">
        <v>95</v>
      </c>
      <c r="C3025" s="93">
        <v>43902</v>
      </c>
      <c r="D3025" s="94" t="s">
        <v>16</v>
      </c>
      <c r="E3025" s="92" t="s">
        <v>2620</v>
      </c>
      <c r="F3025" s="14" t="s">
        <v>28</v>
      </c>
      <c r="G3025" s="14" t="s">
        <v>5783</v>
      </c>
      <c r="H3025" s="29" t="s">
        <v>5782</v>
      </c>
      <c r="I3025" s="16"/>
      <c r="J3025" s="16"/>
      <c r="K3025" s="3"/>
      <c r="L3025" s="3"/>
    </row>
    <row r="3026" spans="1:12" ht="49.2" x14ac:dyDescent="0.4">
      <c r="A3026" s="3"/>
      <c r="B3026" s="92" t="s">
        <v>95</v>
      </c>
      <c r="C3026" s="93">
        <v>43902</v>
      </c>
      <c r="D3026" s="94" t="s">
        <v>16</v>
      </c>
      <c r="E3026" s="92" t="s">
        <v>2620</v>
      </c>
      <c r="F3026" s="14" t="s">
        <v>18</v>
      </c>
      <c r="G3026" s="14" t="s">
        <v>5784</v>
      </c>
      <c r="H3026" s="29" t="s">
        <v>5782</v>
      </c>
      <c r="I3026" s="16"/>
      <c r="J3026" s="16"/>
      <c r="K3026" s="3"/>
      <c r="L3026" s="3"/>
    </row>
    <row r="3027" spans="1:12" ht="36.9" x14ac:dyDescent="0.4">
      <c r="A3027" s="3"/>
      <c r="B3027" s="12" t="s">
        <v>102</v>
      </c>
      <c r="C3027" s="116">
        <v>43902</v>
      </c>
      <c r="D3027" s="14" t="s">
        <v>16</v>
      </c>
      <c r="E3027" s="12" t="s">
        <v>889</v>
      </c>
      <c r="F3027" s="14" t="s">
        <v>52</v>
      </c>
      <c r="G3027" s="14" t="s">
        <v>5785</v>
      </c>
      <c r="H3027" s="29" t="s">
        <v>5786</v>
      </c>
      <c r="I3027" s="16"/>
      <c r="J3027" s="16"/>
      <c r="K3027" s="3"/>
      <c r="L3027" s="3"/>
    </row>
    <row r="3028" spans="1:12" ht="24.6" x14ac:dyDescent="0.4">
      <c r="A3028" s="3"/>
      <c r="B3028" s="12" t="s">
        <v>184</v>
      </c>
      <c r="C3028" s="81">
        <v>43902</v>
      </c>
      <c r="D3028" s="82" t="s">
        <v>16</v>
      </c>
      <c r="E3028" s="12" t="s">
        <v>332</v>
      </c>
      <c r="F3028" s="14" t="s">
        <v>274</v>
      </c>
      <c r="G3028" s="14" t="s">
        <v>5787</v>
      </c>
      <c r="H3028" s="29" t="s">
        <v>5788</v>
      </c>
      <c r="I3028" s="14"/>
      <c r="J3028" s="14"/>
      <c r="K3028" s="3"/>
      <c r="L3028" s="3"/>
    </row>
    <row r="3029" spans="1:12" ht="73.8" x14ac:dyDescent="0.4">
      <c r="A3029" s="3"/>
      <c r="B3029" s="12" t="s">
        <v>119</v>
      </c>
      <c r="C3029" s="28">
        <v>43901</v>
      </c>
      <c r="D3029" s="12" t="s">
        <v>16</v>
      </c>
      <c r="E3029" s="12" t="s">
        <v>32</v>
      </c>
      <c r="F3029" s="12" t="s">
        <v>23</v>
      </c>
      <c r="G3029" s="14" t="s">
        <v>5789</v>
      </c>
      <c r="H3029" s="29" t="s">
        <v>5790</v>
      </c>
      <c r="I3029" s="16"/>
      <c r="J3029" s="16"/>
      <c r="K3029" s="3"/>
      <c r="L3029" s="3"/>
    </row>
    <row r="3030" spans="1:12" ht="36.9" x14ac:dyDescent="0.4">
      <c r="A3030" s="3"/>
      <c r="B3030" s="12" t="s">
        <v>720</v>
      </c>
      <c r="C3030" s="49">
        <v>43901</v>
      </c>
      <c r="D3030" s="14" t="s">
        <v>16</v>
      </c>
      <c r="E3030" s="12" t="s">
        <v>1716</v>
      </c>
      <c r="F3030" s="14" t="s">
        <v>18</v>
      </c>
      <c r="G3030" s="14" t="s">
        <v>5791</v>
      </c>
      <c r="H3030" s="29" t="s">
        <v>5792</v>
      </c>
      <c r="I3030" s="14"/>
      <c r="J3030" s="14"/>
      <c r="K3030" s="3"/>
      <c r="L3030" s="3"/>
    </row>
    <row r="3031" spans="1:12" ht="36.9" x14ac:dyDescent="0.4">
      <c r="A3031" s="3"/>
      <c r="B3031" s="12" t="s">
        <v>624</v>
      </c>
      <c r="C3031" s="49">
        <v>43901</v>
      </c>
      <c r="D3031" s="14" t="s">
        <v>16</v>
      </c>
      <c r="E3031" s="12" t="s">
        <v>625</v>
      </c>
      <c r="F3031" s="14" t="s">
        <v>52</v>
      </c>
      <c r="G3031" s="14" t="s">
        <v>5793</v>
      </c>
      <c r="H3031" s="29" t="s">
        <v>5794</v>
      </c>
      <c r="I3031" s="14"/>
      <c r="J3031" s="14"/>
      <c r="K3031" s="3"/>
      <c r="L3031" s="3"/>
    </row>
    <row r="3032" spans="1:12" ht="36.9" x14ac:dyDescent="0.4">
      <c r="A3032" s="3"/>
      <c r="B3032" s="12" t="s">
        <v>624</v>
      </c>
      <c r="C3032" s="49">
        <v>43901</v>
      </c>
      <c r="D3032" s="14" t="s">
        <v>16</v>
      </c>
      <c r="E3032" s="12" t="s">
        <v>625</v>
      </c>
      <c r="F3032" s="14" t="s">
        <v>18</v>
      </c>
      <c r="G3032" s="14" t="s">
        <v>5795</v>
      </c>
      <c r="H3032" s="29" t="s">
        <v>5794</v>
      </c>
      <c r="I3032" s="14"/>
      <c r="J3032" s="14"/>
      <c r="K3032" s="3"/>
      <c r="L3032" s="3"/>
    </row>
    <row r="3033" spans="1:12" ht="123" x14ac:dyDescent="0.4">
      <c r="A3033" s="3"/>
      <c r="B3033" s="12" t="s">
        <v>177</v>
      </c>
      <c r="C3033" s="49">
        <v>43901</v>
      </c>
      <c r="D3033" s="14" t="s">
        <v>16</v>
      </c>
      <c r="E3033" s="12" t="s">
        <v>866</v>
      </c>
      <c r="F3033" s="14" t="s">
        <v>18</v>
      </c>
      <c r="G3033" s="14" t="s">
        <v>5796</v>
      </c>
      <c r="H3033" s="29" t="s">
        <v>5797</v>
      </c>
      <c r="I3033" s="16"/>
      <c r="J3033" s="16"/>
      <c r="K3033" s="3"/>
      <c r="L3033" s="3"/>
    </row>
    <row r="3034" spans="1:12" ht="36.9" x14ac:dyDescent="0.4">
      <c r="A3034" s="3"/>
      <c r="B3034" s="12" t="s">
        <v>400</v>
      </c>
      <c r="C3034" s="49">
        <v>43901</v>
      </c>
      <c r="D3034" s="14" t="s">
        <v>16</v>
      </c>
      <c r="E3034" s="12" t="s">
        <v>491</v>
      </c>
      <c r="F3034" s="14" t="s">
        <v>52</v>
      </c>
      <c r="G3034" s="14" t="s">
        <v>5798</v>
      </c>
      <c r="H3034" s="29" t="s">
        <v>5799</v>
      </c>
      <c r="I3034" s="14" t="s">
        <v>4111</v>
      </c>
      <c r="J3034" s="14"/>
      <c r="K3034" s="3"/>
      <c r="L3034" s="3"/>
    </row>
    <row r="3035" spans="1:12" ht="49.2" x14ac:dyDescent="0.4">
      <c r="A3035" s="3"/>
      <c r="B3035" s="12" t="s">
        <v>400</v>
      </c>
      <c r="C3035" s="49">
        <v>43901</v>
      </c>
      <c r="D3035" s="14" t="s">
        <v>16</v>
      </c>
      <c r="E3035" s="12" t="s">
        <v>491</v>
      </c>
      <c r="F3035" s="14" t="s">
        <v>274</v>
      </c>
      <c r="G3035" s="14" t="s">
        <v>5800</v>
      </c>
      <c r="H3035" s="29" t="s">
        <v>5801</v>
      </c>
      <c r="I3035" s="14" t="s">
        <v>4111</v>
      </c>
      <c r="J3035" s="14"/>
      <c r="K3035" s="3"/>
      <c r="L3035" s="3"/>
    </row>
    <row r="3036" spans="1:12" ht="61.5" x14ac:dyDescent="0.4">
      <c r="A3036" s="3"/>
      <c r="B3036" s="12" t="s">
        <v>400</v>
      </c>
      <c r="C3036" s="49">
        <v>43901</v>
      </c>
      <c r="D3036" s="14" t="s">
        <v>16</v>
      </c>
      <c r="E3036" s="12" t="s">
        <v>491</v>
      </c>
      <c r="F3036" s="14" t="s">
        <v>18</v>
      </c>
      <c r="G3036" s="14" t="s">
        <v>5802</v>
      </c>
      <c r="H3036" s="29" t="s">
        <v>5799</v>
      </c>
      <c r="I3036" s="14" t="s">
        <v>4111</v>
      </c>
      <c r="J3036" s="14"/>
      <c r="K3036" s="3"/>
      <c r="L3036" s="3"/>
    </row>
    <row r="3037" spans="1:12" ht="49.2" x14ac:dyDescent="0.4">
      <c r="A3037" s="3"/>
      <c r="B3037" s="12" t="s">
        <v>400</v>
      </c>
      <c r="C3037" s="49">
        <v>43901</v>
      </c>
      <c r="D3037" s="14" t="s">
        <v>16</v>
      </c>
      <c r="E3037" s="12" t="s">
        <v>491</v>
      </c>
      <c r="F3037" s="14" t="s">
        <v>18</v>
      </c>
      <c r="G3037" s="14" t="s">
        <v>5803</v>
      </c>
      <c r="H3037" s="29" t="s">
        <v>5799</v>
      </c>
      <c r="I3037" s="14" t="s">
        <v>4111</v>
      </c>
      <c r="J3037" s="14"/>
      <c r="K3037" s="3"/>
      <c r="L3037" s="3"/>
    </row>
    <row r="3038" spans="1:12" ht="246" x14ac:dyDescent="0.4">
      <c r="A3038" s="3"/>
      <c r="B3038" s="12" t="s">
        <v>400</v>
      </c>
      <c r="C3038" s="49">
        <v>43901</v>
      </c>
      <c r="D3038" s="14" t="s">
        <v>16</v>
      </c>
      <c r="E3038" s="12" t="s">
        <v>401</v>
      </c>
      <c r="F3038" s="14" t="s">
        <v>23</v>
      </c>
      <c r="G3038" s="14" t="s">
        <v>5804</v>
      </c>
      <c r="H3038" s="14" t="s">
        <v>5805</v>
      </c>
      <c r="I3038" s="50"/>
      <c r="J3038" s="50"/>
      <c r="K3038" s="3"/>
      <c r="L3038" s="3"/>
    </row>
    <row r="3039" spans="1:12" ht="73.8" x14ac:dyDescent="0.4">
      <c r="A3039" s="3"/>
      <c r="B3039" s="12" t="s">
        <v>400</v>
      </c>
      <c r="C3039" s="49">
        <v>43901</v>
      </c>
      <c r="D3039" s="14" t="s">
        <v>16</v>
      </c>
      <c r="E3039" s="12" t="s">
        <v>4795</v>
      </c>
      <c r="F3039" s="14" t="s">
        <v>23</v>
      </c>
      <c r="G3039" s="14" t="s">
        <v>5806</v>
      </c>
      <c r="H3039" s="29" t="s">
        <v>5807</v>
      </c>
      <c r="I3039" s="50"/>
      <c r="J3039" s="50"/>
      <c r="K3039" s="3"/>
      <c r="L3039" s="3"/>
    </row>
    <row r="3040" spans="1:12" ht="73.8" x14ac:dyDescent="0.4">
      <c r="A3040" s="3"/>
      <c r="B3040" s="12" t="s">
        <v>400</v>
      </c>
      <c r="C3040" s="49">
        <v>43901</v>
      </c>
      <c r="D3040" s="14" t="s">
        <v>16</v>
      </c>
      <c r="E3040" s="12" t="s">
        <v>4795</v>
      </c>
      <c r="F3040" s="14" t="s">
        <v>23</v>
      </c>
      <c r="G3040" s="14" t="s">
        <v>5808</v>
      </c>
      <c r="H3040" s="29" t="s">
        <v>5809</v>
      </c>
      <c r="I3040" s="50"/>
      <c r="J3040" s="50"/>
      <c r="K3040" s="3"/>
      <c r="L3040" s="3"/>
    </row>
    <row r="3041" spans="1:12" ht="73.8" hidden="1" x14ac:dyDescent="0.4">
      <c r="A3041" s="3"/>
      <c r="B3041" s="19" t="s">
        <v>137</v>
      </c>
      <c r="C3041" s="32">
        <v>43900</v>
      </c>
      <c r="D3041" s="19" t="s">
        <v>142</v>
      </c>
      <c r="E3041" s="19" t="s">
        <v>3305</v>
      </c>
      <c r="F3041" s="19" t="s">
        <v>23</v>
      </c>
      <c r="G3041" s="21" t="s">
        <v>5810</v>
      </c>
      <c r="H3041" s="31" t="s">
        <v>5811</v>
      </c>
      <c r="I3041" s="16"/>
      <c r="J3041" s="16"/>
      <c r="K3041" s="3"/>
      <c r="L3041" s="3"/>
    </row>
    <row r="3042" spans="1:12" ht="233.7" x14ac:dyDescent="0.4">
      <c r="A3042" s="3"/>
      <c r="B3042" s="12" t="s">
        <v>619</v>
      </c>
      <c r="C3042" s="49">
        <v>43900</v>
      </c>
      <c r="D3042" s="14" t="s">
        <v>16</v>
      </c>
      <c r="E3042" s="12" t="s">
        <v>61</v>
      </c>
      <c r="F3042" s="14" t="s">
        <v>18</v>
      </c>
      <c r="G3042" s="14" t="s">
        <v>5812</v>
      </c>
      <c r="H3042" s="29" t="s">
        <v>5813</v>
      </c>
      <c r="I3042" s="14"/>
      <c r="J3042" s="14"/>
      <c r="K3042" s="3"/>
      <c r="L3042" s="3"/>
    </row>
    <row r="3043" spans="1:12" ht="61.5" hidden="1" x14ac:dyDescent="0.4">
      <c r="A3043" s="3"/>
      <c r="B3043" s="179" t="s">
        <v>624</v>
      </c>
      <c r="C3043" s="180">
        <v>43900</v>
      </c>
      <c r="D3043" s="179" t="s">
        <v>142</v>
      </c>
      <c r="E3043" s="179" t="s">
        <v>4495</v>
      </c>
      <c r="F3043" s="179" t="s">
        <v>23</v>
      </c>
      <c r="G3043" s="179" t="s">
        <v>5814</v>
      </c>
      <c r="H3043" s="181" t="s">
        <v>5815</v>
      </c>
      <c r="I3043" s="16"/>
      <c r="J3043" s="16"/>
      <c r="K3043" s="3"/>
      <c r="L3043" s="3"/>
    </row>
    <row r="3044" spans="1:12" ht="49.2" x14ac:dyDescent="0.4">
      <c r="A3044" s="3"/>
      <c r="B3044" s="12" t="s">
        <v>634</v>
      </c>
      <c r="C3044" s="49">
        <v>43900</v>
      </c>
      <c r="D3044" s="14" t="s">
        <v>16</v>
      </c>
      <c r="E3044" s="12" t="s">
        <v>5816</v>
      </c>
      <c r="F3044" s="14" t="s">
        <v>28</v>
      </c>
      <c r="G3044" s="14" t="s">
        <v>5817</v>
      </c>
      <c r="H3044" s="29" t="s">
        <v>5818</v>
      </c>
      <c r="I3044" s="14"/>
      <c r="J3044" s="14"/>
      <c r="K3044" s="3"/>
      <c r="L3044" s="3"/>
    </row>
    <row r="3045" spans="1:12" ht="147.6" hidden="1" x14ac:dyDescent="0.4">
      <c r="A3045" s="3"/>
      <c r="B3045" s="19" t="s">
        <v>634</v>
      </c>
      <c r="C3045" s="51">
        <v>43900</v>
      </c>
      <c r="D3045" s="21" t="s">
        <v>142</v>
      </c>
      <c r="E3045" s="19" t="s">
        <v>171</v>
      </c>
      <c r="F3045" s="21" t="s">
        <v>18</v>
      </c>
      <c r="G3045" s="21" t="s">
        <v>5819</v>
      </c>
      <c r="H3045" s="31" t="s">
        <v>5820</v>
      </c>
      <c r="I3045" s="35"/>
      <c r="J3045" s="31" t="s">
        <v>5821</v>
      </c>
      <c r="K3045" s="3"/>
      <c r="L3045" s="3"/>
    </row>
    <row r="3046" spans="1:12" ht="61.5" x14ac:dyDescent="0.4">
      <c r="A3046" s="3"/>
      <c r="B3046" s="12" t="s">
        <v>231</v>
      </c>
      <c r="C3046" s="49">
        <v>43900</v>
      </c>
      <c r="D3046" s="14" t="s">
        <v>16</v>
      </c>
      <c r="E3046" s="12" t="s">
        <v>61</v>
      </c>
      <c r="F3046" s="14" t="s">
        <v>28</v>
      </c>
      <c r="G3046" s="14" t="s">
        <v>5822</v>
      </c>
      <c r="H3046" s="29" t="s">
        <v>5823</v>
      </c>
      <c r="I3046" s="14"/>
      <c r="J3046" s="14"/>
      <c r="K3046" s="3"/>
      <c r="L3046" s="3"/>
    </row>
    <row r="3047" spans="1:12" ht="36.9" x14ac:dyDescent="0.4">
      <c r="A3047" s="3"/>
      <c r="B3047" s="75" t="s">
        <v>231</v>
      </c>
      <c r="C3047" s="76">
        <v>43900</v>
      </c>
      <c r="D3047" s="75" t="s">
        <v>16</v>
      </c>
      <c r="E3047" s="75" t="s">
        <v>61</v>
      </c>
      <c r="F3047" s="75" t="s">
        <v>23</v>
      </c>
      <c r="G3047" s="77" t="s">
        <v>5824</v>
      </c>
      <c r="H3047" s="182" t="s">
        <v>5825</v>
      </c>
      <c r="I3047" s="16"/>
      <c r="J3047" s="16"/>
      <c r="K3047" s="3"/>
      <c r="L3047" s="3"/>
    </row>
    <row r="3048" spans="1:12" ht="61.5" x14ac:dyDescent="0.4">
      <c r="A3048" s="3"/>
      <c r="B3048" s="75" t="s">
        <v>231</v>
      </c>
      <c r="C3048" s="76">
        <v>43900</v>
      </c>
      <c r="D3048" s="75" t="s">
        <v>16</v>
      </c>
      <c r="E3048" s="75" t="s">
        <v>61</v>
      </c>
      <c r="F3048" s="75" t="s">
        <v>23</v>
      </c>
      <c r="G3048" s="77" t="s">
        <v>5826</v>
      </c>
      <c r="H3048" s="182" t="s">
        <v>5825</v>
      </c>
      <c r="I3048" s="16"/>
      <c r="J3048" s="16"/>
      <c r="K3048" s="3"/>
      <c r="L3048" s="3"/>
    </row>
    <row r="3049" spans="1:12" ht="61.5" x14ac:dyDescent="0.4">
      <c r="A3049" s="3"/>
      <c r="B3049" s="75" t="s">
        <v>231</v>
      </c>
      <c r="C3049" s="76">
        <v>43900</v>
      </c>
      <c r="D3049" s="75" t="s">
        <v>16</v>
      </c>
      <c r="E3049" s="75" t="s">
        <v>61</v>
      </c>
      <c r="F3049" s="75" t="s">
        <v>23</v>
      </c>
      <c r="G3049" s="77" t="s">
        <v>5827</v>
      </c>
      <c r="H3049" s="182" t="s">
        <v>5825</v>
      </c>
      <c r="I3049" s="16"/>
      <c r="J3049" s="16"/>
      <c r="K3049" s="3"/>
      <c r="L3049" s="3"/>
    </row>
    <row r="3050" spans="1:12" ht="86.1" x14ac:dyDescent="0.4">
      <c r="A3050" s="3"/>
      <c r="B3050" s="75" t="s">
        <v>231</v>
      </c>
      <c r="C3050" s="76">
        <v>43900</v>
      </c>
      <c r="D3050" s="75" t="s">
        <v>16</v>
      </c>
      <c r="E3050" s="75" t="s">
        <v>61</v>
      </c>
      <c r="F3050" s="75" t="s">
        <v>23</v>
      </c>
      <c r="G3050" s="77" t="s">
        <v>5828</v>
      </c>
      <c r="H3050" s="182" t="s">
        <v>5825</v>
      </c>
      <c r="I3050" s="16"/>
      <c r="J3050" s="16"/>
      <c r="K3050" s="3"/>
      <c r="L3050" s="3"/>
    </row>
    <row r="3051" spans="1:12" ht="86.1" x14ac:dyDescent="0.4">
      <c r="A3051" s="3"/>
      <c r="B3051" s="75" t="s">
        <v>231</v>
      </c>
      <c r="C3051" s="76">
        <v>43900</v>
      </c>
      <c r="D3051" s="75" t="s">
        <v>16</v>
      </c>
      <c r="E3051" s="75" t="s">
        <v>61</v>
      </c>
      <c r="F3051" s="75" t="s">
        <v>23</v>
      </c>
      <c r="G3051" s="77" t="s">
        <v>5829</v>
      </c>
      <c r="H3051" s="182" t="s">
        <v>5825</v>
      </c>
      <c r="I3051" s="16"/>
      <c r="J3051" s="16"/>
      <c r="K3051" s="3"/>
      <c r="L3051" s="3"/>
    </row>
    <row r="3052" spans="1:12" ht="36.9" x14ac:dyDescent="0.4">
      <c r="A3052" s="3"/>
      <c r="B3052" s="12" t="s">
        <v>177</v>
      </c>
      <c r="C3052" s="49">
        <v>43900</v>
      </c>
      <c r="D3052" s="14" t="s">
        <v>16</v>
      </c>
      <c r="E3052" s="12" t="s">
        <v>866</v>
      </c>
      <c r="F3052" s="14" t="s">
        <v>18</v>
      </c>
      <c r="G3052" s="14" t="s">
        <v>5830</v>
      </c>
      <c r="H3052" s="29" t="s">
        <v>5831</v>
      </c>
      <c r="I3052" s="16"/>
      <c r="J3052" s="16"/>
      <c r="K3052" s="3"/>
      <c r="L3052" s="3"/>
    </row>
    <row r="3053" spans="1:12" ht="61.5" x14ac:dyDescent="0.4">
      <c r="A3053" s="3"/>
      <c r="B3053" s="12" t="s">
        <v>177</v>
      </c>
      <c r="C3053" s="49">
        <v>43900</v>
      </c>
      <c r="D3053" s="14" t="s">
        <v>16</v>
      </c>
      <c r="E3053" s="12" t="s">
        <v>866</v>
      </c>
      <c r="F3053" s="14" t="s">
        <v>28</v>
      </c>
      <c r="G3053" s="14" t="s">
        <v>5832</v>
      </c>
      <c r="H3053" s="29" t="s">
        <v>5831</v>
      </c>
      <c r="I3053" s="16"/>
      <c r="J3053" s="16"/>
      <c r="K3053" s="3"/>
      <c r="L3053" s="3"/>
    </row>
    <row r="3054" spans="1:12" ht="184.5" x14ac:dyDescent="0.4">
      <c r="A3054" s="3"/>
      <c r="B3054" s="12" t="s">
        <v>177</v>
      </c>
      <c r="C3054" s="49">
        <v>43900</v>
      </c>
      <c r="D3054" s="14" t="s">
        <v>16</v>
      </c>
      <c r="E3054" s="12" t="s">
        <v>866</v>
      </c>
      <c r="F3054" s="14" t="s">
        <v>18</v>
      </c>
      <c r="G3054" s="14" t="s">
        <v>5833</v>
      </c>
      <c r="H3054" s="29" t="s">
        <v>5831</v>
      </c>
      <c r="I3054" s="16"/>
      <c r="J3054" s="16"/>
      <c r="K3054" s="3"/>
      <c r="L3054" s="3"/>
    </row>
    <row r="3055" spans="1:12" ht="24.6" x14ac:dyDescent="0.4">
      <c r="A3055" s="3"/>
      <c r="B3055" s="99" t="s">
        <v>244</v>
      </c>
      <c r="C3055" s="49">
        <v>43900</v>
      </c>
      <c r="D3055" s="14" t="s">
        <v>16</v>
      </c>
      <c r="E3055" s="12" t="s">
        <v>546</v>
      </c>
      <c r="F3055" s="14" t="s">
        <v>274</v>
      </c>
      <c r="G3055" s="14" t="s">
        <v>5146</v>
      </c>
      <c r="H3055" s="29" t="s">
        <v>5834</v>
      </c>
      <c r="I3055" s="14"/>
      <c r="J3055" s="14"/>
      <c r="K3055" s="3"/>
      <c r="L3055" s="3"/>
    </row>
    <row r="3056" spans="1:12" ht="49.2" x14ac:dyDescent="0.4">
      <c r="A3056" s="3"/>
      <c r="B3056" s="99" t="s">
        <v>244</v>
      </c>
      <c r="C3056" s="49">
        <v>43900</v>
      </c>
      <c r="D3056" s="14" t="s">
        <v>16</v>
      </c>
      <c r="E3056" s="12" t="s">
        <v>546</v>
      </c>
      <c r="F3056" s="14" t="s">
        <v>274</v>
      </c>
      <c r="G3056" s="14" t="s">
        <v>5835</v>
      </c>
      <c r="H3056" s="29" t="s">
        <v>5834</v>
      </c>
      <c r="I3056" s="14"/>
      <c r="J3056" s="14"/>
      <c r="K3056" s="3"/>
      <c r="L3056" s="3"/>
    </row>
    <row r="3057" spans="1:12" ht="98.4" x14ac:dyDescent="0.4">
      <c r="A3057" s="3"/>
      <c r="B3057" s="99" t="s">
        <v>244</v>
      </c>
      <c r="C3057" s="49">
        <v>43900</v>
      </c>
      <c r="D3057" s="14" t="s">
        <v>16</v>
      </c>
      <c r="E3057" s="12" t="s">
        <v>546</v>
      </c>
      <c r="F3057" s="14" t="s">
        <v>18</v>
      </c>
      <c r="G3057" s="14" t="s">
        <v>5836</v>
      </c>
      <c r="H3057" s="29" t="s">
        <v>5837</v>
      </c>
      <c r="I3057" s="14"/>
      <c r="J3057" s="14"/>
      <c r="K3057" s="3"/>
      <c r="L3057" s="3"/>
    </row>
    <row r="3058" spans="1:12" ht="98.4" x14ac:dyDescent="0.4">
      <c r="A3058" s="3"/>
      <c r="B3058" s="99" t="s">
        <v>244</v>
      </c>
      <c r="C3058" s="49">
        <v>43900</v>
      </c>
      <c r="D3058" s="14" t="s">
        <v>16</v>
      </c>
      <c r="E3058" s="12" t="s">
        <v>546</v>
      </c>
      <c r="F3058" s="14" t="s">
        <v>18</v>
      </c>
      <c r="G3058" s="14" t="s">
        <v>5838</v>
      </c>
      <c r="H3058" s="29" t="s">
        <v>5837</v>
      </c>
      <c r="I3058" s="14"/>
      <c r="J3058" s="14"/>
      <c r="K3058" s="3"/>
      <c r="L3058" s="3"/>
    </row>
    <row r="3059" spans="1:12" ht="61.5" x14ac:dyDescent="0.4">
      <c r="A3059" s="3"/>
      <c r="B3059" s="99" t="s">
        <v>244</v>
      </c>
      <c r="C3059" s="49">
        <v>43900</v>
      </c>
      <c r="D3059" s="14" t="s">
        <v>16</v>
      </c>
      <c r="E3059" s="12" t="s">
        <v>546</v>
      </c>
      <c r="F3059" s="14" t="s">
        <v>18</v>
      </c>
      <c r="G3059" s="14" t="s">
        <v>5839</v>
      </c>
      <c r="H3059" s="29" t="s">
        <v>5837</v>
      </c>
      <c r="I3059" s="14"/>
      <c r="J3059" s="14"/>
      <c r="K3059" s="3"/>
      <c r="L3059" s="3"/>
    </row>
    <row r="3060" spans="1:12" ht="61.5" x14ac:dyDescent="0.4">
      <c r="A3060" s="3"/>
      <c r="B3060" s="99" t="s">
        <v>244</v>
      </c>
      <c r="C3060" s="49">
        <v>43900</v>
      </c>
      <c r="D3060" s="14" t="s">
        <v>16</v>
      </c>
      <c r="E3060" s="12" t="s">
        <v>546</v>
      </c>
      <c r="F3060" s="14" t="s">
        <v>18</v>
      </c>
      <c r="G3060" s="14" t="s">
        <v>5840</v>
      </c>
      <c r="H3060" s="29" t="s">
        <v>5837</v>
      </c>
      <c r="I3060" s="14"/>
      <c r="J3060" s="14"/>
      <c r="K3060" s="3"/>
      <c r="L3060" s="3"/>
    </row>
    <row r="3061" spans="1:12" ht="270.60000000000002" hidden="1" x14ac:dyDescent="0.4">
      <c r="A3061" s="3"/>
      <c r="B3061" s="19" t="s">
        <v>244</v>
      </c>
      <c r="C3061" s="51">
        <v>43900</v>
      </c>
      <c r="D3061" s="21" t="s">
        <v>142</v>
      </c>
      <c r="E3061" s="19" t="s">
        <v>546</v>
      </c>
      <c r="F3061" s="21" t="s">
        <v>18</v>
      </c>
      <c r="G3061" s="21" t="s">
        <v>5841</v>
      </c>
      <c r="H3061" s="31" t="s">
        <v>5842</v>
      </c>
      <c r="I3061" s="16"/>
      <c r="J3061" s="16"/>
      <c r="K3061" s="3"/>
      <c r="L3061" s="3"/>
    </row>
    <row r="3062" spans="1:12" ht="49.2" x14ac:dyDescent="0.4">
      <c r="A3062" s="3"/>
      <c r="B3062" s="183" t="s">
        <v>244</v>
      </c>
      <c r="C3062" s="184">
        <v>43900</v>
      </c>
      <c r="D3062" s="185" t="s">
        <v>16</v>
      </c>
      <c r="E3062" s="183" t="s">
        <v>546</v>
      </c>
      <c r="F3062" s="101" t="s">
        <v>18</v>
      </c>
      <c r="G3062" s="186" t="s">
        <v>5843</v>
      </c>
      <c r="H3062" s="187" t="s">
        <v>5844</v>
      </c>
      <c r="I3062" s="42"/>
      <c r="J3062" s="42"/>
      <c r="K3062" s="3"/>
      <c r="L3062" s="3"/>
    </row>
    <row r="3063" spans="1:12" ht="36.9" x14ac:dyDescent="0.4">
      <c r="A3063" s="3"/>
      <c r="B3063" s="12" t="s">
        <v>35</v>
      </c>
      <c r="C3063" s="49">
        <v>43899</v>
      </c>
      <c r="D3063" s="14" t="s">
        <v>16</v>
      </c>
      <c r="E3063" s="12" t="s">
        <v>36</v>
      </c>
      <c r="F3063" s="14" t="s">
        <v>274</v>
      </c>
      <c r="G3063" s="14" t="s">
        <v>5845</v>
      </c>
      <c r="H3063" s="29" t="s">
        <v>5846</v>
      </c>
      <c r="I3063" s="14" t="s">
        <v>4111</v>
      </c>
      <c r="J3063" s="14"/>
      <c r="K3063" s="3"/>
      <c r="L3063" s="3"/>
    </row>
    <row r="3064" spans="1:12" ht="49.2" x14ac:dyDescent="0.4">
      <c r="A3064" s="3"/>
      <c r="B3064" s="62" t="s">
        <v>987</v>
      </c>
      <c r="C3064" s="68">
        <v>43899</v>
      </c>
      <c r="D3064" s="62" t="s">
        <v>16</v>
      </c>
      <c r="E3064" s="62" t="s">
        <v>5847</v>
      </c>
      <c r="F3064" s="62" t="s">
        <v>23</v>
      </c>
      <c r="G3064" s="62" t="s">
        <v>5848</v>
      </c>
      <c r="H3064" s="65" t="s">
        <v>5849</v>
      </c>
      <c r="I3064" s="16"/>
      <c r="J3064" s="16"/>
      <c r="K3064" s="3"/>
      <c r="L3064" s="3"/>
    </row>
    <row r="3065" spans="1:12" ht="49.2" x14ac:dyDescent="0.4">
      <c r="A3065" s="3"/>
      <c r="B3065" s="12" t="s">
        <v>634</v>
      </c>
      <c r="C3065" s="49">
        <v>43899</v>
      </c>
      <c r="D3065" s="14" t="s">
        <v>16</v>
      </c>
      <c r="E3065" s="12" t="s">
        <v>5370</v>
      </c>
      <c r="F3065" s="14" t="s">
        <v>18</v>
      </c>
      <c r="G3065" s="14" t="s">
        <v>5850</v>
      </c>
      <c r="H3065" s="29" t="s">
        <v>5851</v>
      </c>
      <c r="I3065" s="14" t="s">
        <v>4111</v>
      </c>
      <c r="J3065" s="14"/>
      <c r="K3065" s="3"/>
      <c r="L3065" s="3"/>
    </row>
    <row r="3066" spans="1:12" ht="61.5" x14ac:dyDescent="0.4">
      <c r="A3066" s="3"/>
      <c r="B3066" s="12" t="s">
        <v>225</v>
      </c>
      <c r="C3066" s="49">
        <v>43898</v>
      </c>
      <c r="D3066" s="14" t="s">
        <v>16</v>
      </c>
      <c r="E3066" s="12" t="s">
        <v>378</v>
      </c>
      <c r="F3066" s="14" t="s">
        <v>57</v>
      </c>
      <c r="G3066" s="14" t="s">
        <v>5852</v>
      </c>
      <c r="H3066" s="29" t="s">
        <v>5853</v>
      </c>
      <c r="I3066" s="14"/>
      <c r="J3066" s="14"/>
      <c r="K3066" s="3"/>
      <c r="L3066" s="3"/>
    </row>
    <row r="3067" spans="1:12" ht="98.4" x14ac:dyDescent="0.4">
      <c r="A3067" s="3"/>
      <c r="B3067" s="12" t="s">
        <v>555</v>
      </c>
      <c r="C3067" s="49">
        <v>43897</v>
      </c>
      <c r="D3067" s="14" t="s">
        <v>16</v>
      </c>
      <c r="E3067" s="12" t="s">
        <v>556</v>
      </c>
      <c r="F3067" s="14" t="s">
        <v>18</v>
      </c>
      <c r="G3067" s="14" t="s">
        <v>5854</v>
      </c>
      <c r="H3067" s="29" t="s">
        <v>5855</v>
      </c>
      <c r="I3067" s="14" t="s">
        <v>4111</v>
      </c>
      <c r="J3067" s="14"/>
      <c r="K3067" s="3"/>
      <c r="L3067" s="3"/>
    </row>
    <row r="3068" spans="1:12" ht="36.9" x14ac:dyDescent="0.4">
      <c r="A3068" s="3"/>
      <c r="B3068" s="84" t="s">
        <v>250</v>
      </c>
      <c r="C3068" s="69">
        <v>43897</v>
      </c>
      <c r="D3068" s="82" t="s">
        <v>16</v>
      </c>
      <c r="E3068" s="84" t="s">
        <v>251</v>
      </c>
      <c r="F3068" s="82" t="s">
        <v>18</v>
      </c>
      <c r="G3068" s="188" t="s">
        <v>5856</v>
      </c>
      <c r="H3068" s="29" t="s">
        <v>5857</v>
      </c>
      <c r="I3068" s="189"/>
      <c r="J3068" s="189"/>
      <c r="K3068" s="3"/>
      <c r="L3068" s="3"/>
    </row>
    <row r="3069" spans="1:12" ht="110.7" x14ac:dyDescent="0.4">
      <c r="A3069" s="3"/>
      <c r="B3069" s="12" t="s">
        <v>720</v>
      </c>
      <c r="C3069" s="49">
        <v>43896</v>
      </c>
      <c r="D3069" s="14" t="s">
        <v>16</v>
      </c>
      <c r="E3069" s="12" t="s">
        <v>4605</v>
      </c>
      <c r="F3069" s="14" t="s">
        <v>18</v>
      </c>
      <c r="G3069" s="14" t="s">
        <v>5858</v>
      </c>
      <c r="H3069" s="29" t="s">
        <v>5859</v>
      </c>
      <c r="I3069" s="71"/>
      <c r="J3069" s="71"/>
      <c r="K3069" s="3"/>
      <c r="L3069" s="3"/>
    </row>
    <row r="3070" spans="1:12" ht="73.8" x14ac:dyDescent="0.4">
      <c r="A3070" s="3"/>
      <c r="B3070" s="12" t="s">
        <v>141</v>
      </c>
      <c r="C3070" s="28">
        <v>43896</v>
      </c>
      <c r="D3070" s="12" t="s">
        <v>16</v>
      </c>
      <c r="E3070" s="12" t="s">
        <v>103</v>
      </c>
      <c r="F3070" s="12" t="s">
        <v>23</v>
      </c>
      <c r="G3070" s="14" t="s">
        <v>5860</v>
      </c>
      <c r="H3070" s="29" t="s">
        <v>5861</v>
      </c>
      <c r="I3070" s="16"/>
      <c r="J3070" s="16"/>
      <c r="K3070" s="3"/>
      <c r="L3070" s="3"/>
    </row>
    <row r="3071" spans="1:12" ht="110.7" x14ac:dyDescent="0.4">
      <c r="A3071" s="3"/>
      <c r="B3071" s="12" t="s">
        <v>55</v>
      </c>
      <c r="C3071" s="28">
        <v>43895</v>
      </c>
      <c r="D3071" s="12" t="s">
        <v>16</v>
      </c>
      <c r="E3071" s="12" t="s">
        <v>1996</v>
      </c>
      <c r="F3071" s="12" t="s">
        <v>23</v>
      </c>
      <c r="G3071" s="14" t="s">
        <v>5862</v>
      </c>
      <c r="H3071" s="29" t="s">
        <v>5863</v>
      </c>
      <c r="I3071" s="16"/>
      <c r="J3071" s="16"/>
      <c r="K3071" s="3"/>
      <c r="L3071" s="3"/>
    </row>
    <row r="3072" spans="1:12" ht="49.2" hidden="1" x14ac:dyDescent="0.4">
      <c r="A3072" s="3"/>
      <c r="B3072" s="143" t="s">
        <v>184</v>
      </c>
      <c r="C3072" s="144">
        <v>43895</v>
      </c>
      <c r="D3072" s="145" t="s">
        <v>142</v>
      </c>
      <c r="E3072" s="143" t="s">
        <v>5864</v>
      </c>
      <c r="F3072" s="145" t="s">
        <v>23</v>
      </c>
      <c r="G3072" s="145" t="s">
        <v>5865</v>
      </c>
      <c r="H3072" s="146" t="s">
        <v>5866</v>
      </c>
      <c r="I3072" s="145" t="s">
        <v>4111</v>
      </c>
      <c r="J3072" s="145"/>
      <c r="K3072" s="3"/>
      <c r="L3072" s="3"/>
    </row>
    <row r="3073" spans="1:12" ht="24.6" x14ac:dyDescent="0.4">
      <c r="A3073" s="107"/>
      <c r="B3073" s="24" t="s">
        <v>42</v>
      </c>
      <c r="C3073" s="122">
        <v>43894</v>
      </c>
      <c r="D3073" s="53" t="s">
        <v>16</v>
      </c>
      <c r="E3073" s="24" t="s">
        <v>724</v>
      </c>
      <c r="F3073" s="53" t="s">
        <v>52</v>
      </c>
      <c r="G3073" s="53" t="s">
        <v>5867</v>
      </c>
      <c r="H3073" s="54" t="s">
        <v>5868</v>
      </c>
      <c r="I3073" s="53" t="s">
        <v>4111</v>
      </c>
      <c r="J3073" s="53"/>
      <c r="K3073" s="109"/>
      <c r="L3073" s="109"/>
    </row>
    <row r="3074" spans="1:12" ht="49.2" x14ac:dyDescent="0.4">
      <c r="A3074" s="107"/>
      <c r="B3074" s="61" t="s">
        <v>46</v>
      </c>
      <c r="C3074" s="60">
        <v>43894</v>
      </c>
      <c r="D3074" s="61" t="s">
        <v>16</v>
      </c>
      <c r="E3074" s="61" t="s">
        <v>61</v>
      </c>
      <c r="F3074" s="61" t="s">
        <v>23</v>
      </c>
      <c r="G3074" s="149" t="s">
        <v>5869</v>
      </c>
      <c r="H3074" s="150" t="s">
        <v>5870</v>
      </c>
      <c r="I3074" s="190"/>
      <c r="J3074" s="190"/>
      <c r="K3074" s="109"/>
      <c r="L3074" s="109"/>
    </row>
    <row r="3075" spans="1:12" ht="61.5" x14ac:dyDescent="0.4">
      <c r="A3075" s="3"/>
      <c r="B3075" s="12" t="s">
        <v>55</v>
      </c>
      <c r="C3075" s="49">
        <v>43894</v>
      </c>
      <c r="D3075" s="14" t="s">
        <v>16</v>
      </c>
      <c r="E3075" s="12" t="s">
        <v>56</v>
      </c>
      <c r="F3075" s="14" t="s">
        <v>52</v>
      </c>
      <c r="G3075" s="14" t="s">
        <v>5871</v>
      </c>
      <c r="H3075" s="29" t="s">
        <v>5872</v>
      </c>
      <c r="I3075" s="14" t="s">
        <v>4111</v>
      </c>
      <c r="J3075" s="14"/>
      <c r="K3075" s="3"/>
      <c r="L3075" s="3"/>
    </row>
    <row r="3076" spans="1:12" ht="73.8" x14ac:dyDescent="0.4">
      <c r="A3076" s="107"/>
      <c r="B3076" s="24" t="s">
        <v>55</v>
      </c>
      <c r="C3076" s="58">
        <v>43894</v>
      </c>
      <c r="D3076" s="24" t="s">
        <v>16</v>
      </c>
      <c r="E3076" s="24" t="s">
        <v>5873</v>
      </c>
      <c r="F3076" s="24" t="s">
        <v>23</v>
      </c>
      <c r="G3076" s="53" t="s">
        <v>5874</v>
      </c>
      <c r="H3076" s="54" t="s">
        <v>5875</v>
      </c>
      <c r="I3076" s="115"/>
      <c r="J3076" s="115"/>
      <c r="K3076" s="109"/>
      <c r="L3076" s="109"/>
    </row>
    <row r="3077" spans="1:12" ht="110.7" x14ac:dyDescent="0.4">
      <c r="A3077" s="3"/>
      <c r="B3077" s="12" t="s">
        <v>55</v>
      </c>
      <c r="C3077" s="28">
        <v>43894</v>
      </c>
      <c r="D3077" s="12" t="s">
        <v>16</v>
      </c>
      <c r="E3077" s="12" t="s">
        <v>5876</v>
      </c>
      <c r="F3077" s="12" t="s">
        <v>23</v>
      </c>
      <c r="G3077" s="14" t="s">
        <v>5877</v>
      </c>
      <c r="H3077" s="29" t="s">
        <v>5878</v>
      </c>
      <c r="I3077" s="16"/>
      <c r="J3077" s="16"/>
      <c r="K3077" s="3"/>
      <c r="L3077" s="3"/>
    </row>
    <row r="3078" spans="1:12" ht="36.9" x14ac:dyDescent="0.4">
      <c r="A3078" s="107"/>
      <c r="B3078" s="24" t="s">
        <v>1535</v>
      </c>
      <c r="C3078" s="122">
        <v>43894</v>
      </c>
      <c r="D3078" s="191" t="s">
        <v>16</v>
      </c>
      <c r="E3078" s="24" t="s">
        <v>3560</v>
      </c>
      <c r="F3078" s="53" t="s">
        <v>52</v>
      </c>
      <c r="G3078" s="53" t="s">
        <v>5879</v>
      </c>
      <c r="H3078" s="54" t="s">
        <v>5880</v>
      </c>
      <c r="I3078" s="53"/>
      <c r="J3078" s="53"/>
      <c r="K3078" s="109"/>
      <c r="L3078" s="109"/>
    </row>
    <row r="3079" spans="1:12" ht="36.9" x14ac:dyDescent="0.4">
      <c r="A3079" s="3"/>
      <c r="B3079" s="12" t="s">
        <v>250</v>
      </c>
      <c r="C3079" s="49">
        <v>43894</v>
      </c>
      <c r="D3079" s="14" t="s">
        <v>16</v>
      </c>
      <c r="E3079" s="12" t="s">
        <v>251</v>
      </c>
      <c r="F3079" s="14" t="s">
        <v>18</v>
      </c>
      <c r="G3079" s="97" t="s">
        <v>5881</v>
      </c>
      <c r="H3079" s="29" t="s">
        <v>5857</v>
      </c>
      <c r="I3079" s="50"/>
      <c r="J3079" s="50"/>
      <c r="K3079" s="3"/>
      <c r="L3079" s="3"/>
    </row>
    <row r="3080" spans="1:12" ht="49.2" x14ac:dyDescent="0.4">
      <c r="A3080" s="3"/>
      <c r="B3080" s="84" t="s">
        <v>250</v>
      </c>
      <c r="C3080" s="81">
        <v>43894</v>
      </c>
      <c r="D3080" s="192" t="s">
        <v>16</v>
      </c>
      <c r="E3080" s="12" t="s">
        <v>251</v>
      </c>
      <c r="F3080" s="70" t="s">
        <v>18</v>
      </c>
      <c r="G3080" s="62" t="s">
        <v>5882</v>
      </c>
      <c r="H3080" s="73" t="s">
        <v>5883</v>
      </c>
      <c r="I3080" s="193"/>
      <c r="J3080" s="194"/>
      <c r="K3080" s="3"/>
      <c r="L3080" s="3"/>
    </row>
    <row r="3081" spans="1:12" ht="24.6" x14ac:dyDescent="0.4">
      <c r="A3081" s="3"/>
      <c r="B3081" s="12" t="s">
        <v>31</v>
      </c>
      <c r="C3081" s="81">
        <v>43893</v>
      </c>
      <c r="D3081" s="82" t="s">
        <v>16</v>
      </c>
      <c r="E3081" s="12" t="s">
        <v>4320</v>
      </c>
      <c r="F3081" s="14" t="s">
        <v>52</v>
      </c>
      <c r="G3081" s="14" t="s">
        <v>5884</v>
      </c>
      <c r="H3081" s="29" t="s">
        <v>5885</v>
      </c>
      <c r="I3081" s="14"/>
      <c r="J3081" s="14"/>
      <c r="K3081" s="3"/>
      <c r="L3081" s="3"/>
    </row>
    <row r="3082" spans="1:12" ht="61.5" x14ac:dyDescent="0.4">
      <c r="A3082" s="3"/>
      <c r="B3082" s="12" t="s">
        <v>55</v>
      </c>
      <c r="C3082" s="28">
        <v>43893</v>
      </c>
      <c r="D3082" s="12" t="s">
        <v>16</v>
      </c>
      <c r="E3082" s="12" t="s">
        <v>2662</v>
      </c>
      <c r="F3082" s="12" t="s">
        <v>23</v>
      </c>
      <c r="G3082" s="14" t="s">
        <v>5886</v>
      </c>
      <c r="H3082" s="29" t="s">
        <v>5887</v>
      </c>
      <c r="I3082" s="16"/>
      <c r="J3082" s="16"/>
      <c r="K3082" s="3"/>
      <c r="L3082" s="3"/>
    </row>
    <row r="3083" spans="1:12" ht="24.6" x14ac:dyDescent="0.4">
      <c r="A3083" s="3"/>
      <c r="B3083" s="12" t="s">
        <v>1744</v>
      </c>
      <c r="C3083" s="81">
        <v>43893</v>
      </c>
      <c r="D3083" s="82" t="s">
        <v>16</v>
      </c>
      <c r="E3083" s="178" t="s">
        <v>1745</v>
      </c>
      <c r="F3083" s="14" t="s">
        <v>52</v>
      </c>
      <c r="G3083" s="14" t="s">
        <v>5888</v>
      </c>
      <c r="H3083" s="29" t="s">
        <v>5889</v>
      </c>
      <c r="I3083" s="14" t="s">
        <v>4111</v>
      </c>
      <c r="J3083" s="14"/>
      <c r="K3083" s="3"/>
      <c r="L3083" s="3"/>
    </row>
    <row r="3084" spans="1:12" ht="49.2" x14ac:dyDescent="0.4">
      <c r="A3084" s="3"/>
      <c r="B3084" s="12" t="s">
        <v>1208</v>
      </c>
      <c r="C3084" s="81">
        <v>43893</v>
      </c>
      <c r="D3084" s="82" t="s">
        <v>16</v>
      </c>
      <c r="E3084" s="12" t="s">
        <v>1209</v>
      </c>
      <c r="F3084" s="14" t="s">
        <v>52</v>
      </c>
      <c r="G3084" s="14" t="s">
        <v>5890</v>
      </c>
      <c r="H3084" s="29" t="s">
        <v>5891</v>
      </c>
      <c r="I3084" s="14"/>
      <c r="J3084" s="14"/>
      <c r="K3084" s="3"/>
      <c r="L3084" s="3"/>
    </row>
    <row r="3085" spans="1:12" ht="24.6" x14ac:dyDescent="0.4">
      <c r="A3085" s="3"/>
      <c r="B3085" s="12" t="s">
        <v>184</v>
      </c>
      <c r="C3085" s="49">
        <v>43893</v>
      </c>
      <c r="D3085" s="14" t="s">
        <v>16</v>
      </c>
      <c r="E3085" s="12" t="s">
        <v>332</v>
      </c>
      <c r="F3085" s="14" t="s">
        <v>52</v>
      </c>
      <c r="G3085" s="14" t="s">
        <v>5892</v>
      </c>
      <c r="H3085" s="29" t="s">
        <v>5893</v>
      </c>
      <c r="I3085" s="14" t="s">
        <v>4111</v>
      </c>
      <c r="J3085" s="14"/>
      <c r="K3085" s="3"/>
      <c r="L3085" s="3"/>
    </row>
    <row r="3086" spans="1:12" ht="123" x14ac:dyDescent="0.4">
      <c r="A3086" s="107"/>
      <c r="B3086" s="121" t="s">
        <v>250</v>
      </c>
      <c r="C3086" s="122">
        <v>43893</v>
      </c>
      <c r="D3086" s="123" t="s">
        <v>16</v>
      </c>
      <c r="E3086" s="24" t="s">
        <v>5894</v>
      </c>
      <c r="F3086" s="123" t="s">
        <v>18</v>
      </c>
      <c r="G3086" s="64" t="s">
        <v>5895</v>
      </c>
      <c r="H3086" s="24" t="s">
        <v>5896</v>
      </c>
      <c r="I3086" s="124"/>
      <c r="J3086" s="124"/>
      <c r="K3086" s="109"/>
      <c r="L3086" s="109"/>
    </row>
    <row r="3087" spans="1:12" ht="123" x14ac:dyDescent="0.4">
      <c r="A3087" s="3"/>
      <c r="B3087" s="12" t="s">
        <v>191</v>
      </c>
      <c r="C3087" s="49">
        <v>43893</v>
      </c>
      <c r="D3087" s="53" t="s">
        <v>16</v>
      </c>
      <c r="E3087" s="24" t="s">
        <v>5459</v>
      </c>
      <c r="F3087" s="53" t="s">
        <v>28</v>
      </c>
      <c r="G3087" s="14" t="s">
        <v>5897</v>
      </c>
      <c r="H3087" s="29" t="s">
        <v>5898</v>
      </c>
      <c r="I3087" s="14"/>
      <c r="J3087" s="14"/>
      <c r="K3087" s="3"/>
      <c r="L3087" s="3"/>
    </row>
    <row r="3088" spans="1:12" ht="61.5" x14ac:dyDescent="0.4">
      <c r="A3088" s="3"/>
      <c r="B3088" s="12" t="s">
        <v>46</v>
      </c>
      <c r="C3088" s="28">
        <v>43892</v>
      </c>
      <c r="D3088" s="24" t="s">
        <v>16</v>
      </c>
      <c r="E3088" s="24" t="s">
        <v>61</v>
      </c>
      <c r="F3088" s="24" t="s">
        <v>23</v>
      </c>
      <c r="G3088" s="14" t="s">
        <v>5899</v>
      </c>
      <c r="H3088" s="50"/>
      <c r="I3088" s="16"/>
      <c r="J3088" s="16"/>
      <c r="K3088" s="3"/>
      <c r="L3088" s="3"/>
    </row>
    <row r="3089" spans="1:12" ht="49.2" x14ac:dyDescent="0.4">
      <c r="A3089" s="3"/>
      <c r="B3089" s="12" t="s">
        <v>55</v>
      </c>
      <c r="C3089" s="28">
        <v>43892</v>
      </c>
      <c r="D3089" s="24" t="s">
        <v>16</v>
      </c>
      <c r="E3089" s="24" t="s">
        <v>5900</v>
      </c>
      <c r="F3089" s="24" t="s">
        <v>23</v>
      </c>
      <c r="G3089" s="14" t="s">
        <v>5901</v>
      </c>
      <c r="H3089" s="29" t="s">
        <v>5902</v>
      </c>
      <c r="I3089" s="16"/>
      <c r="J3089" s="16"/>
      <c r="K3089" s="3"/>
      <c r="L3089" s="3"/>
    </row>
    <row r="3090" spans="1:12" ht="61.5" x14ac:dyDescent="0.4">
      <c r="A3090" s="3"/>
      <c r="B3090" s="12" t="s">
        <v>60</v>
      </c>
      <c r="C3090" s="81">
        <v>43892</v>
      </c>
      <c r="D3090" s="123" t="s">
        <v>16</v>
      </c>
      <c r="E3090" s="24" t="s">
        <v>217</v>
      </c>
      <c r="F3090" s="53" t="s">
        <v>18</v>
      </c>
      <c r="G3090" s="14" t="s">
        <v>5903</v>
      </c>
      <c r="H3090" s="29" t="s">
        <v>5904</v>
      </c>
      <c r="I3090" s="14" t="s">
        <v>4111</v>
      </c>
      <c r="J3090" s="14"/>
      <c r="K3090" s="3"/>
      <c r="L3090" s="3"/>
    </row>
    <row r="3091" spans="1:12" ht="24.6" x14ac:dyDescent="0.4">
      <c r="A3091" s="3"/>
      <c r="B3091" s="12" t="s">
        <v>60</v>
      </c>
      <c r="C3091" s="81">
        <v>43892</v>
      </c>
      <c r="D3091" s="123" t="s">
        <v>16</v>
      </c>
      <c r="E3091" s="24" t="s">
        <v>217</v>
      </c>
      <c r="F3091" s="53" t="s">
        <v>18</v>
      </c>
      <c r="G3091" s="14" t="s">
        <v>5905</v>
      </c>
      <c r="H3091" s="29" t="s">
        <v>5904</v>
      </c>
      <c r="I3091" s="14" t="s">
        <v>4111</v>
      </c>
      <c r="J3091" s="14"/>
      <c r="K3091" s="3"/>
      <c r="L3091" s="3"/>
    </row>
    <row r="3092" spans="1:12" ht="61.5" x14ac:dyDescent="0.4">
      <c r="A3092" s="3"/>
      <c r="B3092" s="84" t="s">
        <v>250</v>
      </c>
      <c r="C3092" s="81">
        <v>43892</v>
      </c>
      <c r="D3092" s="123" t="s">
        <v>16</v>
      </c>
      <c r="E3092" s="24" t="s">
        <v>61</v>
      </c>
      <c r="F3092" s="123" t="s">
        <v>18</v>
      </c>
      <c r="G3092" s="62" t="s">
        <v>5906</v>
      </c>
      <c r="H3092" s="29" t="s">
        <v>5907</v>
      </c>
      <c r="I3092" s="189"/>
      <c r="J3092" s="189"/>
      <c r="K3092" s="3"/>
      <c r="L3092" s="3"/>
    </row>
    <row r="3093" spans="1:12" ht="209.1" x14ac:dyDescent="0.4">
      <c r="A3093" s="3"/>
      <c r="B3093" s="12" t="s">
        <v>634</v>
      </c>
      <c r="C3093" s="49">
        <v>43891</v>
      </c>
      <c r="D3093" s="53" t="s">
        <v>16</v>
      </c>
      <c r="E3093" s="24" t="s">
        <v>171</v>
      </c>
      <c r="F3093" s="53" t="s">
        <v>18</v>
      </c>
      <c r="G3093" s="14" t="s">
        <v>5908</v>
      </c>
      <c r="H3093" s="29" t="s">
        <v>5909</v>
      </c>
      <c r="I3093" s="50"/>
      <c r="J3093" s="29" t="s">
        <v>5821</v>
      </c>
      <c r="K3093" s="3"/>
      <c r="L3093" s="3"/>
    </row>
    <row r="3094" spans="1:12" ht="61.5" x14ac:dyDescent="0.4">
      <c r="A3094" s="3"/>
      <c r="B3094" s="12" t="s">
        <v>55</v>
      </c>
      <c r="C3094" s="28">
        <v>43890</v>
      </c>
      <c r="D3094" s="24" t="s">
        <v>16</v>
      </c>
      <c r="E3094" s="24" t="s">
        <v>5873</v>
      </c>
      <c r="F3094" s="24" t="s">
        <v>23</v>
      </c>
      <c r="G3094" s="14" t="s">
        <v>5910</v>
      </c>
      <c r="H3094" s="29" t="s">
        <v>5911</v>
      </c>
      <c r="I3094" s="16"/>
      <c r="J3094" s="16"/>
      <c r="K3094" s="3"/>
      <c r="L3094" s="3"/>
    </row>
    <row r="3095" spans="1:12" ht="36.9" x14ac:dyDescent="0.4">
      <c r="A3095" s="3"/>
      <c r="B3095" s="12" t="s">
        <v>46</v>
      </c>
      <c r="C3095" s="28">
        <v>43889</v>
      </c>
      <c r="D3095" s="24" t="s">
        <v>16</v>
      </c>
      <c r="E3095" s="24" t="s">
        <v>61</v>
      </c>
      <c r="F3095" s="24" t="s">
        <v>23</v>
      </c>
      <c r="G3095" s="14" t="s">
        <v>5912</v>
      </c>
      <c r="H3095" s="29" t="s">
        <v>5913</v>
      </c>
      <c r="I3095" s="16"/>
      <c r="J3095" s="16"/>
      <c r="K3095" s="3"/>
      <c r="L3095" s="3"/>
    </row>
    <row r="3096" spans="1:12" ht="61.5" x14ac:dyDescent="0.4">
      <c r="A3096" s="3"/>
      <c r="B3096" s="12" t="s">
        <v>55</v>
      </c>
      <c r="C3096" s="28">
        <v>43889</v>
      </c>
      <c r="D3096" s="24" t="s">
        <v>16</v>
      </c>
      <c r="E3096" s="24" t="s">
        <v>5914</v>
      </c>
      <c r="F3096" s="24" t="s">
        <v>23</v>
      </c>
      <c r="G3096" s="14" t="s">
        <v>5915</v>
      </c>
      <c r="H3096" s="29" t="s">
        <v>5916</v>
      </c>
      <c r="I3096" s="16"/>
      <c r="J3096" s="16"/>
      <c r="K3096" s="3"/>
      <c r="L3096" s="3"/>
    </row>
    <row r="3097" spans="1:12" ht="61.5" x14ac:dyDescent="0.4">
      <c r="A3097" s="3"/>
      <c r="B3097" s="12" t="s">
        <v>231</v>
      </c>
      <c r="C3097" s="81">
        <v>43889</v>
      </c>
      <c r="D3097" s="83" t="s">
        <v>16</v>
      </c>
      <c r="E3097" s="12" t="s">
        <v>462</v>
      </c>
      <c r="F3097" s="14" t="s">
        <v>57</v>
      </c>
      <c r="G3097" s="14" t="s">
        <v>5917</v>
      </c>
      <c r="H3097" s="29" t="s">
        <v>5918</v>
      </c>
      <c r="I3097" s="14"/>
      <c r="J3097" s="14"/>
      <c r="K3097" s="3"/>
      <c r="L3097" s="3"/>
    </row>
    <row r="3098" spans="1:12" ht="86.1" x14ac:dyDescent="0.4">
      <c r="A3098" s="3"/>
      <c r="B3098" s="12" t="s">
        <v>80</v>
      </c>
      <c r="C3098" s="28">
        <v>43889</v>
      </c>
      <c r="D3098" s="12" t="s">
        <v>16</v>
      </c>
      <c r="E3098" s="12" t="s">
        <v>1304</v>
      </c>
      <c r="F3098" s="12" t="s">
        <v>18</v>
      </c>
      <c r="G3098" s="14" t="s">
        <v>5919</v>
      </c>
      <c r="H3098" s="29" t="s">
        <v>5920</v>
      </c>
      <c r="I3098" s="16"/>
      <c r="J3098" s="16"/>
      <c r="K3098" s="3"/>
      <c r="L3098" s="3"/>
    </row>
    <row r="3099" spans="1:12" ht="36.9" x14ac:dyDescent="0.4">
      <c r="A3099" s="3"/>
      <c r="B3099" s="12" t="s">
        <v>177</v>
      </c>
      <c r="C3099" s="81">
        <v>43889</v>
      </c>
      <c r="D3099" s="83" t="s">
        <v>16</v>
      </c>
      <c r="E3099" s="12" t="s">
        <v>866</v>
      </c>
      <c r="F3099" s="14" t="s">
        <v>28</v>
      </c>
      <c r="G3099" s="14" t="s">
        <v>5921</v>
      </c>
      <c r="H3099" s="29" t="s">
        <v>5922</v>
      </c>
      <c r="I3099" s="14"/>
      <c r="J3099" s="14"/>
      <c r="K3099" s="3"/>
      <c r="L3099" s="3"/>
    </row>
    <row r="3100" spans="1:12" ht="36.9" x14ac:dyDescent="0.4">
      <c r="A3100" s="3"/>
      <c r="B3100" s="12" t="s">
        <v>177</v>
      </c>
      <c r="C3100" s="81">
        <v>43889</v>
      </c>
      <c r="D3100" s="83" t="s">
        <v>16</v>
      </c>
      <c r="E3100" s="12" t="s">
        <v>866</v>
      </c>
      <c r="F3100" s="14" t="s">
        <v>57</v>
      </c>
      <c r="G3100" s="14" t="s">
        <v>5923</v>
      </c>
      <c r="H3100" s="29" t="s">
        <v>5922</v>
      </c>
      <c r="I3100" s="14"/>
      <c r="J3100" s="14"/>
      <c r="K3100" s="3"/>
      <c r="L3100" s="3"/>
    </row>
    <row r="3101" spans="1:12" ht="49.2" x14ac:dyDescent="0.4">
      <c r="A3101" s="3"/>
      <c r="B3101" s="12" t="s">
        <v>177</v>
      </c>
      <c r="C3101" s="49">
        <v>43889</v>
      </c>
      <c r="D3101" s="14" t="s">
        <v>16</v>
      </c>
      <c r="E3101" s="12" t="s">
        <v>171</v>
      </c>
      <c r="F3101" s="14" t="s">
        <v>18</v>
      </c>
      <c r="G3101" s="14" t="s">
        <v>5924</v>
      </c>
      <c r="H3101" s="29" t="s">
        <v>5925</v>
      </c>
      <c r="I3101" s="16"/>
      <c r="J3101" s="16"/>
      <c r="K3101" s="3"/>
      <c r="L3101" s="3"/>
    </row>
    <row r="3102" spans="1:12" ht="61.5" x14ac:dyDescent="0.4">
      <c r="A3102" s="3"/>
      <c r="B3102" s="12" t="s">
        <v>177</v>
      </c>
      <c r="C3102" s="49">
        <v>43889</v>
      </c>
      <c r="D3102" s="14" t="s">
        <v>16</v>
      </c>
      <c r="E3102" s="12" t="s">
        <v>171</v>
      </c>
      <c r="F3102" s="14" t="s">
        <v>18</v>
      </c>
      <c r="G3102" s="14" t="s">
        <v>5926</v>
      </c>
      <c r="H3102" s="29" t="s">
        <v>5925</v>
      </c>
      <c r="I3102" s="16"/>
      <c r="J3102" s="16"/>
      <c r="K3102" s="3"/>
      <c r="L3102" s="3"/>
    </row>
    <row r="3103" spans="1:12" ht="49.2" x14ac:dyDescent="0.4">
      <c r="A3103" s="3"/>
      <c r="B3103" s="12" t="s">
        <v>177</v>
      </c>
      <c r="C3103" s="49">
        <v>43889</v>
      </c>
      <c r="D3103" s="14" t="s">
        <v>16</v>
      </c>
      <c r="E3103" s="12" t="s">
        <v>171</v>
      </c>
      <c r="F3103" s="14" t="s">
        <v>18</v>
      </c>
      <c r="G3103" s="14" t="s">
        <v>5927</v>
      </c>
      <c r="H3103" s="29" t="s">
        <v>5925</v>
      </c>
      <c r="I3103" s="16"/>
      <c r="J3103" s="16"/>
      <c r="K3103" s="3"/>
      <c r="L3103" s="3"/>
    </row>
    <row r="3104" spans="1:12" ht="49.2" x14ac:dyDescent="0.4">
      <c r="A3104" s="3"/>
      <c r="B3104" s="12" t="s">
        <v>177</v>
      </c>
      <c r="C3104" s="49">
        <v>43889</v>
      </c>
      <c r="D3104" s="14" t="s">
        <v>16</v>
      </c>
      <c r="E3104" s="12" t="s">
        <v>171</v>
      </c>
      <c r="F3104" s="14" t="s">
        <v>18</v>
      </c>
      <c r="G3104" s="14" t="s">
        <v>5928</v>
      </c>
      <c r="H3104" s="29" t="s">
        <v>5925</v>
      </c>
      <c r="I3104" s="16"/>
      <c r="J3104" s="16"/>
      <c r="K3104" s="3"/>
      <c r="L3104" s="3"/>
    </row>
    <row r="3105" spans="1:12" ht="24.6" x14ac:dyDescent="0.4">
      <c r="A3105" s="3"/>
      <c r="B3105" s="12" t="s">
        <v>177</v>
      </c>
      <c r="C3105" s="49">
        <v>43889</v>
      </c>
      <c r="D3105" s="14" t="s">
        <v>16</v>
      </c>
      <c r="E3105" s="12" t="s">
        <v>171</v>
      </c>
      <c r="F3105" s="14" t="s">
        <v>18</v>
      </c>
      <c r="G3105" s="14" t="s">
        <v>5929</v>
      </c>
      <c r="H3105" s="29" t="s">
        <v>5925</v>
      </c>
      <c r="I3105" s="16"/>
      <c r="J3105" s="16"/>
      <c r="K3105" s="3"/>
      <c r="L3105" s="3"/>
    </row>
    <row r="3106" spans="1:12" ht="49.2" x14ac:dyDescent="0.4">
      <c r="A3106" s="3"/>
      <c r="B3106" s="12" t="s">
        <v>177</v>
      </c>
      <c r="C3106" s="49">
        <v>43889</v>
      </c>
      <c r="D3106" s="14" t="s">
        <v>16</v>
      </c>
      <c r="E3106" s="12" t="s">
        <v>171</v>
      </c>
      <c r="F3106" s="14" t="s">
        <v>18</v>
      </c>
      <c r="G3106" s="14" t="s">
        <v>5930</v>
      </c>
      <c r="H3106" s="29" t="s">
        <v>5925</v>
      </c>
      <c r="I3106" s="16"/>
      <c r="J3106" s="16"/>
      <c r="K3106" s="3"/>
      <c r="L3106" s="3"/>
    </row>
    <row r="3107" spans="1:12" ht="49.2" x14ac:dyDescent="0.4">
      <c r="A3107" s="3"/>
      <c r="B3107" s="12" t="s">
        <v>1744</v>
      </c>
      <c r="C3107" s="81">
        <v>43888</v>
      </c>
      <c r="D3107" s="82" t="s">
        <v>16</v>
      </c>
      <c r="E3107" s="178" t="s">
        <v>1745</v>
      </c>
      <c r="F3107" s="14" t="s">
        <v>28</v>
      </c>
      <c r="G3107" s="14" t="s">
        <v>5931</v>
      </c>
      <c r="H3107" s="29" t="s">
        <v>5932</v>
      </c>
      <c r="I3107" s="14" t="s">
        <v>4111</v>
      </c>
      <c r="J3107" s="14"/>
      <c r="K3107" s="3"/>
      <c r="L3107" s="3"/>
    </row>
    <row r="3108" spans="1:12" ht="36.9" x14ac:dyDescent="0.4">
      <c r="A3108" s="3"/>
      <c r="B3108" s="12" t="s">
        <v>1744</v>
      </c>
      <c r="C3108" s="81">
        <v>43888</v>
      </c>
      <c r="D3108" s="82" t="s">
        <v>16</v>
      </c>
      <c r="E3108" s="178" t="s">
        <v>1745</v>
      </c>
      <c r="F3108" s="14" t="s">
        <v>28</v>
      </c>
      <c r="G3108" s="14" t="s">
        <v>5933</v>
      </c>
      <c r="H3108" s="29" t="s">
        <v>5932</v>
      </c>
      <c r="I3108" s="14" t="s">
        <v>4111</v>
      </c>
      <c r="J3108" s="14"/>
      <c r="K3108" s="3"/>
      <c r="L3108" s="3"/>
    </row>
    <row r="3109" spans="1:12" ht="61.5" x14ac:dyDescent="0.4">
      <c r="A3109" s="3"/>
      <c r="B3109" s="12" t="s">
        <v>1744</v>
      </c>
      <c r="C3109" s="81">
        <v>43888</v>
      </c>
      <c r="D3109" s="82" t="s">
        <v>16</v>
      </c>
      <c r="E3109" s="178" t="s">
        <v>1745</v>
      </c>
      <c r="F3109" s="14" t="s">
        <v>28</v>
      </c>
      <c r="G3109" s="14" t="s">
        <v>5934</v>
      </c>
      <c r="H3109" s="29" t="s">
        <v>5932</v>
      </c>
      <c r="I3109" s="14" t="s">
        <v>4111</v>
      </c>
      <c r="J3109" s="14"/>
      <c r="K3109" s="3"/>
      <c r="L3109" s="3"/>
    </row>
    <row r="3110" spans="1:12" ht="123" x14ac:dyDescent="0.4">
      <c r="A3110" s="3"/>
      <c r="B3110" s="75" t="s">
        <v>1744</v>
      </c>
      <c r="C3110" s="76">
        <v>43888</v>
      </c>
      <c r="D3110" s="75" t="s">
        <v>16</v>
      </c>
      <c r="E3110" s="75" t="s">
        <v>4226</v>
      </c>
      <c r="F3110" s="75" t="s">
        <v>23</v>
      </c>
      <c r="G3110" s="77" t="s">
        <v>5935</v>
      </c>
      <c r="H3110" s="78" t="s">
        <v>5936</v>
      </c>
      <c r="I3110" s="16"/>
      <c r="J3110" s="16"/>
      <c r="K3110" s="3"/>
      <c r="L3110" s="3"/>
    </row>
    <row r="3111" spans="1:12" ht="73.8" x14ac:dyDescent="0.4">
      <c r="A3111" s="3"/>
      <c r="B3111" s="12" t="s">
        <v>177</v>
      </c>
      <c r="C3111" s="28">
        <v>43888</v>
      </c>
      <c r="D3111" s="12" t="s">
        <v>16</v>
      </c>
      <c r="E3111" s="12" t="s">
        <v>178</v>
      </c>
      <c r="F3111" s="12" t="s">
        <v>28</v>
      </c>
      <c r="G3111" s="14" t="s">
        <v>5937</v>
      </c>
      <c r="H3111" s="29" t="s">
        <v>5938</v>
      </c>
      <c r="I3111" s="16"/>
      <c r="J3111" s="16"/>
      <c r="K3111" s="3"/>
      <c r="L3111" s="3"/>
    </row>
    <row r="3112" spans="1:12" ht="49.2" x14ac:dyDescent="0.4">
      <c r="A3112" s="3"/>
      <c r="B3112" s="12" t="s">
        <v>46</v>
      </c>
      <c r="C3112" s="49">
        <v>43887</v>
      </c>
      <c r="D3112" s="14" t="s">
        <v>16</v>
      </c>
      <c r="E3112" s="12" t="s">
        <v>950</v>
      </c>
      <c r="F3112" s="14" t="s">
        <v>28</v>
      </c>
      <c r="G3112" s="14" t="s">
        <v>5939</v>
      </c>
      <c r="H3112" s="29" t="s">
        <v>5940</v>
      </c>
      <c r="I3112" s="14"/>
      <c r="J3112" s="14"/>
      <c r="K3112" s="3"/>
      <c r="L3112" s="3"/>
    </row>
    <row r="3113" spans="1:12" ht="49.2" x14ac:dyDescent="0.4">
      <c r="A3113" s="3"/>
      <c r="B3113" s="12" t="s">
        <v>50</v>
      </c>
      <c r="C3113" s="28">
        <v>43887</v>
      </c>
      <c r="D3113" s="12" t="s">
        <v>16</v>
      </c>
      <c r="E3113" s="12" t="s">
        <v>1633</v>
      </c>
      <c r="F3113" s="12" t="s">
        <v>23</v>
      </c>
      <c r="G3113" s="14" t="s">
        <v>5941</v>
      </c>
      <c r="H3113" s="29" t="s">
        <v>5942</v>
      </c>
      <c r="I3113" s="16"/>
      <c r="J3113" s="16"/>
      <c r="K3113" s="3"/>
      <c r="L3113" s="3"/>
    </row>
    <row r="3114" spans="1:12" ht="110.7" x14ac:dyDescent="0.4">
      <c r="A3114" s="3"/>
      <c r="B3114" s="12" t="s">
        <v>55</v>
      </c>
      <c r="C3114" s="49">
        <v>43887</v>
      </c>
      <c r="D3114" s="14" t="s">
        <v>16</v>
      </c>
      <c r="E3114" s="12" t="s">
        <v>56</v>
      </c>
      <c r="F3114" s="14" t="s">
        <v>57</v>
      </c>
      <c r="G3114" s="14" t="s">
        <v>5943</v>
      </c>
      <c r="H3114" s="29" t="s">
        <v>5944</v>
      </c>
      <c r="I3114" s="14" t="s">
        <v>4111</v>
      </c>
      <c r="J3114" s="14"/>
      <c r="K3114" s="3"/>
      <c r="L3114" s="3"/>
    </row>
    <row r="3115" spans="1:12" ht="24.6" x14ac:dyDescent="0.4">
      <c r="A3115" s="3"/>
      <c r="B3115" s="12" t="s">
        <v>55</v>
      </c>
      <c r="C3115" s="28">
        <v>43887</v>
      </c>
      <c r="D3115" s="12" t="s">
        <v>16</v>
      </c>
      <c r="E3115" s="12" t="s">
        <v>5914</v>
      </c>
      <c r="F3115" s="12" t="s">
        <v>23</v>
      </c>
      <c r="G3115" s="14" t="s">
        <v>5945</v>
      </c>
      <c r="H3115" s="29" t="s">
        <v>5946</v>
      </c>
      <c r="I3115" s="16"/>
      <c r="J3115" s="16"/>
      <c r="K3115" s="3"/>
      <c r="L3115" s="3"/>
    </row>
    <row r="3116" spans="1:12" ht="49.2" x14ac:dyDescent="0.4">
      <c r="A3116" s="3"/>
      <c r="B3116" s="12" t="s">
        <v>55</v>
      </c>
      <c r="C3116" s="28">
        <v>43887</v>
      </c>
      <c r="D3116" s="12" t="s">
        <v>16</v>
      </c>
      <c r="E3116" s="12" t="s">
        <v>5914</v>
      </c>
      <c r="F3116" s="12" t="s">
        <v>23</v>
      </c>
      <c r="G3116" s="14" t="s">
        <v>5947</v>
      </c>
      <c r="H3116" s="29" t="s">
        <v>5946</v>
      </c>
      <c r="I3116" s="16"/>
      <c r="J3116" s="16"/>
      <c r="K3116" s="3"/>
      <c r="L3116" s="3"/>
    </row>
    <row r="3117" spans="1:12" ht="98.4" x14ac:dyDescent="0.4">
      <c r="A3117" s="3"/>
      <c r="B3117" s="12" t="s">
        <v>55</v>
      </c>
      <c r="C3117" s="28">
        <v>43887</v>
      </c>
      <c r="D3117" s="12" t="s">
        <v>16</v>
      </c>
      <c r="E3117" s="12" t="s">
        <v>56</v>
      </c>
      <c r="F3117" s="12" t="s">
        <v>28</v>
      </c>
      <c r="G3117" s="14" t="s">
        <v>5948</v>
      </c>
      <c r="H3117" s="29" t="s">
        <v>5949</v>
      </c>
      <c r="I3117" s="16"/>
      <c r="J3117" s="16"/>
      <c r="K3117" s="3"/>
      <c r="L3117" s="3"/>
    </row>
    <row r="3118" spans="1:12" ht="49.2" x14ac:dyDescent="0.4">
      <c r="A3118" s="3"/>
      <c r="B3118" s="12" t="s">
        <v>116</v>
      </c>
      <c r="C3118" s="52">
        <v>43886</v>
      </c>
      <c r="D3118" s="53" t="s">
        <v>16</v>
      </c>
      <c r="E3118" s="24" t="s">
        <v>116</v>
      </c>
      <c r="F3118" s="14" t="s">
        <v>23</v>
      </c>
      <c r="G3118" s="53" t="s">
        <v>5950</v>
      </c>
      <c r="H3118" s="54" t="s">
        <v>5951</v>
      </c>
      <c r="I3118" s="14"/>
      <c r="J3118" s="14"/>
      <c r="K3118" s="3"/>
      <c r="L3118" s="3"/>
    </row>
    <row r="3119" spans="1:12" ht="49.2" x14ac:dyDescent="0.4">
      <c r="A3119" s="3"/>
      <c r="B3119" s="12" t="s">
        <v>116</v>
      </c>
      <c r="C3119" s="52">
        <v>43886</v>
      </c>
      <c r="D3119" s="53" t="s">
        <v>16</v>
      </c>
      <c r="E3119" s="24" t="s">
        <v>116</v>
      </c>
      <c r="F3119" s="14" t="s">
        <v>28</v>
      </c>
      <c r="G3119" s="53" t="s">
        <v>5952</v>
      </c>
      <c r="H3119" s="54" t="s">
        <v>5953</v>
      </c>
      <c r="I3119" s="14"/>
      <c r="J3119" s="14"/>
      <c r="K3119" s="3"/>
      <c r="L3119" s="3"/>
    </row>
    <row r="3120" spans="1:12" ht="36.9" x14ac:dyDescent="0.4">
      <c r="A3120" s="3"/>
      <c r="B3120" s="12" t="s">
        <v>46</v>
      </c>
      <c r="C3120" s="49">
        <v>43886</v>
      </c>
      <c r="D3120" s="14" t="s">
        <v>16</v>
      </c>
      <c r="E3120" s="12" t="s">
        <v>950</v>
      </c>
      <c r="F3120" s="14" t="s">
        <v>298</v>
      </c>
      <c r="G3120" s="14" t="s">
        <v>5954</v>
      </c>
      <c r="H3120" s="29" t="s">
        <v>5955</v>
      </c>
      <c r="I3120" s="14"/>
      <c r="J3120" s="14"/>
      <c r="K3120" s="3"/>
      <c r="L3120" s="3"/>
    </row>
    <row r="3121" spans="1:12" ht="49.2" x14ac:dyDescent="0.4">
      <c r="A3121" s="3"/>
      <c r="B3121" s="62" t="s">
        <v>60</v>
      </c>
      <c r="C3121" s="68">
        <v>43886</v>
      </c>
      <c r="D3121" s="62" t="s">
        <v>16</v>
      </c>
      <c r="E3121" s="62" t="s">
        <v>61</v>
      </c>
      <c r="F3121" s="62" t="s">
        <v>23</v>
      </c>
      <c r="G3121" s="62" t="s">
        <v>5956</v>
      </c>
      <c r="H3121" s="73" t="s">
        <v>5957</v>
      </c>
      <c r="I3121" s="16"/>
      <c r="J3121" s="16"/>
      <c r="K3121" s="3"/>
      <c r="L3121" s="3"/>
    </row>
    <row r="3122" spans="1:12" ht="61.5" x14ac:dyDescent="0.4">
      <c r="A3122" s="3"/>
      <c r="B3122" s="62" t="s">
        <v>60</v>
      </c>
      <c r="C3122" s="68">
        <v>43886</v>
      </c>
      <c r="D3122" s="62" t="s">
        <v>16</v>
      </c>
      <c r="E3122" s="62" t="s">
        <v>61</v>
      </c>
      <c r="F3122" s="62" t="s">
        <v>23</v>
      </c>
      <c r="G3122" s="62" t="s">
        <v>5958</v>
      </c>
      <c r="H3122" s="73" t="s">
        <v>5957</v>
      </c>
      <c r="I3122" s="16"/>
      <c r="J3122" s="16"/>
      <c r="K3122" s="3"/>
      <c r="L3122" s="3"/>
    </row>
    <row r="3123" spans="1:12" ht="110.7" x14ac:dyDescent="0.4">
      <c r="A3123" s="3"/>
      <c r="B3123" s="62" t="s">
        <v>60</v>
      </c>
      <c r="C3123" s="68">
        <v>43886</v>
      </c>
      <c r="D3123" s="62" t="s">
        <v>16</v>
      </c>
      <c r="E3123" s="62" t="s">
        <v>61</v>
      </c>
      <c r="F3123" s="62" t="s">
        <v>23</v>
      </c>
      <c r="G3123" s="62" t="s">
        <v>5959</v>
      </c>
      <c r="H3123" s="73" t="s">
        <v>5957</v>
      </c>
      <c r="I3123" s="16"/>
      <c r="J3123" s="16"/>
      <c r="K3123" s="3"/>
      <c r="L3123" s="3"/>
    </row>
    <row r="3124" spans="1:12" ht="49.2" x14ac:dyDescent="0.4">
      <c r="A3124" s="3"/>
      <c r="B3124" s="62" t="s">
        <v>60</v>
      </c>
      <c r="C3124" s="68">
        <v>43886</v>
      </c>
      <c r="D3124" s="62" t="s">
        <v>16</v>
      </c>
      <c r="E3124" s="62" t="s">
        <v>61</v>
      </c>
      <c r="F3124" s="62" t="s">
        <v>23</v>
      </c>
      <c r="G3124" s="62" t="s">
        <v>5960</v>
      </c>
      <c r="H3124" s="73" t="s">
        <v>5957</v>
      </c>
      <c r="I3124" s="16"/>
      <c r="J3124" s="16"/>
      <c r="K3124" s="3"/>
      <c r="L3124" s="3"/>
    </row>
    <row r="3125" spans="1:12" ht="49.2" x14ac:dyDescent="0.4">
      <c r="A3125" s="3"/>
      <c r="B3125" s="62" t="s">
        <v>60</v>
      </c>
      <c r="C3125" s="68">
        <v>43886</v>
      </c>
      <c r="D3125" s="62" t="s">
        <v>16</v>
      </c>
      <c r="E3125" s="62" t="s">
        <v>61</v>
      </c>
      <c r="F3125" s="62" t="s">
        <v>23</v>
      </c>
      <c r="G3125" s="62" t="s">
        <v>5961</v>
      </c>
      <c r="H3125" s="73" t="s">
        <v>5957</v>
      </c>
      <c r="I3125" s="16"/>
      <c r="J3125" s="16"/>
      <c r="K3125" s="3"/>
      <c r="L3125" s="3"/>
    </row>
    <row r="3126" spans="1:12" ht="61.5" x14ac:dyDescent="0.4">
      <c r="A3126" s="3"/>
      <c r="B3126" s="12" t="s">
        <v>250</v>
      </c>
      <c r="C3126" s="49">
        <v>43886</v>
      </c>
      <c r="D3126" s="14" t="s">
        <v>16</v>
      </c>
      <c r="E3126" s="12" t="s">
        <v>4586</v>
      </c>
      <c r="F3126" s="14" t="s">
        <v>18</v>
      </c>
      <c r="G3126" s="97" t="s">
        <v>5962</v>
      </c>
      <c r="H3126" s="29" t="s">
        <v>5963</v>
      </c>
      <c r="I3126" s="50"/>
      <c r="J3126" s="50"/>
      <c r="K3126" s="3"/>
      <c r="L3126" s="3"/>
    </row>
    <row r="3127" spans="1:12" ht="98.4" x14ac:dyDescent="0.4">
      <c r="A3127" s="3"/>
      <c r="B3127" s="12" t="s">
        <v>55</v>
      </c>
      <c r="C3127" s="28">
        <v>43885</v>
      </c>
      <c r="D3127" s="12" t="s">
        <v>16</v>
      </c>
      <c r="E3127" s="12" t="s">
        <v>3046</v>
      </c>
      <c r="F3127" s="12" t="s">
        <v>23</v>
      </c>
      <c r="G3127" s="14" t="s">
        <v>5964</v>
      </c>
      <c r="H3127" s="29" t="s">
        <v>5965</v>
      </c>
      <c r="I3127" s="16"/>
      <c r="J3127" s="16"/>
      <c r="K3127" s="3"/>
      <c r="L3127" s="3"/>
    </row>
    <row r="3128" spans="1:12" ht="73.8" x14ac:dyDescent="0.4">
      <c r="A3128" s="3"/>
      <c r="B3128" s="12" t="s">
        <v>250</v>
      </c>
      <c r="C3128" s="49">
        <v>43885</v>
      </c>
      <c r="D3128" s="14" t="s">
        <v>16</v>
      </c>
      <c r="E3128" s="12" t="s">
        <v>1343</v>
      </c>
      <c r="F3128" s="14" t="s">
        <v>18</v>
      </c>
      <c r="G3128" s="97" t="s">
        <v>5966</v>
      </c>
      <c r="H3128" s="29" t="s">
        <v>5967</v>
      </c>
      <c r="I3128" s="50"/>
      <c r="J3128" s="50"/>
      <c r="K3128" s="3"/>
      <c r="L3128" s="3"/>
    </row>
    <row r="3129" spans="1:12" ht="24.6" x14ac:dyDescent="0.4">
      <c r="A3129" s="3"/>
      <c r="B3129" s="38" t="s">
        <v>35</v>
      </c>
      <c r="C3129" s="195">
        <v>43881</v>
      </c>
      <c r="D3129" s="196" t="s">
        <v>16</v>
      </c>
      <c r="E3129" s="38" t="s">
        <v>36</v>
      </c>
      <c r="F3129" s="196" t="s">
        <v>18</v>
      </c>
      <c r="G3129" s="196" t="s">
        <v>5968</v>
      </c>
      <c r="H3129" s="197" t="s">
        <v>5969</v>
      </c>
      <c r="I3129" s="42"/>
      <c r="J3129" s="42"/>
      <c r="K3129" s="3"/>
      <c r="L3129" s="3"/>
    </row>
    <row r="3130" spans="1:12" ht="49.2" x14ac:dyDescent="0.4">
      <c r="A3130" s="3"/>
      <c r="B3130" s="38" t="s">
        <v>35</v>
      </c>
      <c r="C3130" s="195">
        <v>43881</v>
      </c>
      <c r="D3130" s="196" t="s">
        <v>16</v>
      </c>
      <c r="E3130" s="38" t="s">
        <v>36</v>
      </c>
      <c r="F3130" s="196" t="s">
        <v>18</v>
      </c>
      <c r="G3130" s="196" t="s">
        <v>5970</v>
      </c>
      <c r="H3130" s="197" t="s">
        <v>5969</v>
      </c>
      <c r="I3130" s="42"/>
      <c r="J3130" s="42"/>
      <c r="K3130" s="3"/>
      <c r="L3130" s="3"/>
    </row>
    <row r="3131" spans="1:12" ht="36.9" x14ac:dyDescent="0.4">
      <c r="A3131" s="3"/>
      <c r="B3131" s="12" t="s">
        <v>46</v>
      </c>
      <c r="C3131" s="49">
        <v>43881</v>
      </c>
      <c r="D3131" s="14" t="s">
        <v>16</v>
      </c>
      <c r="E3131" s="12" t="s">
        <v>950</v>
      </c>
      <c r="F3131" s="14" t="s">
        <v>52</v>
      </c>
      <c r="G3131" s="14" t="s">
        <v>5971</v>
      </c>
      <c r="H3131" s="29" t="s">
        <v>5972</v>
      </c>
      <c r="I3131" s="14"/>
      <c r="J3131" s="14"/>
      <c r="K3131" s="3"/>
      <c r="L3131" s="3"/>
    </row>
    <row r="3132" spans="1:12" ht="98.4" x14ac:dyDescent="0.4">
      <c r="A3132" s="3"/>
      <c r="B3132" s="12" t="s">
        <v>55</v>
      </c>
      <c r="C3132" s="28">
        <v>43881</v>
      </c>
      <c r="D3132" s="12" t="s">
        <v>16</v>
      </c>
      <c r="E3132" s="12" t="s">
        <v>5973</v>
      </c>
      <c r="F3132" s="12" t="s">
        <v>23</v>
      </c>
      <c r="G3132" s="14" t="s">
        <v>5974</v>
      </c>
      <c r="H3132" s="29" t="s">
        <v>5975</v>
      </c>
      <c r="I3132" s="16"/>
      <c r="J3132" s="16"/>
      <c r="K3132" s="3"/>
      <c r="L3132" s="3"/>
    </row>
    <row r="3133" spans="1:12" ht="98.4" x14ac:dyDescent="0.4">
      <c r="A3133" s="3"/>
      <c r="B3133" s="12" t="s">
        <v>55</v>
      </c>
      <c r="C3133" s="28">
        <v>43881</v>
      </c>
      <c r="D3133" s="12" t="s">
        <v>16</v>
      </c>
      <c r="E3133" s="12" t="s">
        <v>3046</v>
      </c>
      <c r="F3133" s="12" t="s">
        <v>23</v>
      </c>
      <c r="G3133" s="14" t="s">
        <v>5976</v>
      </c>
      <c r="H3133" s="29" t="s">
        <v>5977</v>
      </c>
      <c r="I3133" s="16"/>
      <c r="J3133" s="16"/>
      <c r="K3133" s="3"/>
      <c r="L3133" s="3"/>
    </row>
    <row r="3134" spans="1:12" ht="61.5" x14ac:dyDescent="0.4">
      <c r="A3134" s="3"/>
      <c r="B3134" s="12" t="s">
        <v>60</v>
      </c>
      <c r="C3134" s="81">
        <v>43881</v>
      </c>
      <c r="D3134" s="82" t="s">
        <v>16</v>
      </c>
      <c r="E3134" s="12" t="s">
        <v>217</v>
      </c>
      <c r="F3134" s="14" t="s">
        <v>52</v>
      </c>
      <c r="G3134" s="14" t="s">
        <v>5978</v>
      </c>
      <c r="H3134" s="29" t="s">
        <v>5979</v>
      </c>
      <c r="I3134" s="14" t="s">
        <v>4111</v>
      </c>
      <c r="J3134" s="14"/>
      <c r="K3134" s="3"/>
      <c r="L3134" s="3"/>
    </row>
    <row r="3135" spans="1:12" ht="49.2" x14ac:dyDescent="0.4">
      <c r="A3135" s="3"/>
      <c r="B3135" s="12" t="s">
        <v>400</v>
      </c>
      <c r="C3135" s="49">
        <v>43879</v>
      </c>
      <c r="D3135" s="14" t="s">
        <v>16</v>
      </c>
      <c r="E3135" s="12" t="s">
        <v>689</v>
      </c>
      <c r="F3135" s="14" t="s">
        <v>18</v>
      </c>
      <c r="G3135" s="14" t="s">
        <v>5980</v>
      </c>
      <c r="H3135" s="29" t="s">
        <v>5981</v>
      </c>
      <c r="I3135" s="14"/>
      <c r="J3135" s="14"/>
      <c r="K3135" s="3"/>
      <c r="L3135" s="3"/>
    </row>
    <row r="3136" spans="1:12" ht="24.6" x14ac:dyDescent="0.4">
      <c r="A3136" s="3"/>
      <c r="B3136" s="12" t="s">
        <v>46</v>
      </c>
      <c r="C3136" s="49">
        <v>43878</v>
      </c>
      <c r="D3136" s="14" t="s">
        <v>16</v>
      </c>
      <c r="E3136" s="12" t="s">
        <v>950</v>
      </c>
      <c r="F3136" s="14" t="s">
        <v>52</v>
      </c>
      <c r="G3136" s="14" t="s">
        <v>5982</v>
      </c>
      <c r="H3136" s="29" t="s">
        <v>5983</v>
      </c>
      <c r="I3136" s="14"/>
      <c r="J3136" s="14"/>
      <c r="K3136" s="3"/>
      <c r="L3136" s="3"/>
    </row>
    <row r="3137" spans="1:12" ht="36.9" x14ac:dyDescent="0.4">
      <c r="A3137" s="3"/>
      <c r="B3137" s="12" t="s">
        <v>177</v>
      </c>
      <c r="C3137" s="49">
        <v>43878</v>
      </c>
      <c r="D3137" s="14" t="s">
        <v>16</v>
      </c>
      <c r="E3137" s="12" t="s">
        <v>171</v>
      </c>
      <c r="F3137" s="14" t="s">
        <v>18</v>
      </c>
      <c r="G3137" s="14" t="s">
        <v>5984</v>
      </c>
      <c r="H3137" s="29" t="s">
        <v>5985</v>
      </c>
      <c r="I3137" s="16"/>
      <c r="J3137" s="16"/>
      <c r="K3137" s="3"/>
      <c r="L3137" s="3"/>
    </row>
    <row r="3138" spans="1:12" ht="73.8" x14ac:dyDescent="0.4">
      <c r="A3138" s="3"/>
      <c r="B3138" s="12" t="s">
        <v>177</v>
      </c>
      <c r="C3138" s="49">
        <v>43878</v>
      </c>
      <c r="D3138" s="14" t="s">
        <v>16</v>
      </c>
      <c r="E3138" s="12" t="s">
        <v>171</v>
      </c>
      <c r="F3138" s="14" t="s">
        <v>18</v>
      </c>
      <c r="G3138" s="14" t="s">
        <v>5986</v>
      </c>
      <c r="H3138" s="29" t="s">
        <v>5985</v>
      </c>
      <c r="I3138" s="16"/>
      <c r="J3138" s="16"/>
      <c r="K3138" s="3"/>
      <c r="L3138" s="3"/>
    </row>
    <row r="3139" spans="1:12" ht="24.6" x14ac:dyDescent="0.4">
      <c r="A3139" s="3"/>
      <c r="B3139" s="12" t="s">
        <v>177</v>
      </c>
      <c r="C3139" s="49">
        <v>43878</v>
      </c>
      <c r="D3139" s="14" t="s">
        <v>16</v>
      </c>
      <c r="E3139" s="12" t="s">
        <v>171</v>
      </c>
      <c r="F3139" s="14" t="s">
        <v>298</v>
      </c>
      <c r="G3139" s="14" t="s">
        <v>5987</v>
      </c>
      <c r="H3139" s="29" t="s">
        <v>5985</v>
      </c>
      <c r="I3139" s="16"/>
      <c r="J3139" s="16"/>
      <c r="K3139" s="3"/>
      <c r="L3139" s="3"/>
    </row>
    <row r="3140" spans="1:12" ht="61.5" x14ac:dyDescent="0.4">
      <c r="A3140" s="3"/>
      <c r="B3140" s="12" t="s">
        <v>177</v>
      </c>
      <c r="C3140" s="49">
        <v>43878</v>
      </c>
      <c r="D3140" s="14" t="s">
        <v>16</v>
      </c>
      <c r="E3140" s="12" t="s">
        <v>171</v>
      </c>
      <c r="F3140" s="14" t="s">
        <v>18</v>
      </c>
      <c r="G3140" s="14" t="s">
        <v>5988</v>
      </c>
      <c r="H3140" s="29" t="s">
        <v>5985</v>
      </c>
      <c r="I3140" s="16"/>
      <c r="J3140" s="16"/>
      <c r="K3140" s="3"/>
      <c r="L3140" s="3"/>
    </row>
    <row r="3141" spans="1:12" ht="24.6" x14ac:dyDescent="0.4">
      <c r="A3141" s="3"/>
      <c r="B3141" s="12" t="s">
        <v>177</v>
      </c>
      <c r="C3141" s="49">
        <v>43878</v>
      </c>
      <c r="D3141" s="14" t="s">
        <v>16</v>
      </c>
      <c r="E3141" s="12" t="s">
        <v>171</v>
      </c>
      <c r="F3141" s="14" t="s">
        <v>18</v>
      </c>
      <c r="G3141" s="14" t="s">
        <v>5989</v>
      </c>
      <c r="H3141" s="29" t="s">
        <v>5985</v>
      </c>
      <c r="I3141" s="16"/>
      <c r="J3141" s="16"/>
      <c r="K3141" s="3"/>
      <c r="L3141" s="3"/>
    </row>
    <row r="3142" spans="1:12" ht="49.2" x14ac:dyDescent="0.4">
      <c r="A3142" s="3"/>
      <c r="B3142" s="12" t="s">
        <v>177</v>
      </c>
      <c r="C3142" s="49">
        <v>43878</v>
      </c>
      <c r="D3142" s="14" t="s">
        <v>16</v>
      </c>
      <c r="E3142" s="12" t="s">
        <v>171</v>
      </c>
      <c r="F3142" s="14" t="s">
        <v>18</v>
      </c>
      <c r="G3142" s="14" t="s">
        <v>5990</v>
      </c>
      <c r="H3142" s="29" t="s">
        <v>5985</v>
      </c>
      <c r="I3142" s="16"/>
      <c r="J3142" s="16"/>
      <c r="K3142" s="3"/>
      <c r="L3142" s="3"/>
    </row>
    <row r="3143" spans="1:12" ht="49.2" x14ac:dyDescent="0.4">
      <c r="A3143" s="3"/>
      <c r="B3143" s="12" t="s">
        <v>177</v>
      </c>
      <c r="C3143" s="49">
        <v>43878</v>
      </c>
      <c r="D3143" s="14" t="s">
        <v>16</v>
      </c>
      <c r="E3143" s="12" t="s">
        <v>171</v>
      </c>
      <c r="F3143" s="14" t="s">
        <v>18</v>
      </c>
      <c r="G3143" s="14" t="s">
        <v>5991</v>
      </c>
      <c r="H3143" s="29" t="s">
        <v>5985</v>
      </c>
      <c r="I3143" s="16"/>
      <c r="J3143" s="16"/>
      <c r="K3143" s="3"/>
      <c r="L3143" s="3"/>
    </row>
    <row r="3144" spans="1:12" ht="123" x14ac:dyDescent="0.4">
      <c r="A3144" s="3"/>
      <c r="B3144" s="12" t="s">
        <v>177</v>
      </c>
      <c r="C3144" s="49">
        <v>43878</v>
      </c>
      <c r="D3144" s="14" t="s">
        <v>16</v>
      </c>
      <c r="E3144" s="12" t="s">
        <v>171</v>
      </c>
      <c r="F3144" s="14" t="s">
        <v>28</v>
      </c>
      <c r="G3144" s="14" t="s">
        <v>5992</v>
      </c>
      <c r="H3144" s="29" t="s">
        <v>5985</v>
      </c>
      <c r="I3144" s="16"/>
      <c r="J3144" s="16"/>
      <c r="K3144" s="3"/>
      <c r="L3144" s="3"/>
    </row>
    <row r="3145" spans="1:12" ht="36.9" x14ac:dyDescent="0.4">
      <c r="A3145" s="3"/>
      <c r="B3145" s="12" t="s">
        <v>46</v>
      </c>
      <c r="C3145" s="28">
        <v>43875</v>
      </c>
      <c r="D3145" s="12" t="s">
        <v>16</v>
      </c>
      <c r="E3145" s="12" t="s">
        <v>61</v>
      </c>
      <c r="F3145" s="12" t="s">
        <v>57</v>
      </c>
      <c r="G3145" s="14" t="s">
        <v>5993</v>
      </c>
      <c r="H3145" s="29" t="s">
        <v>5994</v>
      </c>
      <c r="I3145" s="16"/>
      <c r="J3145" s="16"/>
      <c r="K3145" s="3"/>
      <c r="L3145" s="3"/>
    </row>
    <row r="3146" spans="1:12" ht="61.5" x14ac:dyDescent="0.4">
      <c r="A3146" s="3"/>
      <c r="B3146" s="12" t="s">
        <v>55</v>
      </c>
      <c r="C3146" s="28">
        <v>43875</v>
      </c>
      <c r="D3146" s="12" t="s">
        <v>16</v>
      </c>
      <c r="E3146" s="12" t="s">
        <v>214</v>
      </c>
      <c r="F3146" s="12" t="s">
        <v>23</v>
      </c>
      <c r="G3146" s="14" t="s">
        <v>5995</v>
      </c>
      <c r="H3146" s="29" t="s">
        <v>5996</v>
      </c>
      <c r="I3146" s="16"/>
      <c r="J3146" s="16"/>
      <c r="K3146" s="3"/>
      <c r="L3146" s="3"/>
    </row>
    <row r="3147" spans="1:12" ht="49.2" x14ac:dyDescent="0.4">
      <c r="A3147" s="3"/>
      <c r="B3147" s="12" t="s">
        <v>1091</v>
      </c>
      <c r="C3147" s="49">
        <v>43874</v>
      </c>
      <c r="D3147" s="14" t="s">
        <v>16</v>
      </c>
      <c r="E3147" s="84" t="s">
        <v>5997</v>
      </c>
      <c r="F3147" s="14" t="s">
        <v>52</v>
      </c>
      <c r="G3147" s="14" t="s">
        <v>5998</v>
      </c>
      <c r="H3147" s="29" t="s">
        <v>5999</v>
      </c>
      <c r="I3147" s="14" t="s">
        <v>4111</v>
      </c>
      <c r="J3147" s="14"/>
      <c r="K3147" s="3"/>
      <c r="L3147" s="3"/>
    </row>
    <row r="3148" spans="1:12" ht="49.2" x14ac:dyDescent="0.4">
      <c r="A3148" s="3"/>
      <c r="B3148" s="12" t="s">
        <v>177</v>
      </c>
      <c r="C3148" s="49">
        <v>43873</v>
      </c>
      <c r="D3148" s="14" t="s">
        <v>16</v>
      </c>
      <c r="E3148" s="12" t="s">
        <v>171</v>
      </c>
      <c r="F3148" s="14" t="s">
        <v>426</v>
      </c>
      <c r="G3148" s="14" t="s">
        <v>6000</v>
      </c>
      <c r="H3148" s="29" t="s">
        <v>6001</v>
      </c>
      <c r="I3148" s="16"/>
      <c r="J3148" s="16"/>
      <c r="K3148" s="3"/>
      <c r="L3148" s="3"/>
    </row>
    <row r="3149" spans="1:12" ht="36.9" x14ac:dyDescent="0.4">
      <c r="A3149" s="3"/>
      <c r="B3149" s="12" t="s">
        <v>177</v>
      </c>
      <c r="C3149" s="49">
        <v>43873</v>
      </c>
      <c r="D3149" s="14" t="s">
        <v>16</v>
      </c>
      <c r="E3149" s="12" t="s">
        <v>171</v>
      </c>
      <c r="F3149" s="14" t="s">
        <v>28</v>
      </c>
      <c r="G3149" s="14" t="s">
        <v>6002</v>
      </c>
      <c r="H3149" s="29" t="s">
        <v>6001</v>
      </c>
      <c r="I3149" s="16"/>
      <c r="J3149" s="16"/>
      <c r="K3149" s="3"/>
      <c r="L3149" s="3"/>
    </row>
    <row r="3150" spans="1:12" ht="36.9" x14ac:dyDescent="0.4">
      <c r="A3150" s="3"/>
      <c r="B3150" s="12" t="s">
        <v>177</v>
      </c>
      <c r="C3150" s="49">
        <v>43873</v>
      </c>
      <c r="D3150" s="14" t="s">
        <v>16</v>
      </c>
      <c r="E3150" s="12" t="s">
        <v>171</v>
      </c>
      <c r="F3150" s="14" t="s">
        <v>28</v>
      </c>
      <c r="G3150" s="14" t="s">
        <v>6003</v>
      </c>
      <c r="H3150" s="29" t="s">
        <v>6001</v>
      </c>
      <c r="I3150" s="16"/>
      <c r="J3150" s="16"/>
      <c r="K3150" s="3"/>
      <c r="L3150" s="3"/>
    </row>
    <row r="3151" spans="1:12" ht="36.9" x14ac:dyDescent="0.4">
      <c r="A3151" s="3"/>
      <c r="B3151" s="12" t="s">
        <v>46</v>
      </c>
      <c r="C3151" s="49">
        <v>43870</v>
      </c>
      <c r="D3151" s="14" t="s">
        <v>16</v>
      </c>
      <c r="E3151" s="12" t="s">
        <v>950</v>
      </c>
      <c r="F3151" s="14" t="s">
        <v>298</v>
      </c>
      <c r="G3151" s="14" t="s">
        <v>6004</v>
      </c>
      <c r="H3151" s="29" t="s">
        <v>6005</v>
      </c>
      <c r="I3151" s="16"/>
      <c r="J3151" s="16"/>
      <c r="K3151" s="3"/>
      <c r="L3151" s="3"/>
    </row>
    <row r="3152" spans="1:12" ht="98.4" x14ac:dyDescent="0.4">
      <c r="A3152" s="3"/>
      <c r="B3152" s="12" t="s">
        <v>116</v>
      </c>
      <c r="C3152" s="49">
        <v>43868</v>
      </c>
      <c r="D3152" s="14" t="s">
        <v>16</v>
      </c>
      <c r="E3152" s="12" t="s">
        <v>116</v>
      </c>
      <c r="F3152" s="14" t="s">
        <v>23</v>
      </c>
      <c r="G3152" s="14" t="s">
        <v>6006</v>
      </c>
      <c r="H3152" s="29" t="s">
        <v>6007</v>
      </c>
      <c r="I3152" s="16"/>
      <c r="J3152" s="16"/>
      <c r="K3152" s="3"/>
      <c r="L3152" s="3"/>
    </row>
    <row r="3153" spans="1:12" ht="36.9" x14ac:dyDescent="0.4">
      <c r="A3153" s="3"/>
      <c r="B3153" s="12" t="s">
        <v>177</v>
      </c>
      <c r="C3153" s="49">
        <v>43868</v>
      </c>
      <c r="D3153" s="14" t="s">
        <v>16</v>
      </c>
      <c r="E3153" s="12" t="s">
        <v>866</v>
      </c>
      <c r="F3153" s="14" t="s">
        <v>28</v>
      </c>
      <c r="G3153" s="14" t="s">
        <v>6008</v>
      </c>
      <c r="H3153" s="29" t="s">
        <v>6009</v>
      </c>
      <c r="I3153" s="16"/>
      <c r="J3153" s="16"/>
      <c r="K3153" s="3"/>
      <c r="L3153" s="3"/>
    </row>
    <row r="3154" spans="1:12" ht="36.9" x14ac:dyDescent="0.4">
      <c r="A3154" s="3"/>
      <c r="B3154" s="12" t="s">
        <v>177</v>
      </c>
      <c r="C3154" s="49">
        <v>43868</v>
      </c>
      <c r="D3154" s="14" t="s">
        <v>16</v>
      </c>
      <c r="E3154" s="12" t="s">
        <v>866</v>
      </c>
      <c r="F3154" s="14" t="s">
        <v>57</v>
      </c>
      <c r="G3154" s="14" t="s">
        <v>6010</v>
      </c>
      <c r="H3154" s="29" t="s">
        <v>6009</v>
      </c>
      <c r="I3154" s="16"/>
      <c r="J3154" s="16"/>
      <c r="K3154" s="3"/>
      <c r="L3154" s="3"/>
    </row>
    <row r="3155" spans="1:12" ht="49.2" x14ac:dyDescent="0.4">
      <c r="A3155" s="3"/>
      <c r="B3155" s="12" t="s">
        <v>177</v>
      </c>
      <c r="C3155" s="49">
        <v>43868</v>
      </c>
      <c r="D3155" s="14" t="s">
        <v>16</v>
      </c>
      <c r="E3155" s="12" t="s">
        <v>171</v>
      </c>
      <c r="F3155" s="14" t="s">
        <v>28</v>
      </c>
      <c r="G3155" s="14" t="s">
        <v>6011</v>
      </c>
      <c r="H3155" s="29" t="s">
        <v>6012</v>
      </c>
      <c r="I3155" s="16"/>
      <c r="J3155" s="16"/>
      <c r="K3155" s="3"/>
      <c r="L3155" s="3"/>
    </row>
    <row r="3156" spans="1:12" ht="49.2" x14ac:dyDescent="0.4">
      <c r="A3156" s="3"/>
      <c r="B3156" s="12" t="s">
        <v>177</v>
      </c>
      <c r="C3156" s="49">
        <v>43868</v>
      </c>
      <c r="D3156" s="14" t="s">
        <v>16</v>
      </c>
      <c r="E3156" s="12" t="s">
        <v>171</v>
      </c>
      <c r="F3156" s="14" t="s">
        <v>18</v>
      </c>
      <c r="G3156" s="14" t="s">
        <v>6013</v>
      </c>
      <c r="H3156" s="29" t="s">
        <v>6012</v>
      </c>
      <c r="I3156" s="16"/>
      <c r="J3156" s="16"/>
      <c r="K3156" s="3"/>
      <c r="L3156" s="3"/>
    </row>
    <row r="3157" spans="1:12" ht="36.9" x14ac:dyDescent="0.4">
      <c r="A3157" s="3"/>
      <c r="B3157" s="12" t="s">
        <v>177</v>
      </c>
      <c r="C3157" s="49">
        <v>43868</v>
      </c>
      <c r="D3157" s="14" t="s">
        <v>16</v>
      </c>
      <c r="E3157" s="12" t="s">
        <v>171</v>
      </c>
      <c r="F3157" s="14" t="s">
        <v>28</v>
      </c>
      <c r="G3157" s="14" t="s">
        <v>6014</v>
      </c>
      <c r="H3157" s="29" t="s">
        <v>6012</v>
      </c>
      <c r="I3157" s="16"/>
      <c r="J3157" s="16"/>
      <c r="K3157" s="3"/>
      <c r="L3157" s="3"/>
    </row>
    <row r="3158" spans="1:12" ht="36.9" x14ac:dyDescent="0.4">
      <c r="A3158" s="3"/>
      <c r="B3158" s="12" t="s">
        <v>46</v>
      </c>
      <c r="C3158" s="28">
        <v>43867</v>
      </c>
      <c r="D3158" s="12" t="s">
        <v>16</v>
      </c>
      <c r="E3158" s="12" t="s">
        <v>61</v>
      </c>
      <c r="F3158" s="12" t="s">
        <v>23</v>
      </c>
      <c r="G3158" s="14" t="s">
        <v>6015</v>
      </c>
      <c r="H3158" s="29" t="s">
        <v>6016</v>
      </c>
      <c r="I3158" s="16"/>
      <c r="J3158" s="16"/>
      <c r="K3158" s="3"/>
      <c r="L3158" s="3"/>
    </row>
    <row r="3159" spans="1:12" ht="36.9" x14ac:dyDescent="0.4">
      <c r="A3159" s="3"/>
      <c r="B3159" s="12" t="s">
        <v>46</v>
      </c>
      <c r="C3159" s="28">
        <v>43867</v>
      </c>
      <c r="D3159" s="12" t="s">
        <v>16</v>
      </c>
      <c r="E3159" s="12" t="s">
        <v>61</v>
      </c>
      <c r="F3159" s="12" t="s">
        <v>23</v>
      </c>
      <c r="G3159" s="14" t="s">
        <v>6017</v>
      </c>
      <c r="H3159" s="29" t="s">
        <v>6018</v>
      </c>
      <c r="I3159" s="16"/>
      <c r="J3159" s="16"/>
      <c r="K3159" s="3"/>
      <c r="L3159" s="3"/>
    </row>
    <row r="3160" spans="1:12" ht="86.1" x14ac:dyDescent="0.4">
      <c r="A3160" s="3"/>
      <c r="B3160" s="12" t="s">
        <v>46</v>
      </c>
      <c r="C3160" s="28">
        <v>43867</v>
      </c>
      <c r="D3160" s="12" t="s">
        <v>16</v>
      </c>
      <c r="E3160" s="12" t="s">
        <v>61</v>
      </c>
      <c r="F3160" s="12" t="s">
        <v>23</v>
      </c>
      <c r="G3160" s="14" t="s">
        <v>6019</v>
      </c>
      <c r="H3160" s="29" t="s">
        <v>6020</v>
      </c>
      <c r="I3160" s="16"/>
      <c r="J3160" s="16"/>
      <c r="K3160" s="3"/>
      <c r="L3160" s="3"/>
    </row>
    <row r="3161" spans="1:12" ht="110.7" x14ac:dyDescent="0.4">
      <c r="A3161" s="3"/>
      <c r="B3161" s="12" t="s">
        <v>46</v>
      </c>
      <c r="C3161" s="28">
        <v>43867</v>
      </c>
      <c r="D3161" s="12" t="s">
        <v>16</v>
      </c>
      <c r="E3161" s="12" t="s">
        <v>61</v>
      </c>
      <c r="F3161" s="12" t="s">
        <v>23</v>
      </c>
      <c r="G3161" s="14" t="s">
        <v>6021</v>
      </c>
      <c r="H3161" s="29" t="s">
        <v>6022</v>
      </c>
      <c r="I3161" s="16"/>
      <c r="J3161" s="16"/>
      <c r="K3161" s="3"/>
      <c r="L3161" s="3"/>
    </row>
    <row r="3162" spans="1:12" ht="24.6" x14ac:dyDescent="0.4">
      <c r="A3162" s="3"/>
      <c r="B3162" s="12" t="s">
        <v>35</v>
      </c>
      <c r="C3162" s="49">
        <v>43866</v>
      </c>
      <c r="D3162" s="14" t="s">
        <v>16</v>
      </c>
      <c r="E3162" s="12" t="s">
        <v>36</v>
      </c>
      <c r="F3162" s="14" t="s">
        <v>52</v>
      </c>
      <c r="G3162" s="14" t="s">
        <v>6023</v>
      </c>
      <c r="H3162" s="29" t="s">
        <v>6024</v>
      </c>
      <c r="I3162" s="16"/>
      <c r="J3162" s="16"/>
      <c r="K3162" s="3"/>
      <c r="L3162" s="3"/>
    </row>
    <row r="3163" spans="1:12" ht="61.5" x14ac:dyDescent="0.4">
      <c r="A3163" s="3"/>
      <c r="B3163" s="12" t="s">
        <v>177</v>
      </c>
      <c r="C3163" s="49">
        <v>43866</v>
      </c>
      <c r="D3163" s="14" t="s">
        <v>16</v>
      </c>
      <c r="E3163" s="12" t="s">
        <v>171</v>
      </c>
      <c r="F3163" s="14" t="s">
        <v>18</v>
      </c>
      <c r="G3163" s="14" t="s">
        <v>6025</v>
      </c>
      <c r="H3163" s="29" t="s">
        <v>6026</v>
      </c>
      <c r="I3163" s="16"/>
      <c r="J3163" s="16"/>
      <c r="K3163" s="3"/>
      <c r="L3163" s="3"/>
    </row>
    <row r="3164" spans="1:12" ht="24.6" x14ac:dyDescent="0.4">
      <c r="A3164" s="3"/>
      <c r="B3164" s="12" t="s">
        <v>177</v>
      </c>
      <c r="C3164" s="49">
        <v>43866</v>
      </c>
      <c r="D3164" s="14" t="s">
        <v>16</v>
      </c>
      <c r="E3164" s="12" t="s">
        <v>171</v>
      </c>
      <c r="F3164" s="14" t="s">
        <v>18</v>
      </c>
      <c r="G3164" s="14" t="s">
        <v>6027</v>
      </c>
      <c r="H3164" s="29" t="s">
        <v>6026</v>
      </c>
      <c r="I3164" s="16"/>
      <c r="J3164" s="16"/>
      <c r="K3164" s="3"/>
      <c r="L3164" s="3"/>
    </row>
    <row r="3165" spans="1:12" ht="36.9" x14ac:dyDescent="0.4">
      <c r="A3165" s="3"/>
      <c r="B3165" s="12" t="s">
        <v>177</v>
      </c>
      <c r="C3165" s="49">
        <v>43866</v>
      </c>
      <c r="D3165" s="14" t="s">
        <v>16</v>
      </c>
      <c r="E3165" s="12" t="s">
        <v>171</v>
      </c>
      <c r="F3165" s="14" t="s">
        <v>18</v>
      </c>
      <c r="G3165" s="14" t="s">
        <v>6028</v>
      </c>
      <c r="H3165" s="29" t="s">
        <v>6026</v>
      </c>
      <c r="I3165" s="16"/>
      <c r="J3165" s="16"/>
      <c r="K3165" s="3"/>
      <c r="L3165" s="3"/>
    </row>
    <row r="3166" spans="1:12" ht="49.2" x14ac:dyDescent="0.4">
      <c r="A3166" s="3"/>
      <c r="B3166" s="12" t="s">
        <v>177</v>
      </c>
      <c r="C3166" s="49">
        <v>43866</v>
      </c>
      <c r="D3166" s="14" t="s">
        <v>16</v>
      </c>
      <c r="E3166" s="12" t="s">
        <v>171</v>
      </c>
      <c r="F3166" s="14" t="s">
        <v>18</v>
      </c>
      <c r="G3166" s="14" t="s">
        <v>6029</v>
      </c>
      <c r="H3166" s="29" t="s">
        <v>6026</v>
      </c>
      <c r="I3166" s="16"/>
      <c r="J3166" s="16"/>
      <c r="K3166" s="3"/>
      <c r="L3166" s="3"/>
    </row>
    <row r="3167" spans="1:12" ht="24.6" x14ac:dyDescent="0.4">
      <c r="A3167" s="3"/>
      <c r="B3167" s="12" t="s">
        <v>670</v>
      </c>
      <c r="C3167" s="116">
        <v>43866</v>
      </c>
      <c r="D3167" s="14" t="s">
        <v>16</v>
      </c>
      <c r="E3167" s="12" t="s">
        <v>671</v>
      </c>
      <c r="F3167" s="14" t="s">
        <v>52</v>
      </c>
      <c r="G3167" s="14" t="s">
        <v>6030</v>
      </c>
      <c r="H3167" s="29" t="s">
        <v>6031</v>
      </c>
      <c r="I3167" s="16"/>
      <c r="J3167" s="16"/>
      <c r="K3167" s="3"/>
      <c r="L3167" s="3"/>
    </row>
    <row r="3168" spans="1:12" ht="36.9" x14ac:dyDescent="0.4">
      <c r="A3168" s="3"/>
      <c r="B3168" s="12" t="s">
        <v>46</v>
      </c>
      <c r="C3168" s="49">
        <v>43864</v>
      </c>
      <c r="D3168" s="14" t="s">
        <v>16</v>
      </c>
      <c r="E3168" s="12" t="s">
        <v>950</v>
      </c>
      <c r="F3168" s="14" t="s">
        <v>52</v>
      </c>
      <c r="G3168" s="14" t="s">
        <v>6032</v>
      </c>
      <c r="H3168" s="29" t="s">
        <v>6033</v>
      </c>
      <c r="I3168" s="16"/>
      <c r="J3168" s="16"/>
      <c r="K3168" s="3"/>
      <c r="L3168" s="3"/>
    </row>
    <row r="3169" spans="1:12" ht="24.6" x14ac:dyDescent="0.4">
      <c r="A3169" s="3"/>
      <c r="B3169" s="12" t="s">
        <v>46</v>
      </c>
      <c r="C3169" s="49">
        <v>43864</v>
      </c>
      <c r="D3169" s="14" t="s">
        <v>16</v>
      </c>
      <c r="E3169" s="12" t="s">
        <v>950</v>
      </c>
      <c r="F3169" s="14" t="s">
        <v>274</v>
      </c>
      <c r="G3169" s="14" t="s">
        <v>6034</v>
      </c>
      <c r="H3169" s="29" t="s">
        <v>6035</v>
      </c>
      <c r="I3169" s="16"/>
      <c r="J3169" s="16"/>
      <c r="K3169" s="3"/>
      <c r="L3169" s="3"/>
    </row>
    <row r="3170" spans="1:12" ht="61.5" x14ac:dyDescent="0.4">
      <c r="A3170" s="3"/>
      <c r="B3170" s="92" t="s">
        <v>60</v>
      </c>
      <c r="C3170" s="93">
        <v>43864</v>
      </c>
      <c r="D3170" s="94" t="s">
        <v>16</v>
      </c>
      <c r="E3170" s="92" t="s">
        <v>217</v>
      </c>
      <c r="F3170" s="94" t="s">
        <v>756</v>
      </c>
      <c r="G3170" s="14" t="s">
        <v>6036</v>
      </c>
      <c r="H3170" s="29" t="s">
        <v>5904</v>
      </c>
      <c r="I3170" s="16"/>
      <c r="J3170" s="16"/>
      <c r="K3170" s="3"/>
      <c r="L3170" s="3"/>
    </row>
    <row r="3171" spans="1:12" ht="98.4" x14ac:dyDescent="0.4">
      <c r="A3171" s="3"/>
      <c r="B3171" s="12" t="s">
        <v>177</v>
      </c>
      <c r="C3171" s="49">
        <v>43864</v>
      </c>
      <c r="D3171" s="14" t="s">
        <v>16</v>
      </c>
      <c r="E3171" s="12" t="s">
        <v>866</v>
      </c>
      <c r="F3171" s="14" t="s">
        <v>28</v>
      </c>
      <c r="G3171" s="14" t="s">
        <v>6037</v>
      </c>
      <c r="H3171" s="29" t="s">
        <v>6038</v>
      </c>
      <c r="I3171" s="16"/>
      <c r="J3171" s="16"/>
      <c r="K3171" s="3"/>
      <c r="L3171" s="3"/>
    </row>
    <row r="3172" spans="1:12" ht="221.4" x14ac:dyDescent="0.4">
      <c r="A3172" s="3"/>
      <c r="B3172" s="12" t="s">
        <v>46</v>
      </c>
      <c r="C3172" s="28">
        <v>43862</v>
      </c>
      <c r="D3172" s="12" t="s">
        <v>16</v>
      </c>
      <c r="E3172" s="12" t="s">
        <v>6039</v>
      </c>
      <c r="F3172" s="12" t="s">
        <v>18</v>
      </c>
      <c r="G3172" s="14" t="s">
        <v>6040</v>
      </c>
      <c r="H3172" s="29" t="s">
        <v>6041</v>
      </c>
      <c r="I3172" s="16"/>
      <c r="J3172" s="16"/>
      <c r="K3172" s="3"/>
      <c r="L3172" s="3"/>
    </row>
    <row r="3173" spans="1:12" ht="49.2" x14ac:dyDescent="0.4">
      <c r="A3173" s="3"/>
      <c r="B3173" s="12" t="s">
        <v>46</v>
      </c>
      <c r="C3173" s="28">
        <v>43862</v>
      </c>
      <c r="D3173" s="12" t="s">
        <v>16</v>
      </c>
      <c r="E3173" s="12" t="s">
        <v>3035</v>
      </c>
      <c r="F3173" s="12" t="s">
        <v>23</v>
      </c>
      <c r="G3173" s="14" t="s">
        <v>6042</v>
      </c>
      <c r="H3173" s="29" t="s">
        <v>6043</v>
      </c>
      <c r="I3173" s="16"/>
      <c r="J3173" s="16"/>
      <c r="K3173" s="3"/>
      <c r="L3173" s="3"/>
    </row>
    <row r="3174" spans="1:12" ht="86.1" x14ac:dyDescent="0.4">
      <c r="A3174" s="3"/>
      <c r="B3174" s="12" t="s">
        <v>46</v>
      </c>
      <c r="C3174" s="28">
        <v>43862</v>
      </c>
      <c r="D3174" s="12" t="s">
        <v>16</v>
      </c>
      <c r="E3174" s="12" t="s">
        <v>61</v>
      </c>
      <c r="F3174" s="12" t="s">
        <v>298</v>
      </c>
      <c r="G3174" s="14" t="s">
        <v>6044</v>
      </c>
      <c r="H3174" s="29" t="s">
        <v>6045</v>
      </c>
      <c r="I3174" s="16"/>
      <c r="J3174" s="16"/>
      <c r="K3174" s="3"/>
      <c r="L3174" s="3"/>
    </row>
    <row r="3175" spans="1:12" ht="49.2" x14ac:dyDescent="0.4">
      <c r="A3175" s="3"/>
      <c r="B3175" s="12" t="s">
        <v>46</v>
      </c>
      <c r="C3175" s="28">
        <v>43862</v>
      </c>
      <c r="D3175" s="12" t="s">
        <v>16</v>
      </c>
      <c r="E3175" s="12" t="s">
        <v>61</v>
      </c>
      <c r="F3175" s="12" t="s">
        <v>298</v>
      </c>
      <c r="G3175" s="14" t="s">
        <v>6046</v>
      </c>
      <c r="H3175" s="29" t="s">
        <v>6045</v>
      </c>
      <c r="I3175" s="16"/>
      <c r="J3175" s="16"/>
      <c r="K3175" s="3"/>
      <c r="L3175" s="3"/>
    </row>
    <row r="3176" spans="1:12" ht="61.5" x14ac:dyDescent="0.4">
      <c r="A3176" s="3"/>
      <c r="B3176" s="12" t="s">
        <v>46</v>
      </c>
      <c r="C3176" s="28">
        <v>43862</v>
      </c>
      <c r="D3176" s="12" t="s">
        <v>16</v>
      </c>
      <c r="E3176" s="12" t="s">
        <v>61</v>
      </c>
      <c r="F3176" s="12" t="s">
        <v>298</v>
      </c>
      <c r="G3176" s="14" t="s">
        <v>6047</v>
      </c>
      <c r="H3176" s="29" t="s">
        <v>6045</v>
      </c>
      <c r="I3176" s="16"/>
      <c r="J3176" s="16"/>
      <c r="K3176" s="3"/>
      <c r="L3176" s="3"/>
    </row>
    <row r="3177" spans="1:12" ht="86.1" x14ac:dyDescent="0.4">
      <c r="A3177" s="3"/>
      <c r="B3177" s="12" t="s">
        <v>46</v>
      </c>
      <c r="C3177" s="28">
        <v>43862</v>
      </c>
      <c r="D3177" s="12" t="s">
        <v>16</v>
      </c>
      <c r="E3177" s="12" t="s">
        <v>61</v>
      </c>
      <c r="F3177" s="12" t="s">
        <v>298</v>
      </c>
      <c r="G3177" s="14" t="s">
        <v>6048</v>
      </c>
      <c r="H3177" s="29" t="s">
        <v>6045</v>
      </c>
      <c r="I3177" s="16"/>
      <c r="J3177" s="16"/>
      <c r="K3177" s="3"/>
      <c r="L3177" s="3"/>
    </row>
    <row r="3178" spans="1:12" ht="73.8" x14ac:dyDescent="0.4">
      <c r="A3178" s="3"/>
      <c r="B3178" s="12" t="s">
        <v>141</v>
      </c>
      <c r="C3178" s="28">
        <v>43860</v>
      </c>
      <c r="D3178" s="12" t="s">
        <v>16</v>
      </c>
      <c r="E3178" s="12" t="s">
        <v>103</v>
      </c>
      <c r="F3178" s="12" t="s">
        <v>23</v>
      </c>
      <c r="G3178" s="14" t="s">
        <v>6049</v>
      </c>
      <c r="H3178" s="29" t="s">
        <v>6050</v>
      </c>
      <c r="I3178" s="16"/>
      <c r="J3178" s="16"/>
      <c r="K3178" s="3"/>
      <c r="L3178" s="3"/>
    </row>
    <row r="3179" spans="1:12" ht="86.1" x14ac:dyDescent="0.4">
      <c r="A3179" s="3"/>
      <c r="B3179" s="12" t="s">
        <v>670</v>
      </c>
      <c r="C3179" s="49">
        <v>43860</v>
      </c>
      <c r="D3179" s="14" t="s">
        <v>16</v>
      </c>
      <c r="E3179" s="12" t="s">
        <v>671</v>
      </c>
      <c r="F3179" s="14" t="s">
        <v>18</v>
      </c>
      <c r="G3179" s="14" t="s">
        <v>6051</v>
      </c>
      <c r="H3179" s="14" t="s">
        <v>6052</v>
      </c>
      <c r="I3179" s="50"/>
      <c r="J3179" s="50"/>
      <c r="K3179" s="3"/>
      <c r="L3179" s="3"/>
    </row>
    <row r="3180" spans="1:12" ht="36.9" x14ac:dyDescent="0.4">
      <c r="A3180" s="3"/>
      <c r="B3180" s="12" t="s">
        <v>46</v>
      </c>
      <c r="C3180" s="28">
        <v>43857</v>
      </c>
      <c r="D3180" s="12" t="s">
        <v>16</v>
      </c>
      <c r="E3180" s="12" t="s">
        <v>2472</v>
      </c>
      <c r="F3180" s="12" t="s">
        <v>18</v>
      </c>
      <c r="G3180" s="14" t="s">
        <v>6053</v>
      </c>
      <c r="H3180" s="29" t="s">
        <v>6054</v>
      </c>
      <c r="I3180" s="16"/>
      <c r="J3180" s="16"/>
      <c r="K3180" s="3"/>
      <c r="L3180" s="3"/>
    </row>
    <row r="3181" spans="1:12" ht="36.9" x14ac:dyDescent="0.4">
      <c r="A3181" s="3"/>
      <c r="B3181" s="12" t="s">
        <v>46</v>
      </c>
      <c r="C3181" s="28">
        <v>43857</v>
      </c>
      <c r="D3181" s="12" t="s">
        <v>16</v>
      </c>
      <c r="E3181" s="12" t="s">
        <v>61</v>
      </c>
      <c r="F3181" s="12" t="s">
        <v>23</v>
      </c>
      <c r="G3181" s="14" t="s">
        <v>6055</v>
      </c>
      <c r="H3181" s="29" t="s">
        <v>6056</v>
      </c>
      <c r="I3181" s="16"/>
      <c r="J3181" s="16"/>
      <c r="K3181" s="3"/>
      <c r="L3181" s="3"/>
    </row>
    <row r="3182" spans="1:12" ht="61.5" x14ac:dyDescent="0.4">
      <c r="A3182" s="3"/>
      <c r="B3182" s="12" t="s">
        <v>46</v>
      </c>
      <c r="C3182" s="28">
        <v>43854</v>
      </c>
      <c r="D3182" s="12" t="s">
        <v>16</v>
      </c>
      <c r="E3182" s="12" t="s">
        <v>6057</v>
      </c>
      <c r="F3182" s="12" t="s">
        <v>28</v>
      </c>
      <c r="G3182" s="14" t="s">
        <v>6058</v>
      </c>
      <c r="H3182" s="29" t="s">
        <v>6059</v>
      </c>
      <c r="I3182" s="16"/>
      <c r="J3182" s="16"/>
      <c r="K3182" s="3"/>
      <c r="L3182" s="3"/>
    </row>
    <row r="3183" spans="1:12" ht="49.2" x14ac:dyDescent="0.4">
      <c r="A3183" s="3"/>
      <c r="B3183" s="12" t="s">
        <v>46</v>
      </c>
      <c r="C3183" s="28">
        <v>43853</v>
      </c>
      <c r="D3183" s="12" t="s">
        <v>16</v>
      </c>
      <c r="E3183" s="12" t="s">
        <v>61</v>
      </c>
      <c r="F3183" s="12" t="s">
        <v>23</v>
      </c>
      <c r="G3183" s="14" t="s">
        <v>6060</v>
      </c>
      <c r="H3183" s="29" t="s">
        <v>6061</v>
      </c>
      <c r="I3183" s="16"/>
      <c r="J3183" s="16"/>
      <c r="K3183" s="3"/>
      <c r="L3183" s="3"/>
    </row>
    <row r="3184" spans="1:12" ht="12.3" hidden="1" x14ac:dyDescent="0.4">
      <c r="A3184" s="3"/>
      <c r="B3184" s="198"/>
      <c r="C3184" s="199"/>
      <c r="D3184" s="200"/>
      <c r="E3184" s="198"/>
      <c r="F3184" s="198"/>
      <c r="G3184" s="200"/>
      <c r="H3184" s="200"/>
      <c r="I3184" s="200"/>
      <c r="J3184" s="200"/>
      <c r="K3184" s="3"/>
      <c r="L3184" s="3"/>
    </row>
    <row r="3185" spans="1:12" ht="12.3" hidden="1" x14ac:dyDescent="0.4">
      <c r="A3185" s="3"/>
      <c r="B3185" s="198"/>
      <c r="C3185" s="199"/>
      <c r="D3185" s="200"/>
      <c r="E3185" s="198"/>
      <c r="F3185" s="198"/>
      <c r="G3185" s="200"/>
      <c r="H3185" s="200"/>
      <c r="I3185" s="200"/>
      <c r="J3185" s="200"/>
      <c r="K3185" s="3"/>
      <c r="L3185" s="3"/>
    </row>
    <row r="3186" spans="1:12" ht="12.3" hidden="1" x14ac:dyDescent="0.4">
      <c r="A3186" s="3"/>
      <c r="B3186" s="198"/>
      <c r="C3186" s="199"/>
      <c r="D3186" s="200"/>
      <c r="E3186" s="198"/>
      <c r="F3186" s="198"/>
      <c r="G3186" s="200"/>
      <c r="H3186" s="200"/>
      <c r="I3186" s="200"/>
      <c r="J3186" s="200"/>
      <c r="K3186" s="3"/>
      <c r="L3186" s="3"/>
    </row>
    <row r="3187" spans="1:12" ht="12.3" hidden="1" x14ac:dyDescent="0.4">
      <c r="A3187" s="3"/>
      <c r="B3187" s="198"/>
      <c r="C3187" s="199"/>
      <c r="D3187" s="200"/>
      <c r="E3187" s="198"/>
      <c r="F3187" s="198"/>
      <c r="G3187" s="200"/>
      <c r="H3187" s="200"/>
      <c r="I3187" s="200"/>
      <c r="J3187" s="200"/>
      <c r="K3187" s="3"/>
      <c r="L3187" s="3"/>
    </row>
    <row r="3188" spans="1:12" ht="12.3" hidden="1" x14ac:dyDescent="0.4">
      <c r="A3188" s="3"/>
      <c r="B3188" s="198"/>
      <c r="C3188" s="199"/>
      <c r="D3188" s="200"/>
      <c r="E3188" s="198"/>
      <c r="F3188" s="198"/>
      <c r="G3188" s="200"/>
      <c r="H3188" s="200"/>
      <c r="I3188" s="200"/>
      <c r="J3188" s="200"/>
      <c r="K3188" s="3"/>
      <c r="L3188" s="3"/>
    </row>
    <row r="3189" spans="1:12" ht="12.3" hidden="1" x14ac:dyDescent="0.4">
      <c r="A3189" s="3"/>
      <c r="B3189" s="198"/>
      <c r="C3189" s="199"/>
      <c r="D3189" s="200"/>
      <c r="E3189" s="198"/>
      <c r="F3189" s="198"/>
      <c r="G3189" s="200"/>
      <c r="H3189" s="200"/>
      <c r="I3189" s="200"/>
      <c r="J3189" s="200"/>
      <c r="K3189" s="3"/>
      <c r="L3189" s="3"/>
    </row>
    <row r="3190" spans="1:12" ht="12.3" hidden="1" x14ac:dyDescent="0.4">
      <c r="A3190" s="3"/>
      <c r="B3190" s="198"/>
      <c r="C3190" s="199"/>
      <c r="D3190" s="200"/>
      <c r="E3190" s="198"/>
      <c r="F3190" s="198"/>
      <c r="G3190" s="200"/>
      <c r="H3190" s="200"/>
      <c r="I3190" s="200"/>
      <c r="J3190" s="200"/>
      <c r="K3190" s="3"/>
      <c r="L3190" s="3"/>
    </row>
    <row r="3191" spans="1:12" ht="12.3" hidden="1" x14ac:dyDescent="0.4">
      <c r="A3191" s="3"/>
      <c r="B3191" s="198"/>
      <c r="C3191" s="199"/>
      <c r="D3191" s="200"/>
      <c r="E3191" s="198"/>
      <c r="F3191" s="198"/>
      <c r="G3191" s="200"/>
      <c r="H3191" s="200"/>
      <c r="I3191" s="200"/>
      <c r="J3191" s="200"/>
      <c r="K3191" s="3"/>
      <c r="L3191" s="3"/>
    </row>
    <row r="3192" spans="1:12" ht="12.3" hidden="1" x14ac:dyDescent="0.4">
      <c r="A3192" s="3"/>
      <c r="B3192" s="198"/>
      <c r="C3192" s="199"/>
      <c r="D3192" s="200"/>
      <c r="E3192" s="198"/>
      <c r="F3192" s="198"/>
      <c r="G3192" s="200"/>
      <c r="H3192" s="200"/>
      <c r="I3192" s="200"/>
      <c r="J3192" s="200"/>
      <c r="K3192" s="3"/>
      <c r="L3192" s="3"/>
    </row>
    <row r="3193" spans="1:12" ht="12.3" hidden="1" x14ac:dyDescent="0.4">
      <c r="A3193" s="3"/>
      <c r="B3193" s="198"/>
      <c r="C3193" s="199"/>
      <c r="D3193" s="200"/>
      <c r="E3193" s="198"/>
      <c r="F3193" s="198"/>
      <c r="G3193" s="200"/>
      <c r="H3193" s="200"/>
      <c r="I3193" s="200"/>
      <c r="J3193" s="200"/>
      <c r="K3193" s="3"/>
      <c r="L3193" s="3"/>
    </row>
    <row r="3194" spans="1:12" ht="12.3" hidden="1" x14ac:dyDescent="0.4">
      <c r="A3194" s="3"/>
      <c r="B3194" s="198"/>
      <c r="C3194" s="199"/>
      <c r="D3194" s="200"/>
      <c r="E3194" s="198"/>
      <c r="F3194" s="198"/>
      <c r="G3194" s="200"/>
      <c r="H3194" s="200"/>
      <c r="I3194" s="200"/>
      <c r="J3194" s="200"/>
      <c r="K3194" s="3"/>
      <c r="L3194" s="3"/>
    </row>
    <row r="3195" spans="1:12" ht="12.3" hidden="1" x14ac:dyDescent="0.4">
      <c r="A3195" s="3"/>
      <c r="B3195" s="198"/>
      <c r="C3195" s="199"/>
      <c r="D3195" s="200"/>
      <c r="E3195" s="198"/>
      <c r="F3195" s="198"/>
      <c r="G3195" s="200"/>
      <c r="H3195" s="200"/>
      <c r="I3195" s="200"/>
      <c r="J3195" s="200"/>
      <c r="K3195" s="3"/>
      <c r="L3195" s="3"/>
    </row>
    <row r="3196" spans="1:12" ht="12.3" hidden="1" x14ac:dyDescent="0.4">
      <c r="A3196" s="3"/>
      <c r="B3196" s="198"/>
      <c r="C3196" s="199"/>
      <c r="D3196" s="200"/>
      <c r="E3196" s="198"/>
      <c r="F3196" s="198"/>
      <c r="G3196" s="200"/>
      <c r="H3196" s="200"/>
      <c r="I3196" s="200"/>
      <c r="J3196" s="200"/>
      <c r="K3196" s="3"/>
      <c r="L3196" s="3"/>
    </row>
    <row r="3197" spans="1:12" ht="12.3" hidden="1" x14ac:dyDescent="0.4">
      <c r="A3197" s="3"/>
      <c r="B3197" s="198"/>
      <c r="C3197" s="199"/>
      <c r="D3197" s="200"/>
      <c r="E3197" s="198"/>
      <c r="F3197" s="198"/>
      <c r="G3197" s="200"/>
      <c r="H3197" s="200"/>
      <c r="I3197" s="200"/>
      <c r="J3197" s="200"/>
      <c r="K3197" s="3"/>
      <c r="L3197" s="3"/>
    </row>
    <row r="3198" spans="1:12" ht="12.3" hidden="1" x14ac:dyDescent="0.4">
      <c r="A3198" s="3"/>
      <c r="B3198" s="198"/>
      <c r="C3198" s="199"/>
      <c r="D3198" s="200"/>
      <c r="E3198" s="198"/>
      <c r="F3198" s="198"/>
      <c r="G3198" s="200"/>
      <c r="H3198" s="200"/>
      <c r="I3198" s="200"/>
      <c r="J3198" s="200"/>
      <c r="K3198" s="3"/>
      <c r="L3198" s="3"/>
    </row>
    <row r="3199" spans="1:12" ht="12.3" hidden="1" x14ac:dyDescent="0.4">
      <c r="A3199" s="3"/>
      <c r="B3199" s="198"/>
      <c r="C3199" s="199"/>
      <c r="D3199" s="200"/>
      <c r="E3199" s="198"/>
      <c r="F3199" s="198"/>
      <c r="G3199" s="200"/>
      <c r="H3199" s="200"/>
      <c r="I3199" s="200"/>
      <c r="J3199" s="200"/>
      <c r="K3199" s="3"/>
      <c r="L3199" s="3"/>
    </row>
    <row r="3200" spans="1:12" ht="12.3" hidden="1" x14ac:dyDescent="0.4">
      <c r="A3200" s="3"/>
      <c r="B3200" s="198"/>
      <c r="C3200" s="199"/>
      <c r="D3200" s="200"/>
      <c r="E3200" s="198"/>
      <c r="F3200" s="198"/>
      <c r="G3200" s="200"/>
      <c r="H3200" s="200"/>
      <c r="I3200" s="200"/>
      <c r="J3200" s="200"/>
      <c r="K3200" s="3"/>
      <c r="L3200" s="3"/>
    </row>
    <row r="3201" spans="1:12" ht="12.3" hidden="1" x14ac:dyDescent="0.4">
      <c r="A3201" s="3"/>
      <c r="B3201" s="198"/>
      <c r="C3201" s="199"/>
      <c r="D3201" s="200"/>
      <c r="E3201" s="198"/>
      <c r="F3201" s="198"/>
      <c r="G3201" s="200"/>
      <c r="H3201" s="200"/>
      <c r="I3201" s="200"/>
      <c r="J3201" s="200"/>
      <c r="K3201" s="3"/>
      <c r="L3201" s="3"/>
    </row>
    <row r="3202" spans="1:12" ht="12.3" hidden="1" x14ac:dyDescent="0.4">
      <c r="A3202" s="3"/>
      <c r="B3202" s="198"/>
      <c r="C3202" s="199"/>
      <c r="D3202" s="200"/>
      <c r="E3202" s="198"/>
      <c r="F3202" s="198"/>
      <c r="G3202" s="200"/>
      <c r="H3202" s="200"/>
      <c r="I3202" s="200"/>
      <c r="J3202" s="200"/>
      <c r="K3202" s="3"/>
      <c r="L3202" s="3"/>
    </row>
    <row r="3203" spans="1:12" ht="12.3" hidden="1" x14ac:dyDescent="0.4">
      <c r="A3203" s="3"/>
      <c r="B3203" s="198"/>
      <c r="C3203" s="199"/>
      <c r="D3203" s="200"/>
      <c r="E3203" s="198"/>
      <c r="F3203" s="198"/>
      <c r="G3203" s="200"/>
      <c r="H3203" s="200"/>
      <c r="I3203" s="200"/>
      <c r="J3203" s="200"/>
      <c r="K3203" s="3"/>
      <c r="L3203" s="3"/>
    </row>
    <row r="3204" spans="1:12" ht="12.3" hidden="1" x14ac:dyDescent="0.4">
      <c r="A3204" s="3"/>
      <c r="B3204" s="198"/>
      <c r="C3204" s="199"/>
      <c r="D3204" s="200"/>
      <c r="E3204" s="198"/>
      <c r="F3204" s="198"/>
      <c r="G3204" s="200"/>
      <c r="H3204" s="200"/>
      <c r="I3204" s="200"/>
      <c r="J3204" s="200"/>
      <c r="K3204" s="3"/>
      <c r="L3204" s="3"/>
    </row>
    <row r="3205" spans="1:12" ht="12.3" hidden="1" x14ac:dyDescent="0.4">
      <c r="A3205" s="3"/>
      <c r="B3205" s="198"/>
      <c r="C3205" s="199"/>
      <c r="D3205" s="200"/>
      <c r="E3205" s="198"/>
      <c r="F3205" s="198"/>
      <c r="G3205" s="200"/>
      <c r="H3205" s="200"/>
      <c r="I3205" s="200"/>
      <c r="J3205" s="200"/>
      <c r="K3205" s="3"/>
      <c r="L3205" s="3"/>
    </row>
    <row r="3206" spans="1:12" ht="12.3" hidden="1" x14ac:dyDescent="0.4">
      <c r="A3206" s="3"/>
      <c r="B3206" s="198"/>
      <c r="C3206" s="199"/>
      <c r="D3206" s="200"/>
      <c r="E3206" s="198"/>
      <c r="F3206" s="198"/>
      <c r="G3206" s="200"/>
      <c r="H3206" s="200"/>
      <c r="I3206" s="200"/>
      <c r="J3206" s="200"/>
      <c r="K3206" s="3"/>
      <c r="L3206" s="3"/>
    </row>
    <row r="3207" spans="1:12" ht="12.3" hidden="1" x14ac:dyDescent="0.4">
      <c r="A3207" s="3"/>
      <c r="B3207" s="198"/>
      <c r="C3207" s="199"/>
      <c r="D3207" s="200"/>
      <c r="E3207" s="198"/>
      <c r="F3207" s="198"/>
      <c r="G3207" s="200"/>
      <c r="H3207" s="200"/>
      <c r="I3207" s="200"/>
      <c r="J3207" s="200"/>
      <c r="K3207" s="3"/>
      <c r="L3207" s="3"/>
    </row>
    <row r="3208" spans="1:12" ht="12.3" hidden="1" x14ac:dyDescent="0.4">
      <c r="A3208" s="3"/>
      <c r="B3208" s="198"/>
      <c r="C3208" s="199"/>
      <c r="D3208" s="200"/>
      <c r="E3208" s="198"/>
      <c r="F3208" s="198"/>
      <c r="G3208" s="200"/>
      <c r="H3208" s="200"/>
      <c r="I3208" s="200"/>
      <c r="J3208" s="200"/>
      <c r="K3208" s="3"/>
      <c r="L3208" s="3"/>
    </row>
    <row r="3209" spans="1:12" ht="12.3" hidden="1" x14ac:dyDescent="0.4">
      <c r="A3209" s="3"/>
      <c r="B3209" s="198"/>
      <c r="C3209" s="199"/>
      <c r="D3209" s="200"/>
      <c r="E3209" s="198"/>
      <c r="F3209" s="198"/>
      <c r="G3209" s="200"/>
      <c r="H3209" s="200"/>
      <c r="I3209" s="200"/>
      <c r="J3209" s="200"/>
      <c r="K3209" s="3"/>
      <c r="L3209" s="3"/>
    </row>
    <row r="3210" spans="1:12" ht="12.3" hidden="1" x14ac:dyDescent="0.4">
      <c r="A3210" s="3"/>
      <c r="B3210" s="198"/>
      <c r="C3210" s="199"/>
      <c r="D3210" s="200"/>
      <c r="E3210" s="198"/>
      <c r="F3210" s="198"/>
      <c r="G3210" s="200"/>
      <c r="H3210" s="200"/>
      <c r="I3210" s="200"/>
      <c r="J3210" s="200"/>
      <c r="K3210" s="3"/>
      <c r="L3210" s="3"/>
    </row>
    <row r="3211" spans="1:12" ht="12.3" hidden="1" x14ac:dyDescent="0.4">
      <c r="A3211" s="3"/>
      <c r="B3211" s="198"/>
      <c r="C3211" s="199"/>
      <c r="D3211" s="200"/>
      <c r="E3211" s="198"/>
      <c r="F3211" s="198"/>
      <c r="G3211" s="200"/>
      <c r="H3211" s="200"/>
      <c r="I3211" s="200"/>
      <c r="J3211" s="200"/>
      <c r="K3211" s="3"/>
      <c r="L3211" s="3"/>
    </row>
    <row r="3212" spans="1:12" ht="12.3" hidden="1" x14ac:dyDescent="0.4">
      <c r="A3212" s="3"/>
      <c r="B3212" s="198"/>
      <c r="C3212" s="199"/>
      <c r="D3212" s="200"/>
      <c r="E3212" s="198"/>
      <c r="F3212" s="198"/>
      <c r="G3212" s="200"/>
      <c r="H3212" s="200"/>
      <c r="I3212" s="200"/>
      <c r="J3212" s="200"/>
      <c r="K3212" s="3"/>
      <c r="L3212" s="3"/>
    </row>
    <row r="3213" spans="1:12" ht="12.3" hidden="1" x14ac:dyDescent="0.4">
      <c r="A3213" s="3"/>
      <c r="B3213" s="198"/>
      <c r="C3213" s="199"/>
      <c r="D3213" s="200"/>
      <c r="E3213" s="198"/>
      <c r="F3213" s="198"/>
      <c r="G3213" s="200"/>
      <c r="H3213" s="200"/>
      <c r="I3213" s="200"/>
      <c r="J3213" s="200"/>
      <c r="K3213" s="3"/>
      <c r="L3213" s="3"/>
    </row>
    <row r="3214" spans="1:12" ht="12.3" hidden="1" x14ac:dyDescent="0.4">
      <c r="A3214" s="3"/>
      <c r="B3214" s="198"/>
      <c r="C3214" s="199"/>
      <c r="D3214" s="200"/>
      <c r="E3214" s="198"/>
      <c r="F3214" s="198"/>
      <c r="G3214" s="200"/>
      <c r="H3214" s="200"/>
      <c r="I3214" s="200"/>
      <c r="J3214" s="200"/>
      <c r="K3214" s="3"/>
      <c r="L3214" s="3"/>
    </row>
    <row r="3215" spans="1:12" ht="12.3" hidden="1" x14ac:dyDescent="0.4">
      <c r="A3215" s="3"/>
      <c r="B3215" s="198"/>
      <c r="C3215" s="199"/>
      <c r="D3215" s="200"/>
      <c r="E3215" s="198"/>
      <c r="F3215" s="198"/>
      <c r="G3215" s="200"/>
      <c r="H3215" s="200"/>
      <c r="I3215" s="200"/>
      <c r="J3215" s="200"/>
      <c r="K3215" s="3"/>
      <c r="L3215" s="3"/>
    </row>
    <row r="3216" spans="1:12" ht="12.3" hidden="1" x14ac:dyDescent="0.4">
      <c r="A3216" s="3"/>
      <c r="B3216" s="198"/>
      <c r="C3216" s="199"/>
      <c r="D3216" s="200"/>
      <c r="E3216" s="198"/>
      <c r="F3216" s="198"/>
      <c r="G3216" s="200"/>
      <c r="H3216" s="200"/>
      <c r="I3216" s="200"/>
      <c r="J3216" s="200"/>
      <c r="K3216" s="3"/>
      <c r="L3216" s="3"/>
    </row>
    <row r="3217" spans="1:12" ht="12.3" hidden="1" x14ac:dyDescent="0.4">
      <c r="A3217" s="3"/>
      <c r="B3217" s="198"/>
      <c r="C3217" s="199"/>
      <c r="D3217" s="200"/>
      <c r="E3217" s="198"/>
      <c r="F3217" s="198"/>
      <c r="G3217" s="200"/>
      <c r="H3217" s="200"/>
      <c r="I3217" s="200"/>
      <c r="J3217" s="200"/>
      <c r="K3217" s="3"/>
      <c r="L3217" s="3"/>
    </row>
    <row r="3218" spans="1:12" ht="12.3" hidden="1" x14ac:dyDescent="0.4">
      <c r="A3218" s="3"/>
      <c r="B3218" s="198"/>
      <c r="C3218" s="199"/>
      <c r="D3218" s="200"/>
      <c r="E3218" s="198"/>
      <c r="F3218" s="198"/>
      <c r="G3218" s="200"/>
      <c r="H3218" s="200"/>
      <c r="I3218" s="200"/>
      <c r="J3218" s="200"/>
      <c r="K3218" s="3"/>
      <c r="L3218" s="3"/>
    </row>
    <row r="3219" spans="1:12" ht="12.3" hidden="1" x14ac:dyDescent="0.4">
      <c r="A3219" s="3"/>
      <c r="B3219" s="198"/>
      <c r="C3219" s="199"/>
      <c r="D3219" s="200"/>
      <c r="E3219" s="198"/>
      <c r="F3219" s="198"/>
      <c r="G3219" s="200"/>
      <c r="H3219" s="200"/>
      <c r="I3219" s="200"/>
      <c r="J3219" s="200"/>
      <c r="K3219" s="3"/>
      <c r="L3219" s="3"/>
    </row>
    <row r="3220" spans="1:12" ht="12.3" hidden="1" x14ac:dyDescent="0.4">
      <c r="A3220" s="3"/>
      <c r="B3220" s="198"/>
      <c r="C3220" s="199"/>
      <c r="D3220" s="200"/>
      <c r="E3220" s="198"/>
      <c r="F3220" s="198"/>
      <c r="G3220" s="200"/>
      <c r="H3220" s="200"/>
      <c r="I3220" s="200"/>
      <c r="J3220" s="200"/>
      <c r="K3220" s="3"/>
      <c r="L3220" s="3"/>
    </row>
    <row r="3221" spans="1:12" ht="12.3" hidden="1" x14ac:dyDescent="0.4">
      <c r="A3221" s="3"/>
      <c r="B3221" s="198"/>
      <c r="C3221" s="199"/>
      <c r="D3221" s="200"/>
      <c r="E3221" s="198"/>
      <c r="F3221" s="198"/>
      <c r="G3221" s="200"/>
      <c r="H3221" s="200"/>
      <c r="I3221" s="200"/>
      <c r="J3221" s="200"/>
      <c r="K3221" s="3"/>
      <c r="L3221" s="3"/>
    </row>
    <row r="3222" spans="1:12" ht="12.3" hidden="1" x14ac:dyDescent="0.4">
      <c r="A3222" s="3"/>
      <c r="B3222" s="198"/>
      <c r="C3222" s="199"/>
      <c r="D3222" s="200"/>
      <c r="E3222" s="198"/>
      <c r="F3222" s="198"/>
      <c r="G3222" s="200"/>
      <c r="H3222" s="200"/>
      <c r="I3222" s="200"/>
      <c r="J3222" s="200"/>
      <c r="K3222" s="3"/>
      <c r="L3222" s="3"/>
    </row>
    <row r="3223" spans="1:12" ht="12.3" hidden="1" x14ac:dyDescent="0.4">
      <c r="A3223" s="3"/>
      <c r="B3223" s="198"/>
      <c r="C3223" s="199"/>
      <c r="D3223" s="200"/>
      <c r="E3223" s="198"/>
      <c r="F3223" s="198"/>
      <c r="G3223" s="200"/>
      <c r="H3223" s="200"/>
      <c r="I3223" s="200"/>
      <c r="J3223" s="200"/>
      <c r="K3223" s="3"/>
      <c r="L3223" s="3"/>
    </row>
    <row r="3224" spans="1:12" ht="12.3" hidden="1" x14ac:dyDescent="0.4">
      <c r="A3224" s="3"/>
      <c r="B3224" s="198"/>
      <c r="C3224" s="199"/>
      <c r="D3224" s="200"/>
      <c r="E3224" s="198"/>
      <c r="F3224" s="198"/>
      <c r="G3224" s="200"/>
      <c r="H3224" s="200"/>
      <c r="I3224" s="200"/>
      <c r="J3224" s="200"/>
      <c r="K3224" s="3"/>
      <c r="L3224" s="3"/>
    </row>
    <row r="3225" spans="1:12" ht="12.3" hidden="1" x14ac:dyDescent="0.4">
      <c r="A3225" s="3"/>
      <c r="B3225" s="198"/>
      <c r="C3225" s="199"/>
      <c r="D3225" s="200"/>
      <c r="E3225" s="198"/>
      <c r="F3225" s="198"/>
      <c r="G3225" s="200"/>
      <c r="H3225" s="200"/>
      <c r="I3225" s="200"/>
      <c r="J3225" s="200"/>
      <c r="K3225" s="3"/>
      <c r="L3225" s="3"/>
    </row>
    <row r="3226" spans="1:12" ht="12.3" hidden="1" x14ac:dyDescent="0.4">
      <c r="A3226" s="3"/>
      <c r="B3226" s="198"/>
      <c r="C3226" s="199"/>
      <c r="D3226" s="200"/>
      <c r="E3226" s="198"/>
      <c r="F3226" s="198"/>
      <c r="G3226" s="200"/>
      <c r="H3226" s="200"/>
      <c r="I3226" s="200"/>
      <c r="J3226" s="200"/>
      <c r="K3226" s="3"/>
      <c r="L3226" s="3"/>
    </row>
    <row r="3227" spans="1:12" ht="12.3" hidden="1" x14ac:dyDescent="0.4">
      <c r="A3227" s="3"/>
      <c r="B3227" s="198"/>
      <c r="C3227" s="199"/>
      <c r="D3227" s="200"/>
      <c r="E3227" s="198"/>
      <c r="F3227" s="198"/>
      <c r="G3227" s="200"/>
      <c r="H3227" s="200"/>
      <c r="I3227" s="200"/>
      <c r="J3227" s="200"/>
      <c r="K3227" s="3"/>
      <c r="L3227" s="3"/>
    </row>
    <row r="3228" spans="1:12" ht="12.3" hidden="1" x14ac:dyDescent="0.4">
      <c r="A3228" s="3"/>
      <c r="B3228" s="198"/>
      <c r="C3228" s="199"/>
      <c r="D3228" s="200"/>
      <c r="E3228" s="198"/>
      <c r="F3228" s="198"/>
      <c r="G3228" s="200"/>
      <c r="H3228" s="200"/>
      <c r="I3228" s="200"/>
      <c r="J3228" s="200"/>
      <c r="K3228" s="3"/>
      <c r="L3228" s="3"/>
    </row>
    <row r="3229" spans="1:12" ht="12.3" hidden="1" x14ac:dyDescent="0.4">
      <c r="A3229" s="3"/>
      <c r="B3229" s="198"/>
      <c r="C3229" s="199"/>
      <c r="D3229" s="200"/>
      <c r="E3229" s="198"/>
      <c r="F3229" s="198"/>
      <c r="G3229" s="200"/>
      <c r="H3229" s="200"/>
      <c r="I3229" s="200"/>
      <c r="J3229" s="200"/>
      <c r="K3229" s="3"/>
      <c r="L3229" s="3"/>
    </row>
    <row r="3230" spans="1:12" ht="12.3" hidden="1" x14ac:dyDescent="0.4">
      <c r="A3230" s="3"/>
      <c r="B3230" s="198"/>
      <c r="C3230" s="199"/>
      <c r="D3230" s="200"/>
      <c r="E3230" s="198"/>
      <c r="F3230" s="198"/>
      <c r="G3230" s="200"/>
      <c r="H3230" s="200"/>
      <c r="I3230" s="200"/>
      <c r="J3230" s="200"/>
      <c r="K3230" s="3"/>
      <c r="L3230" s="3"/>
    </row>
    <row r="3231" spans="1:12" ht="12.3" hidden="1" x14ac:dyDescent="0.4">
      <c r="A3231" s="3"/>
      <c r="B3231" s="198"/>
      <c r="C3231" s="199"/>
      <c r="D3231" s="200"/>
      <c r="E3231" s="198"/>
      <c r="F3231" s="198"/>
      <c r="G3231" s="200"/>
      <c r="H3231" s="200"/>
      <c r="I3231" s="200"/>
      <c r="J3231" s="200"/>
      <c r="K3231" s="3"/>
      <c r="L3231" s="3"/>
    </row>
    <row r="3232" spans="1:12" ht="12.3" hidden="1" x14ac:dyDescent="0.4">
      <c r="A3232" s="3"/>
      <c r="B3232" s="198"/>
      <c r="C3232" s="199"/>
      <c r="D3232" s="200"/>
      <c r="E3232" s="198"/>
      <c r="F3232" s="198"/>
      <c r="G3232" s="200"/>
      <c r="H3232" s="200"/>
      <c r="I3232" s="200"/>
      <c r="J3232" s="200"/>
      <c r="K3232" s="3"/>
      <c r="L3232" s="3"/>
    </row>
    <row r="3233" spans="1:12" ht="12.3" hidden="1" x14ac:dyDescent="0.4">
      <c r="A3233" s="3"/>
      <c r="B3233" s="198"/>
      <c r="C3233" s="199"/>
      <c r="D3233" s="200"/>
      <c r="E3233" s="198"/>
      <c r="F3233" s="198"/>
      <c r="G3233" s="200"/>
      <c r="H3233" s="200"/>
      <c r="I3233" s="200"/>
      <c r="J3233" s="200"/>
      <c r="K3233" s="3"/>
      <c r="L3233" s="3"/>
    </row>
    <row r="3234" spans="1:12" ht="12.3" hidden="1" x14ac:dyDescent="0.4">
      <c r="A3234" s="3"/>
      <c r="B3234" s="198"/>
      <c r="C3234" s="199"/>
      <c r="D3234" s="200"/>
      <c r="E3234" s="198"/>
      <c r="F3234" s="198"/>
      <c r="G3234" s="200"/>
      <c r="H3234" s="200"/>
      <c r="I3234" s="200"/>
      <c r="J3234" s="200"/>
      <c r="K3234" s="3"/>
      <c r="L3234" s="3"/>
    </row>
    <row r="3235" spans="1:12" ht="12.3" hidden="1" x14ac:dyDescent="0.4">
      <c r="A3235" s="3"/>
      <c r="B3235" s="198"/>
      <c r="C3235" s="199"/>
      <c r="D3235" s="200"/>
      <c r="E3235" s="198"/>
      <c r="F3235" s="198"/>
      <c r="G3235" s="200"/>
      <c r="H3235" s="200"/>
      <c r="I3235" s="200"/>
      <c r="J3235" s="200"/>
      <c r="K3235" s="3"/>
      <c r="L3235" s="3"/>
    </row>
    <row r="3236" spans="1:12" ht="12.3" hidden="1" x14ac:dyDescent="0.4">
      <c r="A3236" s="3"/>
      <c r="B3236" s="198"/>
      <c r="C3236" s="199"/>
      <c r="D3236" s="200"/>
      <c r="E3236" s="198"/>
      <c r="F3236" s="198"/>
      <c r="G3236" s="200"/>
      <c r="H3236" s="200"/>
      <c r="I3236" s="200"/>
      <c r="J3236" s="200"/>
      <c r="K3236" s="3"/>
      <c r="L3236" s="3"/>
    </row>
    <row r="3237" spans="1:12" ht="12.3" hidden="1" x14ac:dyDescent="0.4">
      <c r="A3237" s="3"/>
      <c r="B3237" s="198"/>
      <c r="C3237" s="199"/>
      <c r="D3237" s="200"/>
      <c r="E3237" s="198"/>
      <c r="F3237" s="198"/>
      <c r="G3237" s="200"/>
      <c r="H3237" s="200"/>
      <c r="I3237" s="200"/>
      <c r="J3237" s="200"/>
      <c r="K3237" s="3"/>
      <c r="L3237" s="3"/>
    </row>
    <row r="3238" spans="1:12" ht="12.3" hidden="1" x14ac:dyDescent="0.4">
      <c r="A3238" s="3"/>
      <c r="B3238" s="198"/>
      <c r="C3238" s="199"/>
      <c r="D3238" s="200"/>
      <c r="E3238" s="198"/>
      <c r="F3238" s="198"/>
      <c r="G3238" s="200"/>
      <c r="H3238" s="200"/>
      <c r="I3238" s="200"/>
      <c r="J3238" s="200"/>
      <c r="K3238" s="3"/>
      <c r="L3238" s="3"/>
    </row>
    <row r="3239" spans="1:12" ht="12.3" hidden="1" x14ac:dyDescent="0.4">
      <c r="A3239" s="3"/>
      <c r="B3239" s="198"/>
      <c r="C3239" s="199"/>
      <c r="D3239" s="200"/>
      <c r="E3239" s="198"/>
      <c r="F3239" s="198"/>
      <c r="G3239" s="200"/>
      <c r="H3239" s="200"/>
      <c r="I3239" s="200"/>
      <c r="J3239" s="200"/>
      <c r="K3239" s="3"/>
      <c r="L3239" s="3"/>
    </row>
    <row r="3240" spans="1:12" ht="12.3" hidden="1" x14ac:dyDescent="0.4">
      <c r="A3240" s="3"/>
      <c r="B3240" s="198"/>
      <c r="C3240" s="199"/>
      <c r="D3240" s="200"/>
      <c r="E3240" s="198"/>
      <c r="F3240" s="198"/>
      <c r="G3240" s="200"/>
      <c r="H3240" s="200"/>
      <c r="I3240" s="200"/>
      <c r="J3240" s="200"/>
      <c r="K3240" s="3"/>
      <c r="L3240" s="3"/>
    </row>
    <row r="3241" spans="1:12" ht="12.3" hidden="1" x14ac:dyDescent="0.4">
      <c r="A3241" s="3"/>
      <c r="B3241" s="198"/>
      <c r="C3241" s="199"/>
      <c r="D3241" s="200"/>
      <c r="E3241" s="198"/>
      <c r="F3241" s="198"/>
      <c r="G3241" s="200"/>
      <c r="H3241" s="200"/>
      <c r="I3241" s="200"/>
      <c r="J3241" s="200"/>
      <c r="K3241" s="3"/>
      <c r="L3241" s="3"/>
    </row>
    <row r="3242" spans="1:12" ht="12.3" hidden="1" x14ac:dyDescent="0.4">
      <c r="A3242" s="3"/>
      <c r="B3242" s="198"/>
      <c r="C3242" s="199"/>
      <c r="D3242" s="200"/>
      <c r="E3242" s="198"/>
      <c r="F3242" s="198"/>
      <c r="G3242" s="200"/>
      <c r="H3242" s="200"/>
      <c r="I3242" s="200"/>
      <c r="J3242" s="200"/>
      <c r="K3242" s="3"/>
      <c r="L3242" s="3"/>
    </row>
    <row r="3243" spans="1:12" ht="12.3" hidden="1" x14ac:dyDescent="0.4">
      <c r="A3243" s="3"/>
      <c r="B3243" s="198"/>
      <c r="C3243" s="199"/>
      <c r="D3243" s="200"/>
      <c r="E3243" s="198"/>
      <c r="F3243" s="198"/>
      <c r="G3243" s="200"/>
      <c r="H3243" s="200"/>
      <c r="I3243" s="200"/>
      <c r="J3243" s="200"/>
      <c r="K3243" s="3"/>
      <c r="L3243" s="3"/>
    </row>
    <row r="3244" spans="1:12" ht="12.3" hidden="1" x14ac:dyDescent="0.4">
      <c r="A3244" s="3"/>
      <c r="B3244" s="198"/>
      <c r="C3244" s="199"/>
      <c r="D3244" s="200"/>
      <c r="E3244" s="198"/>
      <c r="F3244" s="198"/>
      <c r="G3244" s="200"/>
      <c r="H3244" s="200"/>
      <c r="I3244" s="200"/>
      <c r="J3244" s="200"/>
      <c r="K3244" s="3"/>
      <c r="L3244" s="3"/>
    </row>
    <row r="3245" spans="1:12" ht="12.3" hidden="1" x14ac:dyDescent="0.4">
      <c r="A3245" s="3"/>
      <c r="B3245" s="198"/>
      <c r="C3245" s="199"/>
      <c r="D3245" s="200"/>
      <c r="E3245" s="198"/>
      <c r="F3245" s="198"/>
      <c r="G3245" s="200"/>
      <c r="H3245" s="200"/>
      <c r="I3245" s="200"/>
      <c r="J3245" s="200"/>
      <c r="K3245" s="3"/>
      <c r="L3245" s="3"/>
    </row>
    <row r="3246" spans="1:12" ht="12.3" hidden="1" x14ac:dyDescent="0.4">
      <c r="A3246" s="3"/>
      <c r="B3246" s="198"/>
      <c r="C3246" s="199"/>
      <c r="D3246" s="200"/>
      <c r="E3246" s="198"/>
      <c r="F3246" s="198"/>
      <c r="G3246" s="200"/>
      <c r="H3246" s="200"/>
      <c r="I3246" s="200"/>
      <c r="J3246" s="200"/>
      <c r="K3246" s="3"/>
      <c r="L3246" s="3"/>
    </row>
    <row r="3247" spans="1:12" ht="12.3" hidden="1" x14ac:dyDescent="0.4">
      <c r="A3247" s="3"/>
      <c r="B3247" s="198"/>
      <c r="C3247" s="199"/>
      <c r="D3247" s="200"/>
      <c r="E3247" s="198"/>
      <c r="F3247" s="198"/>
      <c r="G3247" s="200"/>
      <c r="H3247" s="200"/>
      <c r="I3247" s="200"/>
      <c r="J3247" s="200"/>
      <c r="K3247" s="3"/>
      <c r="L3247" s="3"/>
    </row>
    <row r="3248" spans="1:12" ht="12.3" hidden="1" x14ac:dyDescent="0.4">
      <c r="A3248" s="3"/>
      <c r="B3248" s="198"/>
      <c r="C3248" s="199"/>
      <c r="D3248" s="200"/>
      <c r="E3248" s="198"/>
      <c r="F3248" s="198"/>
      <c r="G3248" s="200"/>
      <c r="H3248" s="200"/>
      <c r="I3248" s="200"/>
      <c r="J3248" s="200"/>
      <c r="K3248" s="3"/>
      <c r="L3248" s="3"/>
    </row>
    <row r="3249" spans="1:12" ht="12.3" hidden="1" x14ac:dyDescent="0.4">
      <c r="A3249" s="3"/>
      <c r="B3249" s="198"/>
      <c r="C3249" s="199"/>
      <c r="D3249" s="200"/>
      <c r="E3249" s="198"/>
      <c r="F3249" s="198"/>
      <c r="G3249" s="200"/>
      <c r="H3249" s="200"/>
      <c r="I3249" s="200"/>
      <c r="J3249" s="200"/>
      <c r="K3249" s="3"/>
      <c r="L3249" s="3"/>
    </row>
    <row r="3250" spans="1:12" ht="12.3" hidden="1" x14ac:dyDescent="0.4">
      <c r="A3250" s="3"/>
      <c r="B3250" s="198"/>
      <c r="C3250" s="199"/>
      <c r="D3250" s="200"/>
      <c r="E3250" s="198"/>
      <c r="F3250" s="198"/>
      <c r="G3250" s="200"/>
      <c r="H3250" s="200"/>
      <c r="I3250" s="200"/>
      <c r="J3250" s="200"/>
      <c r="K3250" s="3"/>
      <c r="L3250" s="3"/>
    </row>
    <row r="3251" spans="1:12" ht="12.3" hidden="1" x14ac:dyDescent="0.4">
      <c r="A3251" s="3"/>
      <c r="B3251" s="198"/>
      <c r="C3251" s="199"/>
      <c r="D3251" s="200"/>
      <c r="E3251" s="198"/>
      <c r="F3251" s="198"/>
      <c r="G3251" s="200"/>
      <c r="H3251" s="200"/>
      <c r="I3251" s="200"/>
      <c r="J3251" s="200"/>
      <c r="K3251" s="3"/>
      <c r="L3251" s="3"/>
    </row>
    <row r="3252" spans="1:12" ht="12.3" hidden="1" x14ac:dyDescent="0.4">
      <c r="A3252" s="3"/>
      <c r="B3252" s="198"/>
      <c r="C3252" s="199"/>
      <c r="D3252" s="200"/>
      <c r="E3252" s="198"/>
      <c r="F3252" s="198"/>
      <c r="G3252" s="200"/>
      <c r="H3252" s="200"/>
      <c r="I3252" s="200"/>
      <c r="J3252" s="200"/>
      <c r="K3252" s="3"/>
      <c r="L3252" s="3"/>
    </row>
    <row r="3253" spans="1:12" ht="12.3" hidden="1" x14ac:dyDescent="0.4">
      <c r="A3253" s="3"/>
      <c r="B3253" s="198"/>
      <c r="C3253" s="199"/>
      <c r="D3253" s="200"/>
      <c r="E3253" s="198"/>
      <c r="F3253" s="198"/>
      <c r="G3253" s="200"/>
      <c r="H3253" s="200"/>
      <c r="I3253" s="200"/>
      <c r="J3253" s="200"/>
      <c r="K3253" s="3"/>
      <c r="L3253" s="3"/>
    </row>
    <row r="3254" spans="1:12" ht="12.3" hidden="1" x14ac:dyDescent="0.4">
      <c r="A3254" s="3"/>
      <c r="B3254" s="198"/>
      <c r="C3254" s="199"/>
      <c r="D3254" s="200"/>
      <c r="E3254" s="198"/>
      <c r="F3254" s="198"/>
      <c r="G3254" s="200"/>
      <c r="H3254" s="200"/>
      <c r="I3254" s="200"/>
      <c r="J3254" s="200"/>
      <c r="K3254" s="3"/>
      <c r="L3254" s="3"/>
    </row>
    <row r="3255" spans="1:12" ht="12.3" hidden="1" x14ac:dyDescent="0.4">
      <c r="A3255" s="3"/>
      <c r="B3255" s="198"/>
      <c r="C3255" s="199"/>
      <c r="D3255" s="200"/>
      <c r="E3255" s="198"/>
      <c r="F3255" s="198"/>
      <c r="G3255" s="200"/>
      <c r="H3255" s="200"/>
      <c r="I3255" s="200"/>
      <c r="J3255" s="200"/>
      <c r="K3255" s="3"/>
      <c r="L3255" s="3"/>
    </row>
    <row r="3256" spans="1:12" ht="12.3" hidden="1" x14ac:dyDescent="0.4">
      <c r="A3256" s="3"/>
      <c r="B3256" s="198"/>
      <c r="C3256" s="199"/>
      <c r="D3256" s="200"/>
      <c r="E3256" s="198"/>
      <c r="F3256" s="198"/>
      <c r="G3256" s="200"/>
      <c r="H3256" s="200"/>
      <c r="I3256" s="200"/>
      <c r="J3256" s="200"/>
      <c r="K3256" s="3"/>
      <c r="L3256" s="3"/>
    </row>
    <row r="3257" spans="1:12" ht="12.3" hidden="1" x14ac:dyDescent="0.4">
      <c r="A3257" s="3"/>
      <c r="B3257" s="198"/>
      <c r="C3257" s="199"/>
      <c r="D3257" s="200"/>
      <c r="E3257" s="198"/>
      <c r="F3257" s="198"/>
      <c r="G3257" s="200"/>
      <c r="H3257" s="200"/>
      <c r="I3257" s="200"/>
      <c r="J3257" s="200"/>
      <c r="K3257" s="3"/>
      <c r="L3257" s="3"/>
    </row>
    <row r="3258" spans="1:12" ht="12.3" hidden="1" x14ac:dyDescent="0.4">
      <c r="A3258" s="3"/>
      <c r="B3258" s="198"/>
      <c r="C3258" s="199"/>
      <c r="D3258" s="200"/>
      <c r="E3258" s="198"/>
      <c r="F3258" s="198"/>
      <c r="G3258" s="200"/>
      <c r="H3258" s="200"/>
      <c r="I3258" s="200"/>
      <c r="J3258" s="200"/>
      <c r="K3258" s="3"/>
      <c r="L3258" s="3"/>
    </row>
    <row r="3259" spans="1:12" ht="12.3" hidden="1" x14ac:dyDescent="0.4">
      <c r="A3259" s="3"/>
      <c r="B3259" s="198"/>
      <c r="C3259" s="199"/>
      <c r="D3259" s="200"/>
      <c r="E3259" s="198"/>
      <c r="F3259" s="198"/>
      <c r="G3259" s="200"/>
      <c r="H3259" s="200"/>
      <c r="I3259" s="200"/>
      <c r="J3259" s="200"/>
      <c r="K3259" s="3"/>
      <c r="L3259" s="3"/>
    </row>
    <row r="3260" spans="1:12" ht="12.3" hidden="1" x14ac:dyDescent="0.4">
      <c r="A3260" s="3"/>
      <c r="B3260" s="198"/>
      <c r="C3260" s="199"/>
      <c r="D3260" s="200"/>
      <c r="E3260" s="198"/>
      <c r="F3260" s="198"/>
      <c r="G3260" s="200"/>
      <c r="H3260" s="200"/>
      <c r="I3260" s="200"/>
      <c r="J3260" s="200"/>
      <c r="K3260" s="3"/>
      <c r="L3260" s="3"/>
    </row>
    <row r="3261" spans="1:12" ht="12.3" hidden="1" x14ac:dyDescent="0.4">
      <c r="A3261" s="3"/>
      <c r="B3261" s="198"/>
      <c r="C3261" s="199"/>
      <c r="D3261" s="200"/>
      <c r="E3261" s="198"/>
      <c r="F3261" s="198"/>
      <c r="G3261" s="200"/>
      <c r="H3261" s="200"/>
      <c r="I3261" s="200"/>
      <c r="J3261" s="200"/>
      <c r="K3261" s="3"/>
      <c r="L3261" s="3"/>
    </row>
    <row r="3262" spans="1:12" ht="12.3" hidden="1" x14ac:dyDescent="0.4">
      <c r="A3262" s="3"/>
      <c r="B3262" s="198"/>
      <c r="C3262" s="199"/>
      <c r="D3262" s="200"/>
      <c r="E3262" s="198"/>
      <c r="F3262" s="198"/>
      <c r="G3262" s="200"/>
      <c r="H3262" s="200"/>
      <c r="I3262" s="200"/>
      <c r="J3262" s="200"/>
      <c r="K3262" s="3"/>
      <c r="L3262" s="3"/>
    </row>
    <row r="3263" spans="1:12" ht="12.3" hidden="1" x14ac:dyDescent="0.4">
      <c r="A3263" s="3"/>
      <c r="B3263" s="198"/>
      <c r="C3263" s="199"/>
      <c r="D3263" s="200"/>
      <c r="E3263" s="198"/>
      <c r="F3263" s="198"/>
      <c r="G3263" s="200"/>
      <c r="H3263" s="200"/>
      <c r="I3263" s="200"/>
      <c r="J3263" s="200"/>
      <c r="K3263" s="3"/>
      <c r="L3263" s="3"/>
    </row>
    <row r="3264" spans="1:12" ht="12.3" hidden="1" x14ac:dyDescent="0.4">
      <c r="A3264" s="3"/>
      <c r="B3264" s="198"/>
      <c r="C3264" s="199"/>
      <c r="D3264" s="200"/>
      <c r="E3264" s="198"/>
      <c r="F3264" s="198"/>
      <c r="G3264" s="200"/>
      <c r="H3264" s="200"/>
      <c r="I3264" s="200"/>
      <c r="J3264" s="200"/>
      <c r="K3264" s="3"/>
      <c r="L3264" s="3"/>
    </row>
    <row r="3265" spans="1:12" ht="12.3" hidden="1" x14ac:dyDescent="0.4">
      <c r="A3265" s="3"/>
      <c r="B3265" s="198"/>
      <c r="C3265" s="199"/>
      <c r="D3265" s="200"/>
      <c r="E3265" s="198"/>
      <c r="F3265" s="198"/>
      <c r="G3265" s="200"/>
      <c r="H3265" s="200"/>
      <c r="I3265" s="200"/>
      <c r="J3265" s="200"/>
      <c r="K3265" s="3"/>
      <c r="L3265" s="3"/>
    </row>
    <row r="3266" spans="1:12" ht="12.3" hidden="1" x14ac:dyDescent="0.4">
      <c r="A3266" s="3"/>
      <c r="B3266" s="198"/>
      <c r="C3266" s="199"/>
      <c r="D3266" s="200"/>
      <c r="E3266" s="198"/>
      <c r="F3266" s="198"/>
      <c r="G3266" s="200"/>
      <c r="H3266" s="200"/>
      <c r="I3266" s="200"/>
      <c r="J3266" s="200"/>
      <c r="K3266" s="3"/>
      <c r="L3266" s="3"/>
    </row>
    <row r="3267" spans="1:12" ht="12.3" hidden="1" x14ac:dyDescent="0.4">
      <c r="A3267" s="3"/>
      <c r="B3267" s="198"/>
      <c r="C3267" s="199"/>
      <c r="D3267" s="200"/>
      <c r="E3267" s="198"/>
      <c r="F3267" s="198"/>
      <c r="G3267" s="200"/>
      <c r="H3267" s="200"/>
      <c r="I3267" s="200"/>
      <c r="J3267" s="200"/>
      <c r="K3267" s="3"/>
      <c r="L3267" s="3"/>
    </row>
    <row r="3268" spans="1:12" ht="12.3" hidden="1" x14ac:dyDescent="0.4">
      <c r="A3268" s="3"/>
      <c r="B3268" s="198"/>
      <c r="C3268" s="199"/>
      <c r="D3268" s="200"/>
      <c r="E3268" s="198"/>
      <c r="F3268" s="198"/>
      <c r="G3268" s="200"/>
      <c r="H3268" s="200"/>
      <c r="I3268" s="200"/>
      <c r="J3268" s="200"/>
      <c r="K3268" s="3"/>
      <c r="L3268" s="3"/>
    </row>
    <row r="3269" spans="1:12" ht="12.3" hidden="1" x14ac:dyDescent="0.4">
      <c r="A3269" s="3"/>
      <c r="B3269" s="198"/>
      <c r="C3269" s="199"/>
      <c r="D3269" s="200"/>
      <c r="E3269" s="198"/>
      <c r="F3269" s="198"/>
      <c r="G3269" s="200"/>
      <c r="H3269" s="200"/>
      <c r="I3269" s="200"/>
      <c r="J3269" s="200"/>
      <c r="K3269" s="3"/>
      <c r="L3269" s="3"/>
    </row>
    <row r="3270" spans="1:12" ht="12.3" hidden="1" x14ac:dyDescent="0.4">
      <c r="A3270" s="3"/>
      <c r="B3270" s="198"/>
      <c r="C3270" s="199"/>
      <c r="D3270" s="200"/>
      <c r="E3270" s="198"/>
      <c r="F3270" s="198"/>
      <c r="G3270" s="200"/>
      <c r="H3270" s="200"/>
      <c r="I3270" s="200"/>
      <c r="J3270" s="200"/>
      <c r="K3270" s="3"/>
      <c r="L3270" s="3"/>
    </row>
    <row r="3271" spans="1:12" ht="12.3" hidden="1" x14ac:dyDescent="0.4">
      <c r="A3271" s="3"/>
      <c r="B3271" s="198"/>
      <c r="C3271" s="199"/>
      <c r="D3271" s="200"/>
      <c r="E3271" s="198"/>
      <c r="F3271" s="198"/>
      <c r="G3271" s="200"/>
      <c r="H3271" s="200"/>
      <c r="I3271" s="200"/>
      <c r="J3271" s="200"/>
      <c r="K3271" s="3"/>
      <c r="L3271" s="3"/>
    </row>
    <row r="3272" spans="1:12" ht="12.3" hidden="1" x14ac:dyDescent="0.4">
      <c r="A3272" s="3"/>
      <c r="B3272" s="198"/>
      <c r="C3272" s="199"/>
      <c r="D3272" s="200"/>
      <c r="E3272" s="198"/>
      <c r="F3272" s="198"/>
      <c r="G3272" s="200"/>
      <c r="H3272" s="200"/>
      <c r="I3272" s="200"/>
      <c r="J3272" s="200"/>
      <c r="K3272" s="3"/>
      <c r="L3272" s="3"/>
    </row>
    <row r="3273" spans="1:12" ht="12.3" hidden="1" x14ac:dyDescent="0.4">
      <c r="A3273" s="3"/>
      <c r="B3273" s="198"/>
      <c r="C3273" s="199"/>
      <c r="D3273" s="200"/>
      <c r="E3273" s="198"/>
      <c r="F3273" s="198"/>
      <c r="G3273" s="200"/>
      <c r="H3273" s="200"/>
      <c r="I3273" s="200"/>
      <c r="J3273" s="200"/>
      <c r="K3273" s="3"/>
      <c r="L3273" s="3"/>
    </row>
    <row r="3274" spans="1:12" ht="12.3" hidden="1" x14ac:dyDescent="0.4">
      <c r="A3274" s="3"/>
      <c r="B3274" s="198"/>
      <c r="C3274" s="199"/>
      <c r="D3274" s="200"/>
      <c r="E3274" s="198"/>
      <c r="F3274" s="198"/>
      <c r="G3274" s="200"/>
      <c r="H3274" s="200"/>
      <c r="I3274" s="200"/>
      <c r="J3274" s="200"/>
      <c r="K3274" s="3"/>
      <c r="L3274" s="3"/>
    </row>
    <row r="3275" spans="1:12" ht="12.3" hidden="1" x14ac:dyDescent="0.4">
      <c r="A3275" s="3"/>
      <c r="B3275" s="198"/>
      <c r="C3275" s="199"/>
      <c r="D3275" s="200"/>
      <c r="E3275" s="198"/>
      <c r="F3275" s="198"/>
      <c r="G3275" s="200"/>
      <c r="H3275" s="200"/>
      <c r="I3275" s="200"/>
      <c r="J3275" s="200"/>
      <c r="K3275" s="3"/>
      <c r="L3275" s="3"/>
    </row>
    <row r="3276" spans="1:12" ht="12.3" hidden="1" x14ac:dyDescent="0.4">
      <c r="A3276" s="3"/>
      <c r="B3276" s="198"/>
      <c r="C3276" s="199"/>
      <c r="D3276" s="200"/>
      <c r="E3276" s="198"/>
      <c r="F3276" s="198"/>
      <c r="G3276" s="200"/>
      <c r="H3276" s="200"/>
      <c r="I3276" s="200"/>
      <c r="J3276" s="200"/>
      <c r="K3276" s="3"/>
      <c r="L3276" s="3"/>
    </row>
    <row r="3277" spans="1:12" ht="12.3" hidden="1" x14ac:dyDescent="0.4">
      <c r="A3277" s="3"/>
      <c r="B3277" s="198"/>
      <c r="C3277" s="199"/>
      <c r="D3277" s="200"/>
      <c r="E3277" s="198"/>
      <c r="F3277" s="198"/>
      <c r="G3277" s="200"/>
      <c r="H3277" s="200"/>
      <c r="I3277" s="200"/>
      <c r="J3277" s="200"/>
      <c r="K3277" s="3"/>
      <c r="L3277" s="3"/>
    </row>
    <row r="3278" spans="1:12" ht="12.3" hidden="1" x14ac:dyDescent="0.4">
      <c r="A3278" s="3"/>
      <c r="B3278" s="198"/>
      <c r="C3278" s="199"/>
      <c r="D3278" s="200"/>
      <c r="E3278" s="198"/>
      <c r="F3278" s="198"/>
      <c r="G3278" s="200"/>
      <c r="H3278" s="200"/>
      <c r="I3278" s="200"/>
      <c r="J3278" s="200"/>
      <c r="K3278" s="3"/>
      <c r="L3278" s="3"/>
    </row>
    <row r="3279" spans="1:12" ht="12.3" hidden="1" x14ac:dyDescent="0.4">
      <c r="A3279" s="3"/>
      <c r="B3279" s="198"/>
      <c r="C3279" s="199"/>
      <c r="D3279" s="200"/>
      <c r="E3279" s="198"/>
      <c r="F3279" s="198"/>
      <c r="G3279" s="200"/>
      <c r="H3279" s="200"/>
      <c r="I3279" s="200"/>
      <c r="J3279" s="200"/>
      <c r="K3279" s="3"/>
      <c r="L3279" s="3"/>
    </row>
    <row r="3280" spans="1:12" ht="12.3" hidden="1" x14ac:dyDescent="0.4">
      <c r="A3280" s="3"/>
      <c r="B3280" s="198"/>
      <c r="C3280" s="199"/>
      <c r="D3280" s="200"/>
      <c r="E3280" s="198"/>
      <c r="F3280" s="198"/>
      <c r="G3280" s="200"/>
      <c r="H3280" s="200"/>
      <c r="I3280" s="200"/>
      <c r="J3280" s="200"/>
      <c r="K3280" s="3"/>
      <c r="L3280" s="3"/>
    </row>
    <row r="3281" spans="1:12" ht="12.3" hidden="1" x14ac:dyDescent="0.4">
      <c r="A3281" s="3"/>
      <c r="B3281" s="198"/>
      <c r="C3281" s="199"/>
      <c r="D3281" s="200"/>
      <c r="E3281" s="198"/>
      <c r="F3281" s="198"/>
      <c r="G3281" s="200"/>
      <c r="H3281" s="200"/>
      <c r="I3281" s="200"/>
      <c r="J3281" s="200"/>
      <c r="K3281" s="3"/>
      <c r="L3281" s="3"/>
    </row>
    <row r="3282" spans="1:12" ht="12.3" hidden="1" x14ac:dyDescent="0.4">
      <c r="A3282" s="3"/>
      <c r="B3282" s="198"/>
      <c r="C3282" s="199"/>
      <c r="D3282" s="200"/>
      <c r="E3282" s="198"/>
      <c r="F3282" s="198"/>
      <c r="G3282" s="200"/>
      <c r="H3282" s="200"/>
      <c r="I3282" s="200"/>
      <c r="J3282" s="200"/>
      <c r="K3282" s="3"/>
      <c r="L3282" s="3"/>
    </row>
    <row r="3283" spans="1:12" ht="12.3" hidden="1" x14ac:dyDescent="0.4">
      <c r="A3283" s="3"/>
      <c r="B3283" s="198"/>
      <c r="C3283" s="199"/>
      <c r="D3283" s="200"/>
      <c r="E3283" s="198"/>
      <c r="F3283" s="198"/>
      <c r="G3283" s="200"/>
      <c r="H3283" s="200"/>
      <c r="I3283" s="200"/>
      <c r="J3283" s="200"/>
      <c r="K3283" s="3"/>
      <c r="L3283" s="3"/>
    </row>
    <row r="3284" spans="1:12" ht="12.3" hidden="1" x14ac:dyDescent="0.4">
      <c r="A3284" s="3"/>
      <c r="B3284" s="198"/>
      <c r="C3284" s="199"/>
      <c r="D3284" s="200"/>
      <c r="E3284" s="198"/>
      <c r="F3284" s="198"/>
      <c r="G3284" s="200"/>
      <c r="H3284" s="200"/>
      <c r="I3284" s="200"/>
      <c r="J3284" s="200"/>
      <c r="K3284" s="3"/>
      <c r="L3284" s="3"/>
    </row>
    <row r="3285" spans="1:12" ht="12.3" hidden="1" x14ac:dyDescent="0.4">
      <c r="A3285" s="3"/>
      <c r="B3285" s="198"/>
      <c r="C3285" s="199"/>
      <c r="D3285" s="200"/>
      <c r="E3285" s="198"/>
      <c r="F3285" s="198"/>
      <c r="G3285" s="200"/>
      <c r="H3285" s="200"/>
      <c r="I3285" s="200"/>
      <c r="J3285" s="200"/>
      <c r="K3285" s="3"/>
      <c r="L3285" s="3"/>
    </row>
    <row r="3286" spans="1:12" ht="12.3" hidden="1" x14ac:dyDescent="0.4">
      <c r="A3286" s="3"/>
      <c r="B3286" s="198"/>
      <c r="C3286" s="199"/>
      <c r="D3286" s="200"/>
      <c r="E3286" s="198"/>
      <c r="F3286" s="198"/>
      <c r="G3286" s="200"/>
      <c r="H3286" s="200"/>
      <c r="I3286" s="200"/>
      <c r="J3286" s="200"/>
      <c r="K3286" s="3"/>
      <c r="L3286" s="3"/>
    </row>
    <row r="3287" spans="1:12" ht="12.3" hidden="1" x14ac:dyDescent="0.4">
      <c r="A3287" s="3"/>
      <c r="B3287" s="198"/>
      <c r="C3287" s="199"/>
      <c r="D3287" s="200"/>
      <c r="E3287" s="198"/>
      <c r="F3287" s="198"/>
      <c r="G3287" s="200"/>
      <c r="H3287" s="200"/>
      <c r="I3287" s="200"/>
      <c r="J3287" s="200"/>
      <c r="K3287" s="3"/>
      <c r="L3287" s="3"/>
    </row>
    <row r="3288" spans="1:12" ht="12.3" hidden="1" x14ac:dyDescent="0.4">
      <c r="A3288" s="3"/>
      <c r="B3288" s="198"/>
      <c r="C3288" s="199"/>
      <c r="D3288" s="200"/>
      <c r="E3288" s="198"/>
      <c r="F3288" s="198"/>
      <c r="G3288" s="200"/>
      <c r="H3288" s="200"/>
      <c r="I3288" s="200"/>
      <c r="J3288" s="200"/>
      <c r="K3288" s="3"/>
      <c r="L3288" s="3"/>
    </row>
    <row r="3289" spans="1:12" ht="12.3" hidden="1" x14ac:dyDescent="0.4">
      <c r="A3289" s="3"/>
      <c r="B3289" s="198"/>
      <c r="C3289" s="199"/>
      <c r="D3289" s="200"/>
      <c r="E3289" s="198"/>
      <c r="F3289" s="198"/>
      <c r="G3289" s="200"/>
      <c r="H3289" s="200"/>
      <c r="I3289" s="200"/>
      <c r="J3289" s="200"/>
      <c r="K3289" s="3"/>
      <c r="L3289" s="3"/>
    </row>
    <row r="3290" spans="1:12" ht="12.3" hidden="1" x14ac:dyDescent="0.4">
      <c r="A3290" s="3"/>
      <c r="B3290" s="198"/>
      <c r="C3290" s="199"/>
      <c r="D3290" s="200"/>
      <c r="E3290" s="198"/>
      <c r="F3290" s="198"/>
      <c r="G3290" s="200"/>
      <c r="H3290" s="200"/>
      <c r="I3290" s="200"/>
      <c r="J3290" s="200"/>
      <c r="K3290" s="3"/>
      <c r="L3290" s="3"/>
    </row>
    <row r="3291" spans="1:12" ht="12.3" hidden="1" x14ac:dyDescent="0.4">
      <c r="A3291" s="3"/>
      <c r="B3291" s="198"/>
      <c r="C3291" s="199"/>
      <c r="D3291" s="200"/>
      <c r="E3291" s="198"/>
      <c r="F3291" s="198"/>
      <c r="G3291" s="200"/>
      <c r="H3291" s="200"/>
      <c r="I3291" s="200"/>
      <c r="J3291" s="200"/>
      <c r="K3291" s="3"/>
      <c r="L3291" s="3"/>
    </row>
    <row r="3292" spans="1:12" ht="12.3" hidden="1" x14ac:dyDescent="0.4">
      <c r="A3292" s="3"/>
      <c r="B3292" s="198"/>
      <c r="C3292" s="199"/>
      <c r="D3292" s="200"/>
      <c r="E3292" s="198"/>
      <c r="F3292" s="198"/>
      <c r="G3292" s="200"/>
      <c r="H3292" s="200"/>
      <c r="I3292" s="200"/>
      <c r="J3292" s="200"/>
      <c r="K3292" s="3"/>
      <c r="L3292" s="3"/>
    </row>
    <row r="3293" spans="1:12" ht="12.3" hidden="1" x14ac:dyDescent="0.4">
      <c r="A3293" s="3"/>
      <c r="B3293" s="198"/>
      <c r="C3293" s="199"/>
      <c r="D3293" s="200"/>
      <c r="E3293" s="198"/>
      <c r="F3293" s="198"/>
      <c r="G3293" s="200"/>
      <c r="H3293" s="200"/>
      <c r="I3293" s="200"/>
      <c r="J3293" s="200"/>
      <c r="K3293" s="3"/>
      <c r="L3293" s="3"/>
    </row>
    <row r="3294" spans="1:12" ht="12.3" hidden="1" x14ac:dyDescent="0.4">
      <c r="A3294" s="3"/>
      <c r="B3294" s="198"/>
      <c r="C3294" s="199"/>
      <c r="D3294" s="200"/>
      <c r="E3294" s="198"/>
      <c r="F3294" s="198"/>
      <c r="G3294" s="200"/>
      <c r="H3294" s="200"/>
      <c r="I3294" s="200"/>
      <c r="J3294" s="200"/>
      <c r="K3294" s="3"/>
      <c r="L3294" s="3"/>
    </row>
    <row r="3295" spans="1:12" ht="12.3" hidden="1" x14ac:dyDescent="0.4">
      <c r="A3295" s="3"/>
      <c r="B3295" s="198"/>
      <c r="C3295" s="199"/>
      <c r="D3295" s="200"/>
      <c r="E3295" s="198"/>
      <c r="F3295" s="198"/>
      <c r="G3295" s="200"/>
      <c r="H3295" s="200"/>
      <c r="I3295" s="200"/>
      <c r="J3295" s="200"/>
      <c r="K3295" s="3"/>
      <c r="L3295" s="3"/>
    </row>
    <row r="3296" spans="1:12" ht="12.3" hidden="1" x14ac:dyDescent="0.4">
      <c r="A3296" s="3"/>
      <c r="B3296" s="198"/>
      <c r="C3296" s="199"/>
      <c r="D3296" s="200"/>
      <c r="E3296" s="198"/>
      <c r="F3296" s="198"/>
      <c r="G3296" s="200"/>
      <c r="H3296" s="200"/>
      <c r="I3296" s="200"/>
      <c r="J3296" s="200"/>
      <c r="K3296" s="3"/>
      <c r="L3296" s="3"/>
    </row>
    <row r="3297" spans="1:12" ht="12.3" hidden="1" x14ac:dyDescent="0.4">
      <c r="A3297" s="3"/>
      <c r="B3297" s="198"/>
      <c r="C3297" s="199"/>
      <c r="D3297" s="200"/>
      <c r="E3297" s="198"/>
      <c r="F3297" s="198"/>
      <c r="G3297" s="200"/>
      <c r="H3297" s="200"/>
      <c r="I3297" s="200"/>
      <c r="J3297" s="200"/>
      <c r="K3297" s="3"/>
      <c r="L3297" s="3"/>
    </row>
    <row r="3298" spans="1:12" ht="12.3" hidden="1" x14ac:dyDescent="0.4">
      <c r="A3298" s="3"/>
      <c r="B3298" s="198"/>
      <c r="C3298" s="199"/>
      <c r="D3298" s="200"/>
      <c r="E3298" s="198"/>
      <c r="F3298" s="198"/>
      <c r="G3298" s="200"/>
      <c r="H3298" s="200"/>
      <c r="I3298" s="200"/>
      <c r="J3298" s="200"/>
      <c r="K3298" s="3"/>
      <c r="L3298" s="3"/>
    </row>
    <row r="3299" spans="1:12" ht="12.3" hidden="1" x14ac:dyDescent="0.4">
      <c r="A3299" s="3"/>
      <c r="B3299" s="198"/>
      <c r="C3299" s="199"/>
      <c r="D3299" s="200"/>
      <c r="E3299" s="198"/>
      <c r="F3299" s="198"/>
      <c r="G3299" s="200"/>
      <c r="H3299" s="200"/>
      <c r="I3299" s="200"/>
      <c r="J3299" s="200"/>
      <c r="K3299" s="3"/>
      <c r="L3299" s="3"/>
    </row>
    <row r="3300" spans="1:12" ht="12.3" hidden="1" x14ac:dyDescent="0.4">
      <c r="A3300" s="3"/>
      <c r="B3300" s="198"/>
      <c r="C3300" s="199"/>
      <c r="D3300" s="200"/>
      <c r="E3300" s="198"/>
      <c r="F3300" s="198"/>
      <c r="G3300" s="200"/>
      <c r="H3300" s="200"/>
      <c r="I3300" s="200"/>
      <c r="J3300" s="200"/>
      <c r="K3300" s="3"/>
      <c r="L3300" s="3"/>
    </row>
    <row r="3301" spans="1:12" ht="12.3" hidden="1" x14ac:dyDescent="0.4">
      <c r="A3301" s="3"/>
      <c r="B3301" s="198"/>
      <c r="C3301" s="199"/>
      <c r="D3301" s="200"/>
      <c r="E3301" s="198"/>
      <c r="F3301" s="198"/>
      <c r="G3301" s="200"/>
      <c r="H3301" s="200"/>
      <c r="I3301" s="200"/>
      <c r="J3301" s="200"/>
      <c r="K3301" s="3"/>
      <c r="L3301" s="3"/>
    </row>
    <row r="3302" spans="1:12" ht="12.3" hidden="1" x14ac:dyDescent="0.4">
      <c r="A3302" s="3"/>
      <c r="B3302" s="198"/>
      <c r="C3302" s="199"/>
      <c r="D3302" s="200"/>
      <c r="E3302" s="198"/>
      <c r="F3302" s="198"/>
      <c r="G3302" s="200"/>
      <c r="H3302" s="200"/>
      <c r="I3302" s="200"/>
      <c r="J3302" s="200"/>
      <c r="K3302" s="3"/>
      <c r="L3302" s="3"/>
    </row>
    <row r="3303" spans="1:12" ht="12.3" hidden="1" x14ac:dyDescent="0.4">
      <c r="A3303" s="3"/>
      <c r="B3303" s="198"/>
      <c r="C3303" s="199"/>
      <c r="D3303" s="200"/>
      <c r="E3303" s="198"/>
      <c r="F3303" s="198"/>
      <c r="G3303" s="200"/>
      <c r="H3303" s="200"/>
      <c r="I3303" s="200"/>
      <c r="J3303" s="200"/>
      <c r="K3303" s="3"/>
      <c r="L3303" s="3"/>
    </row>
    <row r="3304" spans="1:12" ht="12.3" hidden="1" x14ac:dyDescent="0.4">
      <c r="A3304" s="3"/>
      <c r="B3304" s="198"/>
      <c r="C3304" s="199"/>
      <c r="D3304" s="200"/>
      <c r="E3304" s="198"/>
      <c r="F3304" s="198"/>
      <c r="G3304" s="200"/>
      <c r="H3304" s="200"/>
      <c r="I3304" s="200"/>
      <c r="J3304" s="200"/>
      <c r="K3304" s="3"/>
      <c r="L3304" s="3"/>
    </row>
    <row r="3305" spans="1:12" ht="12.3" hidden="1" x14ac:dyDescent="0.4">
      <c r="A3305" s="3"/>
      <c r="B3305" s="198"/>
      <c r="C3305" s="199"/>
      <c r="D3305" s="200"/>
      <c r="E3305" s="198"/>
      <c r="F3305" s="198"/>
      <c r="G3305" s="200"/>
      <c r="H3305" s="200"/>
      <c r="I3305" s="200"/>
      <c r="J3305" s="200"/>
      <c r="K3305" s="3"/>
      <c r="L3305" s="3"/>
    </row>
    <row r="3306" spans="1:12" ht="12.3" hidden="1" x14ac:dyDescent="0.4">
      <c r="A3306" s="3"/>
      <c r="B3306" s="198"/>
      <c r="C3306" s="199"/>
      <c r="D3306" s="200"/>
      <c r="E3306" s="198"/>
      <c r="F3306" s="198"/>
      <c r="G3306" s="200"/>
      <c r="H3306" s="200"/>
      <c r="I3306" s="200"/>
      <c r="J3306" s="200"/>
      <c r="K3306" s="3"/>
      <c r="L3306" s="3"/>
    </row>
    <row r="3307" spans="1:12" ht="12.3" hidden="1" x14ac:dyDescent="0.4">
      <c r="A3307" s="3"/>
      <c r="B3307" s="198"/>
      <c r="C3307" s="199"/>
      <c r="D3307" s="200"/>
      <c r="E3307" s="198"/>
      <c r="F3307" s="198"/>
      <c r="G3307" s="200"/>
      <c r="H3307" s="200"/>
      <c r="I3307" s="200"/>
      <c r="J3307" s="200"/>
      <c r="K3307" s="3"/>
      <c r="L3307" s="3"/>
    </row>
    <row r="3308" spans="1:12" ht="12.3" hidden="1" x14ac:dyDescent="0.4">
      <c r="A3308" s="3"/>
      <c r="B3308" s="198"/>
      <c r="C3308" s="199"/>
      <c r="D3308" s="200"/>
      <c r="E3308" s="198"/>
      <c r="F3308" s="198"/>
      <c r="G3308" s="200"/>
      <c r="H3308" s="200"/>
      <c r="I3308" s="200"/>
      <c r="J3308" s="200"/>
      <c r="K3308" s="3"/>
      <c r="L3308" s="3"/>
    </row>
    <row r="3309" spans="1:12" ht="12.3" hidden="1" x14ac:dyDescent="0.4">
      <c r="A3309" s="3"/>
      <c r="B3309" s="198"/>
      <c r="C3309" s="199"/>
      <c r="D3309" s="200"/>
      <c r="E3309" s="198"/>
      <c r="F3309" s="198"/>
      <c r="G3309" s="200"/>
      <c r="H3309" s="200"/>
      <c r="I3309" s="200"/>
      <c r="J3309" s="200"/>
      <c r="K3309" s="3"/>
      <c r="L3309" s="3"/>
    </row>
    <row r="3310" spans="1:12" ht="12.3" hidden="1" x14ac:dyDescent="0.4">
      <c r="A3310" s="3"/>
      <c r="B3310" s="198"/>
      <c r="C3310" s="199"/>
      <c r="D3310" s="200"/>
      <c r="E3310" s="198"/>
      <c r="F3310" s="198"/>
      <c r="G3310" s="200"/>
      <c r="H3310" s="200"/>
      <c r="I3310" s="200"/>
      <c r="J3310" s="200"/>
      <c r="K3310" s="3"/>
      <c r="L3310" s="3"/>
    </row>
    <row r="3311" spans="1:12" ht="12.3" hidden="1" x14ac:dyDescent="0.4">
      <c r="A3311" s="3"/>
      <c r="B3311" s="198"/>
      <c r="C3311" s="199"/>
      <c r="D3311" s="200"/>
      <c r="E3311" s="198"/>
      <c r="F3311" s="198"/>
      <c r="G3311" s="200"/>
      <c r="H3311" s="200"/>
      <c r="I3311" s="200"/>
      <c r="J3311" s="200"/>
      <c r="K3311" s="3"/>
      <c r="L3311" s="3"/>
    </row>
    <row r="3312" spans="1:12" ht="12.3" hidden="1" x14ac:dyDescent="0.4">
      <c r="A3312" s="3"/>
      <c r="B3312" s="198"/>
      <c r="C3312" s="199"/>
      <c r="D3312" s="200"/>
      <c r="E3312" s="198"/>
      <c r="F3312" s="198"/>
      <c r="G3312" s="200"/>
      <c r="H3312" s="200"/>
      <c r="I3312" s="200"/>
      <c r="J3312" s="200"/>
      <c r="K3312" s="3"/>
      <c r="L3312" s="3"/>
    </row>
    <row r="3313" spans="1:12" ht="12.3" hidden="1" x14ac:dyDescent="0.4">
      <c r="A3313" s="3"/>
      <c r="B3313" s="198"/>
      <c r="C3313" s="199"/>
      <c r="D3313" s="200"/>
      <c r="E3313" s="198"/>
      <c r="F3313" s="198"/>
      <c r="G3313" s="200"/>
      <c r="H3313" s="200"/>
      <c r="I3313" s="200"/>
      <c r="J3313" s="200"/>
      <c r="K3313" s="3"/>
      <c r="L3313" s="3"/>
    </row>
    <row r="3314" spans="1:12" ht="12.3" hidden="1" x14ac:dyDescent="0.4">
      <c r="A3314" s="3"/>
      <c r="B3314" s="198"/>
      <c r="C3314" s="199"/>
      <c r="D3314" s="200"/>
      <c r="E3314" s="198"/>
      <c r="F3314" s="198"/>
      <c r="G3314" s="200"/>
      <c r="H3314" s="200"/>
      <c r="I3314" s="200"/>
      <c r="J3314" s="200"/>
      <c r="K3314" s="3"/>
      <c r="L3314" s="3"/>
    </row>
    <row r="3315" spans="1:12" ht="12.3" hidden="1" x14ac:dyDescent="0.4">
      <c r="A3315" s="3"/>
      <c r="B3315" s="198"/>
      <c r="C3315" s="199"/>
      <c r="D3315" s="200"/>
      <c r="E3315" s="198"/>
      <c r="F3315" s="198"/>
      <c r="G3315" s="200"/>
      <c r="H3315" s="200"/>
      <c r="I3315" s="200"/>
      <c r="J3315" s="200"/>
      <c r="K3315" s="3"/>
      <c r="L3315" s="3"/>
    </row>
    <row r="3316" spans="1:12" ht="12.3" hidden="1" x14ac:dyDescent="0.4">
      <c r="A3316" s="3"/>
      <c r="B3316" s="198"/>
      <c r="C3316" s="199"/>
      <c r="D3316" s="200"/>
      <c r="E3316" s="198"/>
      <c r="F3316" s="198"/>
      <c r="G3316" s="200"/>
      <c r="H3316" s="200"/>
      <c r="I3316" s="200"/>
      <c r="J3316" s="200"/>
      <c r="K3316" s="3"/>
      <c r="L3316" s="3"/>
    </row>
    <row r="3317" spans="1:12" ht="12.3" hidden="1" x14ac:dyDescent="0.4">
      <c r="A3317" s="3"/>
      <c r="B3317" s="198"/>
      <c r="C3317" s="199"/>
      <c r="D3317" s="200"/>
      <c r="E3317" s="198"/>
      <c r="F3317" s="198"/>
      <c r="G3317" s="200"/>
      <c r="H3317" s="200"/>
      <c r="I3317" s="200"/>
      <c r="J3317" s="200"/>
      <c r="K3317" s="3"/>
      <c r="L3317" s="3"/>
    </row>
    <row r="3318" spans="1:12" ht="12.3" hidden="1" x14ac:dyDescent="0.4">
      <c r="A3318" s="3"/>
      <c r="B3318" s="198"/>
      <c r="C3318" s="199"/>
      <c r="D3318" s="200"/>
      <c r="E3318" s="198"/>
      <c r="F3318" s="198"/>
      <c r="G3318" s="200"/>
      <c r="H3318" s="200"/>
      <c r="I3318" s="200"/>
      <c r="J3318" s="200"/>
      <c r="K3318" s="3"/>
      <c r="L3318" s="3"/>
    </row>
    <row r="3319" spans="1:12" ht="12.3" hidden="1" x14ac:dyDescent="0.4">
      <c r="A3319" s="3"/>
      <c r="B3319" s="198"/>
      <c r="C3319" s="199"/>
      <c r="D3319" s="200"/>
      <c r="E3319" s="198"/>
      <c r="F3319" s="198"/>
      <c r="G3319" s="200"/>
      <c r="H3319" s="200"/>
      <c r="I3319" s="200"/>
      <c r="J3319" s="200"/>
      <c r="K3319" s="3"/>
      <c r="L3319" s="3"/>
    </row>
    <row r="3320" spans="1:12" ht="12.3" hidden="1" x14ac:dyDescent="0.4">
      <c r="A3320" s="3"/>
      <c r="B3320" s="198"/>
      <c r="C3320" s="199"/>
      <c r="D3320" s="200"/>
      <c r="E3320" s="198"/>
      <c r="F3320" s="198"/>
      <c r="G3320" s="200"/>
      <c r="H3320" s="200"/>
      <c r="I3320" s="200"/>
      <c r="J3320" s="200"/>
      <c r="K3320" s="3"/>
      <c r="L3320" s="3"/>
    </row>
    <row r="3321" spans="1:12" ht="12.3" hidden="1" x14ac:dyDescent="0.4">
      <c r="A3321" s="3"/>
      <c r="B3321" s="198"/>
      <c r="C3321" s="199"/>
      <c r="D3321" s="200"/>
      <c r="E3321" s="198"/>
      <c r="F3321" s="198"/>
      <c r="G3321" s="200"/>
      <c r="H3321" s="200"/>
      <c r="I3321" s="200"/>
      <c r="J3321" s="200"/>
      <c r="K3321" s="3"/>
      <c r="L3321" s="3"/>
    </row>
    <row r="3322" spans="1:12" ht="12.3" hidden="1" x14ac:dyDescent="0.4">
      <c r="A3322" s="3"/>
      <c r="B3322" s="198"/>
      <c r="C3322" s="199"/>
      <c r="D3322" s="200"/>
      <c r="E3322" s="198"/>
      <c r="F3322" s="198"/>
      <c r="G3322" s="200"/>
      <c r="H3322" s="200"/>
      <c r="I3322" s="200"/>
      <c r="J3322" s="200"/>
      <c r="K3322" s="3"/>
      <c r="L3322" s="3"/>
    </row>
    <row r="3323" spans="1:12" ht="12.3" hidden="1" x14ac:dyDescent="0.4">
      <c r="A3323" s="3"/>
      <c r="B3323" s="198"/>
      <c r="C3323" s="199"/>
      <c r="D3323" s="200"/>
      <c r="E3323" s="198"/>
      <c r="F3323" s="198"/>
      <c r="G3323" s="200"/>
      <c r="H3323" s="200"/>
      <c r="I3323" s="200"/>
      <c r="J3323" s="200"/>
      <c r="K3323" s="3"/>
      <c r="L3323" s="3"/>
    </row>
    <row r="3324" spans="1:12" ht="12.3" hidden="1" x14ac:dyDescent="0.4">
      <c r="A3324" s="3"/>
      <c r="B3324" s="198"/>
      <c r="C3324" s="199"/>
      <c r="D3324" s="200"/>
      <c r="E3324" s="198"/>
      <c r="F3324" s="198"/>
      <c r="G3324" s="200"/>
      <c r="H3324" s="200"/>
      <c r="I3324" s="200"/>
      <c r="J3324" s="200"/>
      <c r="K3324" s="3"/>
      <c r="L3324" s="3"/>
    </row>
    <row r="3325" spans="1:12" ht="12.3" hidden="1" x14ac:dyDescent="0.4">
      <c r="A3325" s="3"/>
      <c r="B3325" s="198"/>
      <c r="C3325" s="199"/>
      <c r="D3325" s="200"/>
      <c r="E3325" s="198"/>
      <c r="F3325" s="198"/>
      <c r="G3325" s="200"/>
      <c r="H3325" s="200"/>
      <c r="I3325" s="200"/>
      <c r="J3325" s="200"/>
      <c r="K3325" s="3"/>
      <c r="L3325" s="3"/>
    </row>
    <row r="3326" spans="1:12" ht="12.3" hidden="1" x14ac:dyDescent="0.4">
      <c r="A3326" s="3"/>
      <c r="B3326" s="198"/>
      <c r="C3326" s="199"/>
      <c r="D3326" s="200"/>
      <c r="E3326" s="198"/>
      <c r="F3326" s="198"/>
      <c r="G3326" s="200"/>
      <c r="H3326" s="200"/>
      <c r="I3326" s="200"/>
      <c r="J3326" s="200"/>
      <c r="K3326" s="3"/>
      <c r="L3326" s="3"/>
    </row>
    <row r="3327" spans="1:12" ht="12.3" hidden="1" x14ac:dyDescent="0.4">
      <c r="A3327" s="3"/>
      <c r="B3327" s="198"/>
      <c r="C3327" s="199"/>
      <c r="D3327" s="200"/>
      <c r="E3327" s="198"/>
      <c r="F3327" s="198"/>
      <c r="G3327" s="200"/>
      <c r="H3327" s="200"/>
      <c r="I3327" s="200"/>
      <c r="J3327" s="200"/>
      <c r="K3327" s="3"/>
      <c r="L3327" s="3"/>
    </row>
    <row r="3328" spans="1:12" ht="12.3" hidden="1" x14ac:dyDescent="0.4">
      <c r="A3328" s="3"/>
      <c r="B3328" s="198"/>
      <c r="C3328" s="199"/>
      <c r="D3328" s="200"/>
      <c r="E3328" s="198"/>
      <c r="F3328" s="198"/>
      <c r="G3328" s="200"/>
      <c r="H3328" s="200"/>
      <c r="I3328" s="200"/>
      <c r="J3328" s="200"/>
      <c r="K3328" s="3"/>
      <c r="L3328" s="3"/>
    </row>
    <row r="3329" spans="1:12" ht="12.3" hidden="1" x14ac:dyDescent="0.4">
      <c r="A3329" s="3"/>
      <c r="B3329" s="198"/>
      <c r="C3329" s="199"/>
      <c r="D3329" s="200"/>
      <c r="E3329" s="198"/>
      <c r="F3329" s="198"/>
      <c r="G3329" s="200"/>
      <c r="H3329" s="200"/>
      <c r="I3329" s="200"/>
      <c r="J3329" s="200"/>
      <c r="K3329" s="3"/>
      <c r="L3329" s="3"/>
    </row>
    <row r="3330" spans="1:12" ht="12.3" hidden="1" x14ac:dyDescent="0.4">
      <c r="A3330" s="3"/>
      <c r="B3330" s="198"/>
      <c r="C3330" s="199"/>
      <c r="D3330" s="200"/>
      <c r="E3330" s="198"/>
      <c r="F3330" s="198"/>
      <c r="G3330" s="200"/>
      <c r="H3330" s="200"/>
      <c r="I3330" s="200"/>
      <c r="J3330" s="200"/>
      <c r="K3330" s="3"/>
      <c r="L3330" s="3"/>
    </row>
    <row r="3331" spans="1:12" ht="12.3" hidden="1" x14ac:dyDescent="0.4">
      <c r="A3331" s="3"/>
      <c r="B3331" s="198"/>
      <c r="C3331" s="199"/>
      <c r="D3331" s="200"/>
      <c r="E3331" s="198"/>
      <c r="F3331" s="198"/>
      <c r="G3331" s="200"/>
      <c r="H3331" s="200"/>
      <c r="I3331" s="200"/>
      <c r="J3331" s="200"/>
      <c r="K3331" s="3"/>
      <c r="L3331" s="3"/>
    </row>
    <row r="3332" spans="1:12" ht="12.3" hidden="1" x14ac:dyDescent="0.4">
      <c r="A3332" s="3"/>
      <c r="B3332" s="198"/>
      <c r="C3332" s="199"/>
      <c r="D3332" s="200"/>
      <c r="E3332" s="198"/>
      <c r="F3332" s="198"/>
      <c r="G3332" s="200"/>
      <c r="H3332" s="200"/>
      <c r="I3332" s="200"/>
      <c r="J3332" s="200"/>
      <c r="K3332" s="3"/>
      <c r="L3332" s="3"/>
    </row>
    <row r="3333" spans="1:12" ht="12.3" hidden="1" x14ac:dyDescent="0.4">
      <c r="A3333" s="3"/>
      <c r="B3333" s="198"/>
      <c r="C3333" s="199"/>
      <c r="D3333" s="200"/>
      <c r="E3333" s="198"/>
      <c r="F3333" s="198"/>
      <c r="G3333" s="200"/>
      <c r="H3333" s="200"/>
      <c r="I3333" s="200"/>
      <c r="J3333" s="200"/>
      <c r="K3333" s="3"/>
      <c r="L3333" s="3"/>
    </row>
    <row r="3334" spans="1:12" ht="12.3" hidden="1" x14ac:dyDescent="0.4">
      <c r="A3334" s="3"/>
      <c r="B3334" s="198"/>
      <c r="C3334" s="199"/>
      <c r="D3334" s="200"/>
      <c r="E3334" s="198"/>
      <c r="F3334" s="198"/>
      <c r="G3334" s="200"/>
      <c r="H3334" s="200"/>
      <c r="I3334" s="200"/>
      <c r="J3334" s="200"/>
      <c r="K3334" s="3"/>
      <c r="L3334" s="3"/>
    </row>
    <row r="3335" spans="1:12" ht="12.3" hidden="1" x14ac:dyDescent="0.4">
      <c r="A3335" s="3"/>
      <c r="B3335" s="198"/>
      <c r="C3335" s="199"/>
      <c r="D3335" s="200"/>
      <c r="E3335" s="198"/>
      <c r="F3335" s="198"/>
      <c r="G3335" s="200"/>
      <c r="H3335" s="200"/>
      <c r="I3335" s="200"/>
      <c r="J3335" s="200"/>
      <c r="K3335" s="3"/>
      <c r="L3335" s="3"/>
    </row>
    <row r="3336" spans="1:12" ht="12.3" hidden="1" x14ac:dyDescent="0.4">
      <c r="A3336" s="3"/>
      <c r="B3336" s="198"/>
      <c r="C3336" s="199"/>
      <c r="D3336" s="200"/>
      <c r="E3336" s="198"/>
      <c r="F3336" s="198"/>
      <c r="G3336" s="200"/>
      <c r="H3336" s="200"/>
      <c r="I3336" s="200"/>
      <c r="J3336" s="200"/>
      <c r="K3336" s="3"/>
      <c r="L3336" s="3"/>
    </row>
    <row r="3337" spans="1:12" ht="12.3" hidden="1" x14ac:dyDescent="0.4">
      <c r="A3337" s="3"/>
      <c r="B3337" s="198"/>
      <c r="C3337" s="199"/>
      <c r="D3337" s="200"/>
      <c r="E3337" s="198"/>
      <c r="F3337" s="198"/>
      <c r="G3337" s="200"/>
      <c r="H3337" s="200"/>
      <c r="I3337" s="200"/>
      <c r="J3337" s="200"/>
      <c r="K3337" s="3"/>
      <c r="L3337" s="3"/>
    </row>
    <row r="3338" spans="1:12" ht="12.3" hidden="1" x14ac:dyDescent="0.4">
      <c r="A3338" s="3"/>
      <c r="B3338" s="198"/>
      <c r="C3338" s="199"/>
      <c r="D3338" s="200"/>
      <c r="E3338" s="198"/>
      <c r="F3338" s="198"/>
      <c r="G3338" s="200"/>
      <c r="H3338" s="200"/>
      <c r="I3338" s="200"/>
      <c r="J3338" s="200"/>
      <c r="K3338" s="3"/>
      <c r="L3338" s="3"/>
    </row>
    <row r="3339" spans="1:12" ht="12.3" hidden="1" x14ac:dyDescent="0.4">
      <c r="A3339" s="3"/>
      <c r="B3339" s="198"/>
      <c r="C3339" s="199"/>
      <c r="D3339" s="200"/>
      <c r="E3339" s="198"/>
      <c r="F3339" s="198"/>
      <c r="G3339" s="200"/>
      <c r="H3339" s="200"/>
      <c r="I3339" s="200"/>
      <c r="J3339" s="200"/>
      <c r="K3339" s="3"/>
      <c r="L3339" s="3"/>
    </row>
    <row r="3340" spans="1:12" ht="12.3" hidden="1" x14ac:dyDescent="0.4">
      <c r="A3340" s="3"/>
      <c r="B3340" s="198"/>
      <c r="C3340" s="199"/>
      <c r="D3340" s="200"/>
      <c r="E3340" s="198"/>
      <c r="F3340" s="198"/>
      <c r="G3340" s="200"/>
      <c r="H3340" s="200"/>
      <c r="I3340" s="200"/>
      <c r="J3340" s="200"/>
      <c r="K3340" s="3"/>
      <c r="L3340" s="3"/>
    </row>
    <row r="3341" spans="1:12" ht="12.3" hidden="1" x14ac:dyDescent="0.4">
      <c r="A3341" s="3"/>
      <c r="B3341" s="198"/>
      <c r="C3341" s="199"/>
      <c r="D3341" s="200"/>
      <c r="E3341" s="198"/>
      <c r="F3341" s="198"/>
      <c r="G3341" s="200"/>
      <c r="H3341" s="200"/>
      <c r="I3341" s="200"/>
      <c r="J3341" s="200"/>
      <c r="K3341" s="3"/>
      <c r="L3341" s="3"/>
    </row>
    <row r="3342" spans="1:12" ht="12.3" hidden="1" x14ac:dyDescent="0.4">
      <c r="A3342" s="3"/>
      <c r="B3342" s="198"/>
      <c r="C3342" s="199"/>
      <c r="D3342" s="200"/>
      <c r="E3342" s="198"/>
      <c r="F3342" s="198"/>
      <c r="G3342" s="200"/>
      <c r="H3342" s="200"/>
      <c r="I3342" s="200"/>
      <c r="J3342" s="200"/>
      <c r="K3342" s="3"/>
      <c r="L3342" s="3"/>
    </row>
    <row r="3343" spans="1:12" ht="12.3" hidden="1" x14ac:dyDescent="0.4">
      <c r="A3343" s="3"/>
      <c r="B3343" s="198"/>
      <c r="C3343" s="199"/>
      <c r="D3343" s="200"/>
      <c r="E3343" s="198"/>
      <c r="F3343" s="198"/>
      <c r="G3343" s="200"/>
      <c r="H3343" s="200"/>
      <c r="I3343" s="200"/>
      <c r="J3343" s="200"/>
      <c r="K3343" s="3"/>
      <c r="L3343" s="3"/>
    </row>
    <row r="3344" spans="1:12" ht="12.3" hidden="1" x14ac:dyDescent="0.4">
      <c r="A3344" s="3"/>
      <c r="B3344" s="198"/>
      <c r="C3344" s="199"/>
      <c r="D3344" s="200"/>
      <c r="E3344" s="198"/>
      <c r="F3344" s="198"/>
      <c r="G3344" s="200"/>
      <c r="H3344" s="200"/>
      <c r="I3344" s="200"/>
      <c r="J3344" s="200"/>
      <c r="K3344" s="3"/>
      <c r="L3344" s="3"/>
    </row>
    <row r="3345" spans="1:12" ht="12.3" hidden="1" x14ac:dyDescent="0.4">
      <c r="A3345" s="3"/>
      <c r="B3345" s="198"/>
      <c r="C3345" s="199"/>
      <c r="D3345" s="200"/>
      <c r="E3345" s="198"/>
      <c r="F3345" s="198"/>
      <c r="G3345" s="200"/>
      <c r="H3345" s="200"/>
      <c r="I3345" s="200"/>
      <c r="J3345" s="200"/>
      <c r="K3345" s="3"/>
      <c r="L3345" s="3"/>
    </row>
    <row r="3346" spans="1:12" ht="12.3" hidden="1" x14ac:dyDescent="0.4">
      <c r="A3346" s="3"/>
      <c r="B3346" s="198"/>
      <c r="C3346" s="199"/>
      <c r="D3346" s="200"/>
      <c r="E3346" s="198"/>
      <c r="F3346" s="198"/>
      <c r="G3346" s="200"/>
      <c r="H3346" s="200"/>
      <c r="I3346" s="200"/>
      <c r="J3346" s="200"/>
      <c r="K3346" s="3"/>
      <c r="L3346" s="3"/>
    </row>
    <row r="3347" spans="1:12" ht="12.3" hidden="1" x14ac:dyDescent="0.4">
      <c r="A3347" s="3"/>
      <c r="B3347" s="198"/>
      <c r="C3347" s="199"/>
      <c r="D3347" s="200"/>
      <c r="E3347" s="198"/>
      <c r="F3347" s="198"/>
      <c r="G3347" s="200"/>
      <c r="H3347" s="200"/>
      <c r="I3347" s="200"/>
      <c r="J3347" s="200"/>
      <c r="K3347" s="3"/>
      <c r="L3347" s="3"/>
    </row>
    <row r="3348" spans="1:12" ht="12.3" hidden="1" x14ac:dyDescent="0.4">
      <c r="A3348" s="3"/>
      <c r="B3348" s="198"/>
      <c r="C3348" s="199"/>
      <c r="D3348" s="200"/>
      <c r="E3348" s="198"/>
      <c r="F3348" s="198"/>
      <c r="G3348" s="200"/>
      <c r="H3348" s="200"/>
      <c r="I3348" s="200"/>
      <c r="J3348" s="200"/>
      <c r="K3348" s="3"/>
      <c r="L3348" s="3"/>
    </row>
    <row r="3349" spans="1:12" ht="12.3" hidden="1" x14ac:dyDescent="0.4">
      <c r="A3349" s="3"/>
      <c r="B3349" s="198"/>
      <c r="C3349" s="199"/>
      <c r="D3349" s="200"/>
      <c r="E3349" s="198"/>
      <c r="F3349" s="198"/>
      <c r="G3349" s="200"/>
      <c r="H3349" s="200"/>
      <c r="I3349" s="200"/>
      <c r="J3349" s="200"/>
      <c r="K3349" s="3"/>
      <c r="L3349" s="3"/>
    </row>
    <row r="3350" spans="1:12" ht="12.3" hidden="1" x14ac:dyDescent="0.4">
      <c r="A3350" s="3"/>
      <c r="B3350" s="198"/>
      <c r="C3350" s="199"/>
      <c r="D3350" s="200"/>
      <c r="E3350" s="198"/>
      <c r="F3350" s="198"/>
      <c r="G3350" s="200"/>
      <c r="H3350" s="200"/>
      <c r="I3350" s="200"/>
      <c r="J3350" s="200"/>
      <c r="K3350" s="3"/>
      <c r="L3350" s="3"/>
    </row>
    <row r="3351" spans="1:12" ht="12.3" hidden="1" x14ac:dyDescent="0.4">
      <c r="A3351" s="3"/>
      <c r="B3351" s="198"/>
      <c r="C3351" s="199"/>
      <c r="D3351" s="200"/>
      <c r="E3351" s="198"/>
      <c r="F3351" s="198"/>
      <c r="G3351" s="200"/>
      <c r="H3351" s="200"/>
      <c r="I3351" s="200"/>
      <c r="J3351" s="200"/>
      <c r="K3351" s="3"/>
      <c r="L3351" s="3"/>
    </row>
    <row r="3352" spans="1:12" ht="12.3" hidden="1" x14ac:dyDescent="0.4">
      <c r="A3352" s="3"/>
      <c r="B3352" s="198"/>
      <c r="C3352" s="199"/>
      <c r="D3352" s="200"/>
      <c r="E3352" s="198"/>
      <c r="F3352" s="198"/>
      <c r="G3352" s="200"/>
      <c r="H3352" s="200"/>
      <c r="I3352" s="200"/>
      <c r="J3352" s="200"/>
      <c r="K3352" s="3"/>
      <c r="L3352" s="3"/>
    </row>
    <row r="3353" spans="1:12" ht="12.3" hidden="1" x14ac:dyDescent="0.4">
      <c r="A3353" s="3"/>
      <c r="B3353" s="198"/>
      <c r="C3353" s="199"/>
      <c r="D3353" s="200"/>
      <c r="E3353" s="198"/>
      <c r="F3353" s="198"/>
      <c r="G3353" s="200"/>
      <c r="H3353" s="200"/>
      <c r="I3353" s="200"/>
      <c r="J3353" s="200"/>
      <c r="K3353" s="3"/>
      <c r="L3353" s="3"/>
    </row>
    <row r="3354" spans="1:12" ht="12.3" hidden="1" x14ac:dyDescent="0.4">
      <c r="A3354" s="3"/>
      <c r="B3354" s="198"/>
      <c r="C3354" s="199"/>
      <c r="D3354" s="200"/>
      <c r="E3354" s="198"/>
      <c r="F3354" s="198"/>
      <c r="G3354" s="200"/>
      <c r="H3354" s="200"/>
      <c r="I3354" s="200"/>
      <c r="J3354" s="200"/>
      <c r="K3354" s="3"/>
      <c r="L3354" s="3"/>
    </row>
    <row r="3355" spans="1:12" ht="12.3" hidden="1" x14ac:dyDescent="0.4">
      <c r="A3355" s="3"/>
      <c r="B3355" s="198"/>
      <c r="C3355" s="199"/>
      <c r="D3355" s="200"/>
      <c r="E3355" s="198"/>
      <c r="F3355" s="198"/>
      <c r="G3355" s="200"/>
      <c r="H3355" s="200"/>
      <c r="I3355" s="200"/>
      <c r="J3355" s="200"/>
      <c r="K3355" s="3"/>
      <c r="L3355" s="3"/>
    </row>
    <row r="3356" spans="1:12" ht="12.3" hidden="1" x14ac:dyDescent="0.4">
      <c r="A3356" s="3"/>
      <c r="B3356" s="198"/>
      <c r="C3356" s="199"/>
      <c r="D3356" s="200"/>
      <c r="E3356" s="198"/>
      <c r="F3356" s="198"/>
      <c r="G3356" s="200"/>
      <c r="H3356" s="200"/>
      <c r="I3356" s="200"/>
      <c r="J3356" s="200"/>
      <c r="K3356" s="3"/>
      <c r="L3356" s="3"/>
    </row>
    <row r="3357" spans="1:12" ht="12.3" hidden="1" x14ac:dyDescent="0.4">
      <c r="A3357" s="3"/>
      <c r="B3357" s="198"/>
      <c r="C3357" s="199"/>
      <c r="D3357" s="200"/>
      <c r="E3357" s="198"/>
      <c r="F3357" s="198"/>
      <c r="G3357" s="200"/>
      <c r="H3357" s="200"/>
      <c r="I3357" s="200"/>
      <c r="J3357" s="200"/>
      <c r="K3357" s="3"/>
      <c r="L3357" s="3"/>
    </row>
    <row r="3358" spans="1:12" ht="12.3" hidden="1" x14ac:dyDescent="0.4">
      <c r="A3358" s="3"/>
      <c r="B3358" s="198"/>
      <c r="C3358" s="199"/>
      <c r="D3358" s="200"/>
      <c r="E3358" s="198"/>
      <c r="F3358" s="198"/>
      <c r="G3358" s="200"/>
      <c r="H3358" s="200"/>
      <c r="I3358" s="200"/>
      <c r="J3358" s="200"/>
      <c r="K3358" s="3"/>
      <c r="L3358" s="3"/>
    </row>
    <row r="3359" spans="1:12" ht="12.3" hidden="1" x14ac:dyDescent="0.4">
      <c r="A3359" s="3"/>
      <c r="B3359" s="198"/>
      <c r="C3359" s="199"/>
      <c r="D3359" s="200"/>
      <c r="E3359" s="198"/>
      <c r="F3359" s="198"/>
      <c r="G3359" s="200"/>
      <c r="H3359" s="200"/>
      <c r="I3359" s="200"/>
      <c r="J3359" s="200"/>
      <c r="K3359" s="3"/>
      <c r="L3359" s="3"/>
    </row>
    <row r="3360" spans="1:12" ht="12.3" hidden="1" x14ac:dyDescent="0.4">
      <c r="A3360" s="3"/>
      <c r="B3360" s="198"/>
      <c r="C3360" s="199"/>
      <c r="D3360" s="200"/>
      <c r="E3360" s="198"/>
      <c r="F3360" s="198"/>
      <c r="G3360" s="200"/>
      <c r="H3360" s="200"/>
      <c r="I3360" s="200"/>
      <c r="J3360" s="200"/>
      <c r="K3360" s="3"/>
      <c r="L3360" s="3"/>
    </row>
    <row r="3361" spans="1:12" ht="12.3" hidden="1" x14ac:dyDescent="0.4">
      <c r="A3361" s="3"/>
      <c r="B3361" s="198"/>
      <c r="C3361" s="199"/>
      <c r="D3361" s="200"/>
      <c r="E3361" s="198"/>
      <c r="F3361" s="198"/>
      <c r="G3361" s="200"/>
      <c r="H3361" s="200"/>
      <c r="I3361" s="200"/>
      <c r="J3361" s="200"/>
      <c r="K3361" s="3"/>
      <c r="L3361" s="3"/>
    </row>
    <row r="3362" spans="1:12" ht="12.3" hidden="1" x14ac:dyDescent="0.4">
      <c r="A3362" s="3"/>
      <c r="B3362" s="198"/>
      <c r="C3362" s="199"/>
      <c r="D3362" s="200"/>
      <c r="E3362" s="198"/>
      <c r="F3362" s="198"/>
      <c r="G3362" s="200"/>
      <c r="H3362" s="200"/>
      <c r="I3362" s="200"/>
      <c r="J3362" s="200"/>
      <c r="K3362" s="3"/>
      <c r="L3362" s="3"/>
    </row>
    <row r="3363" spans="1:12" ht="12.3" hidden="1" x14ac:dyDescent="0.4">
      <c r="A3363" s="3"/>
      <c r="B3363" s="198"/>
      <c r="C3363" s="199"/>
      <c r="D3363" s="200"/>
      <c r="E3363" s="198"/>
      <c r="F3363" s="198"/>
      <c r="G3363" s="200"/>
      <c r="H3363" s="200"/>
      <c r="I3363" s="200"/>
      <c r="J3363" s="200"/>
      <c r="K3363" s="3"/>
      <c r="L3363" s="3"/>
    </row>
    <row r="3364" spans="1:12" ht="12.3" hidden="1" x14ac:dyDescent="0.4">
      <c r="A3364" s="3"/>
      <c r="B3364" s="198"/>
      <c r="C3364" s="199"/>
      <c r="D3364" s="200"/>
      <c r="E3364" s="198"/>
      <c r="F3364" s="198"/>
      <c r="G3364" s="200"/>
      <c r="H3364" s="200"/>
      <c r="I3364" s="200"/>
      <c r="J3364" s="200"/>
      <c r="K3364" s="3"/>
      <c r="L3364" s="3"/>
    </row>
    <row r="3365" spans="1:12" ht="12.3" hidden="1" x14ac:dyDescent="0.4">
      <c r="A3365" s="3"/>
      <c r="B3365" s="198"/>
      <c r="C3365" s="199"/>
      <c r="D3365" s="200"/>
      <c r="E3365" s="198"/>
      <c r="F3365" s="198"/>
      <c r="G3365" s="200"/>
      <c r="H3365" s="200"/>
      <c r="I3365" s="200"/>
      <c r="J3365" s="200"/>
      <c r="K3365" s="3"/>
      <c r="L3365" s="3"/>
    </row>
    <row r="3366" spans="1:12" ht="12.3" hidden="1" x14ac:dyDescent="0.4">
      <c r="A3366" s="3"/>
      <c r="B3366" s="198"/>
      <c r="C3366" s="199"/>
      <c r="D3366" s="200"/>
      <c r="E3366" s="198"/>
      <c r="F3366" s="198"/>
      <c r="G3366" s="200"/>
      <c r="H3366" s="200"/>
      <c r="I3366" s="200"/>
      <c r="J3366" s="200"/>
      <c r="K3366" s="3"/>
      <c r="L3366" s="3"/>
    </row>
    <row r="3367" spans="1:12" ht="12.3" hidden="1" x14ac:dyDescent="0.4">
      <c r="A3367" s="3"/>
      <c r="B3367" s="198"/>
      <c r="C3367" s="199"/>
      <c r="D3367" s="200"/>
      <c r="E3367" s="198"/>
      <c r="F3367" s="198"/>
      <c r="G3367" s="200"/>
      <c r="H3367" s="200"/>
      <c r="I3367" s="200"/>
      <c r="J3367" s="200"/>
      <c r="K3367" s="3"/>
      <c r="L3367" s="3"/>
    </row>
    <row r="3368" spans="1:12" ht="12.3" hidden="1" x14ac:dyDescent="0.4">
      <c r="A3368" s="3"/>
      <c r="B3368" s="198"/>
      <c r="C3368" s="199"/>
      <c r="D3368" s="200"/>
      <c r="E3368" s="198"/>
      <c r="F3368" s="198"/>
      <c r="G3368" s="200"/>
      <c r="H3368" s="200"/>
      <c r="I3368" s="200"/>
      <c r="J3368" s="200"/>
      <c r="K3368" s="3"/>
      <c r="L3368" s="3"/>
    </row>
    <row r="3369" spans="1:12" ht="12.3" hidden="1" x14ac:dyDescent="0.4">
      <c r="A3369" s="3"/>
      <c r="B3369" s="198"/>
      <c r="C3369" s="199"/>
      <c r="D3369" s="200"/>
      <c r="E3369" s="198"/>
      <c r="F3369" s="198"/>
      <c r="G3369" s="200"/>
      <c r="H3369" s="200"/>
      <c r="I3369" s="200"/>
      <c r="J3369" s="200"/>
      <c r="K3369" s="3"/>
      <c r="L3369" s="3"/>
    </row>
    <row r="3370" spans="1:12" ht="12.3" hidden="1" x14ac:dyDescent="0.4">
      <c r="A3370" s="3"/>
      <c r="B3370" s="198"/>
      <c r="C3370" s="199"/>
      <c r="D3370" s="200"/>
      <c r="E3370" s="198"/>
      <c r="F3370" s="198"/>
      <c r="G3370" s="200"/>
      <c r="H3370" s="200"/>
      <c r="I3370" s="200"/>
      <c r="J3370" s="200"/>
      <c r="K3370" s="3"/>
      <c r="L3370" s="3"/>
    </row>
    <row r="3371" spans="1:12" ht="12.3" hidden="1" x14ac:dyDescent="0.4">
      <c r="A3371" s="3"/>
      <c r="B3371" s="198"/>
      <c r="C3371" s="199"/>
      <c r="D3371" s="200"/>
      <c r="E3371" s="198"/>
      <c r="F3371" s="198"/>
      <c r="G3371" s="200"/>
      <c r="H3371" s="200"/>
      <c r="I3371" s="200"/>
      <c r="J3371" s="200"/>
      <c r="K3371" s="3"/>
      <c r="L3371" s="3"/>
    </row>
    <row r="3372" spans="1:12" ht="12.3" hidden="1" x14ac:dyDescent="0.4">
      <c r="A3372" s="3"/>
      <c r="B3372" s="198"/>
      <c r="C3372" s="199"/>
      <c r="D3372" s="200"/>
      <c r="E3372" s="198"/>
      <c r="F3372" s="198"/>
      <c r="G3372" s="200"/>
      <c r="H3372" s="200"/>
      <c r="I3372" s="200"/>
      <c r="J3372" s="200"/>
      <c r="K3372" s="3"/>
      <c r="L3372" s="3"/>
    </row>
    <row r="3373" spans="1:12" ht="12.3" hidden="1" x14ac:dyDescent="0.4">
      <c r="A3373" s="3"/>
      <c r="B3373" s="198"/>
      <c r="C3373" s="199"/>
      <c r="D3373" s="200"/>
      <c r="E3373" s="198"/>
      <c r="F3373" s="198"/>
      <c r="G3373" s="200"/>
      <c r="H3373" s="200"/>
      <c r="I3373" s="200"/>
      <c r="J3373" s="200"/>
      <c r="K3373" s="3"/>
      <c r="L3373" s="3"/>
    </row>
    <row r="3374" spans="1:12" ht="12.3" hidden="1" x14ac:dyDescent="0.4">
      <c r="A3374" s="3"/>
      <c r="B3374" s="198"/>
      <c r="C3374" s="199"/>
      <c r="D3374" s="200"/>
      <c r="E3374" s="198"/>
      <c r="F3374" s="198"/>
      <c r="G3374" s="200"/>
      <c r="H3374" s="200"/>
      <c r="I3374" s="200"/>
      <c r="J3374" s="200"/>
      <c r="K3374" s="3"/>
      <c r="L3374" s="3"/>
    </row>
    <row r="3375" spans="1:12" ht="12.3" hidden="1" x14ac:dyDescent="0.4">
      <c r="A3375" s="3"/>
      <c r="B3375" s="198"/>
      <c r="C3375" s="199"/>
      <c r="D3375" s="200"/>
      <c r="E3375" s="198"/>
      <c r="F3375" s="198"/>
      <c r="G3375" s="200"/>
      <c r="H3375" s="200"/>
      <c r="I3375" s="200"/>
      <c r="J3375" s="200"/>
      <c r="K3375" s="3"/>
      <c r="L3375" s="3"/>
    </row>
    <row r="3376" spans="1:12" ht="12.3" hidden="1" x14ac:dyDescent="0.4">
      <c r="A3376" s="3"/>
      <c r="B3376" s="198"/>
      <c r="C3376" s="199"/>
      <c r="D3376" s="200"/>
      <c r="E3376" s="198"/>
      <c r="F3376" s="198"/>
      <c r="G3376" s="200"/>
      <c r="H3376" s="200"/>
      <c r="I3376" s="200"/>
      <c r="J3376" s="200"/>
      <c r="K3376" s="3"/>
      <c r="L3376" s="3"/>
    </row>
    <row r="3377" spans="1:12" ht="12.3" hidden="1" x14ac:dyDescent="0.4">
      <c r="A3377" s="3"/>
      <c r="B3377" s="198"/>
      <c r="C3377" s="199"/>
      <c r="D3377" s="200"/>
      <c r="E3377" s="198"/>
      <c r="F3377" s="198"/>
      <c r="G3377" s="200"/>
      <c r="H3377" s="200"/>
      <c r="I3377" s="200"/>
      <c r="J3377" s="200"/>
      <c r="K3377" s="3"/>
      <c r="L3377" s="3"/>
    </row>
    <row r="3378" spans="1:12" ht="12.3" hidden="1" x14ac:dyDescent="0.4">
      <c r="A3378" s="3"/>
      <c r="B3378" s="198"/>
      <c r="C3378" s="199"/>
      <c r="D3378" s="200"/>
      <c r="E3378" s="198"/>
      <c r="F3378" s="198"/>
      <c r="G3378" s="200"/>
      <c r="H3378" s="200"/>
      <c r="I3378" s="200"/>
      <c r="J3378" s="200"/>
      <c r="K3378" s="3"/>
      <c r="L3378" s="3"/>
    </row>
    <row r="3379" spans="1:12" ht="12.3" hidden="1" x14ac:dyDescent="0.4">
      <c r="A3379" s="3"/>
      <c r="B3379" s="198"/>
      <c r="C3379" s="199"/>
      <c r="D3379" s="200"/>
      <c r="E3379" s="198"/>
      <c r="F3379" s="198"/>
      <c r="G3379" s="200"/>
      <c r="H3379" s="200"/>
      <c r="I3379" s="200"/>
      <c r="J3379" s="200"/>
      <c r="K3379" s="3"/>
      <c r="L3379" s="3"/>
    </row>
    <row r="3380" spans="1:12" ht="12.3" hidden="1" x14ac:dyDescent="0.4">
      <c r="A3380" s="3"/>
      <c r="B3380" s="198"/>
      <c r="C3380" s="199"/>
      <c r="D3380" s="200"/>
      <c r="E3380" s="198"/>
      <c r="F3380" s="198"/>
      <c r="G3380" s="200"/>
      <c r="H3380" s="200"/>
      <c r="I3380" s="200"/>
      <c r="J3380" s="200"/>
      <c r="K3380" s="3"/>
      <c r="L3380" s="3"/>
    </row>
    <row r="3381" spans="1:12" ht="12.3" hidden="1" x14ac:dyDescent="0.4">
      <c r="A3381" s="3"/>
      <c r="B3381" s="198"/>
      <c r="C3381" s="199"/>
      <c r="D3381" s="200"/>
      <c r="E3381" s="198"/>
      <c r="F3381" s="198"/>
      <c r="G3381" s="200"/>
      <c r="H3381" s="200"/>
      <c r="I3381" s="200"/>
      <c r="J3381" s="200"/>
      <c r="K3381" s="3"/>
      <c r="L3381" s="3"/>
    </row>
    <row r="3382" spans="1:12" ht="12.3" hidden="1" x14ac:dyDescent="0.4">
      <c r="A3382" s="3"/>
      <c r="B3382" s="198"/>
      <c r="C3382" s="199"/>
      <c r="D3382" s="200"/>
      <c r="E3382" s="198"/>
      <c r="F3382" s="198"/>
      <c r="G3382" s="200"/>
      <c r="H3382" s="200"/>
      <c r="I3382" s="200"/>
      <c r="J3382" s="200"/>
      <c r="K3382" s="3"/>
      <c r="L3382" s="3"/>
    </row>
    <row r="3383" spans="1:12" ht="12.3" hidden="1" x14ac:dyDescent="0.4">
      <c r="A3383" s="3"/>
      <c r="B3383" s="198"/>
      <c r="C3383" s="199"/>
      <c r="D3383" s="200"/>
      <c r="E3383" s="198"/>
      <c r="F3383" s="198"/>
      <c r="G3383" s="200"/>
      <c r="H3383" s="200"/>
      <c r="I3383" s="200"/>
      <c r="J3383" s="200"/>
      <c r="K3383" s="3"/>
      <c r="L3383" s="3"/>
    </row>
    <row r="3384" spans="1:12" ht="12.3" hidden="1" x14ac:dyDescent="0.4">
      <c r="A3384" s="3"/>
      <c r="B3384" s="198"/>
      <c r="C3384" s="199"/>
      <c r="D3384" s="200"/>
      <c r="E3384" s="198"/>
      <c r="F3384" s="198"/>
      <c r="G3384" s="200"/>
      <c r="H3384" s="200"/>
      <c r="I3384" s="200"/>
      <c r="J3384" s="200"/>
      <c r="K3384" s="3"/>
      <c r="L3384" s="3"/>
    </row>
    <row r="3385" spans="1:12" ht="12.3" hidden="1" x14ac:dyDescent="0.4">
      <c r="A3385" s="3"/>
      <c r="B3385" s="198"/>
      <c r="C3385" s="199"/>
      <c r="D3385" s="200"/>
      <c r="E3385" s="198"/>
      <c r="F3385" s="198"/>
      <c r="G3385" s="200"/>
      <c r="H3385" s="200"/>
      <c r="I3385" s="200"/>
      <c r="J3385" s="200"/>
      <c r="K3385" s="3"/>
      <c r="L3385" s="3"/>
    </row>
    <row r="3386" spans="1:12" ht="12.3" hidden="1" x14ac:dyDescent="0.4">
      <c r="A3386" s="3"/>
      <c r="B3386" s="198"/>
      <c r="C3386" s="199"/>
      <c r="D3386" s="200"/>
      <c r="E3386" s="198"/>
      <c r="F3386" s="198"/>
      <c r="G3386" s="200"/>
      <c r="H3386" s="200"/>
      <c r="I3386" s="200"/>
      <c r="J3386" s="200"/>
      <c r="K3386" s="3"/>
      <c r="L3386" s="3"/>
    </row>
    <row r="3387" spans="1:12" ht="12.3" hidden="1" x14ac:dyDescent="0.4">
      <c r="A3387" s="3"/>
      <c r="B3387" s="198"/>
      <c r="C3387" s="199"/>
      <c r="D3387" s="200"/>
      <c r="E3387" s="198"/>
      <c r="F3387" s="198"/>
      <c r="G3387" s="200"/>
      <c r="H3387" s="200"/>
      <c r="I3387" s="200"/>
      <c r="J3387" s="200"/>
      <c r="K3387" s="3"/>
      <c r="L3387" s="3"/>
    </row>
    <row r="3388" spans="1:12" ht="12.3" hidden="1" x14ac:dyDescent="0.4">
      <c r="A3388" s="3"/>
      <c r="B3388" s="198"/>
      <c r="C3388" s="199"/>
      <c r="D3388" s="200"/>
      <c r="E3388" s="198"/>
      <c r="F3388" s="198"/>
      <c r="G3388" s="200"/>
      <c r="H3388" s="200"/>
      <c r="I3388" s="200"/>
      <c r="J3388" s="200"/>
      <c r="K3388" s="3"/>
      <c r="L3388" s="3"/>
    </row>
    <row r="3389" spans="1:12" ht="12.3" hidden="1" x14ac:dyDescent="0.4">
      <c r="A3389" s="3"/>
      <c r="B3389" s="198"/>
      <c r="C3389" s="199"/>
      <c r="D3389" s="200"/>
      <c r="E3389" s="198"/>
      <c r="F3389" s="198"/>
      <c r="G3389" s="200"/>
      <c r="H3389" s="200"/>
      <c r="I3389" s="200"/>
      <c r="J3389" s="200"/>
      <c r="K3389" s="3"/>
      <c r="L3389" s="3"/>
    </row>
    <row r="3390" spans="1:12" ht="12.3" hidden="1" x14ac:dyDescent="0.4">
      <c r="A3390" s="3"/>
      <c r="B3390" s="198"/>
      <c r="C3390" s="199"/>
      <c r="D3390" s="200"/>
      <c r="E3390" s="198"/>
      <c r="F3390" s="198"/>
      <c r="G3390" s="200"/>
      <c r="H3390" s="200"/>
      <c r="I3390" s="200"/>
      <c r="J3390" s="200"/>
      <c r="K3390" s="3"/>
      <c r="L3390" s="3"/>
    </row>
    <row r="3391" spans="1:12" ht="12.3" hidden="1" x14ac:dyDescent="0.4">
      <c r="A3391" s="3"/>
      <c r="B3391" s="198"/>
      <c r="C3391" s="199"/>
      <c r="D3391" s="200"/>
      <c r="E3391" s="198"/>
      <c r="F3391" s="198"/>
      <c r="G3391" s="200"/>
      <c r="H3391" s="200"/>
      <c r="I3391" s="200"/>
      <c r="J3391" s="200"/>
      <c r="K3391" s="3"/>
      <c r="L3391" s="3"/>
    </row>
    <row r="3392" spans="1:12" ht="12.3" hidden="1" x14ac:dyDescent="0.4">
      <c r="A3392" s="3"/>
      <c r="B3392" s="198"/>
      <c r="C3392" s="199"/>
      <c r="D3392" s="200"/>
      <c r="E3392" s="198"/>
      <c r="F3392" s="198"/>
      <c r="G3392" s="200"/>
      <c r="H3392" s="200"/>
      <c r="I3392" s="200"/>
      <c r="J3392" s="200"/>
      <c r="K3392" s="3"/>
      <c r="L3392" s="3"/>
    </row>
    <row r="3393" spans="1:12" ht="12.3" hidden="1" x14ac:dyDescent="0.4">
      <c r="A3393" s="3"/>
      <c r="B3393" s="198"/>
      <c r="C3393" s="199"/>
      <c r="D3393" s="200"/>
      <c r="E3393" s="198"/>
      <c r="F3393" s="198"/>
      <c r="G3393" s="200"/>
      <c r="H3393" s="200"/>
      <c r="I3393" s="200"/>
      <c r="J3393" s="200"/>
      <c r="K3393" s="3"/>
      <c r="L3393" s="3"/>
    </row>
    <row r="3394" spans="1:12" ht="12.3" hidden="1" x14ac:dyDescent="0.4">
      <c r="A3394" s="3"/>
      <c r="B3394" s="198"/>
      <c r="C3394" s="199"/>
      <c r="D3394" s="200"/>
      <c r="E3394" s="198"/>
      <c r="F3394" s="198"/>
      <c r="G3394" s="200"/>
      <c r="H3394" s="200"/>
      <c r="I3394" s="200"/>
      <c r="J3394" s="200"/>
      <c r="K3394" s="3"/>
      <c r="L3394" s="3"/>
    </row>
    <row r="3395" spans="1:12" ht="12.3" hidden="1" x14ac:dyDescent="0.4">
      <c r="A3395" s="3"/>
      <c r="B3395" s="198"/>
      <c r="C3395" s="199"/>
      <c r="D3395" s="200"/>
      <c r="E3395" s="198"/>
      <c r="F3395" s="198"/>
      <c r="G3395" s="200"/>
      <c r="H3395" s="200"/>
      <c r="I3395" s="200"/>
      <c r="J3395" s="200"/>
      <c r="K3395" s="3"/>
      <c r="L3395" s="3"/>
    </row>
    <row r="3396" spans="1:12" ht="12.3" hidden="1" x14ac:dyDescent="0.4">
      <c r="A3396" s="3"/>
      <c r="B3396" s="198"/>
      <c r="C3396" s="199"/>
      <c r="D3396" s="200"/>
      <c r="E3396" s="198"/>
      <c r="F3396" s="198"/>
      <c r="G3396" s="200"/>
      <c r="H3396" s="200"/>
      <c r="I3396" s="200"/>
      <c r="J3396" s="200"/>
      <c r="K3396" s="3"/>
      <c r="L3396" s="3"/>
    </row>
    <row r="3397" spans="1:12" ht="12.3" hidden="1" x14ac:dyDescent="0.4">
      <c r="A3397" s="3"/>
      <c r="B3397" s="198"/>
      <c r="C3397" s="199"/>
      <c r="D3397" s="200"/>
      <c r="E3397" s="198"/>
      <c r="F3397" s="198"/>
      <c r="G3397" s="200"/>
      <c r="H3397" s="200"/>
      <c r="I3397" s="200"/>
      <c r="J3397" s="200"/>
      <c r="K3397" s="3"/>
      <c r="L3397" s="3"/>
    </row>
    <row r="3398" spans="1:12" ht="12.3" hidden="1" x14ac:dyDescent="0.4">
      <c r="A3398" s="3"/>
      <c r="B3398" s="198"/>
      <c r="C3398" s="199"/>
      <c r="D3398" s="200"/>
      <c r="E3398" s="198"/>
      <c r="F3398" s="198"/>
      <c r="G3398" s="200"/>
      <c r="H3398" s="200"/>
      <c r="I3398" s="200"/>
      <c r="J3398" s="200"/>
      <c r="K3398" s="3"/>
      <c r="L3398" s="3"/>
    </row>
    <row r="3399" spans="1:12" ht="12.3" hidden="1" x14ac:dyDescent="0.4">
      <c r="A3399" s="3"/>
      <c r="B3399" s="198"/>
      <c r="C3399" s="199"/>
      <c r="D3399" s="200"/>
      <c r="E3399" s="198"/>
      <c r="F3399" s="198"/>
      <c r="G3399" s="200"/>
      <c r="H3399" s="200"/>
      <c r="I3399" s="200"/>
      <c r="J3399" s="200"/>
      <c r="K3399" s="3"/>
      <c r="L3399" s="3"/>
    </row>
    <row r="3400" spans="1:12" ht="12.3" hidden="1" x14ac:dyDescent="0.4">
      <c r="A3400" s="3"/>
      <c r="B3400" s="198"/>
      <c r="C3400" s="199"/>
      <c r="D3400" s="200"/>
      <c r="E3400" s="198"/>
      <c r="F3400" s="198"/>
      <c r="G3400" s="200"/>
      <c r="H3400" s="200"/>
      <c r="I3400" s="200"/>
      <c r="J3400" s="200"/>
      <c r="K3400" s="3"/>
      <c r="L3400" s="3"/>
    </row>
    <row r="3401" spans="1:12" ht="12.3" hidden="1" x14ac:dyDescent="0.4">
      <c r="A3401" s="3"/>
      <c r="B3401" s="198"/>
      <c r="C3401" s="199"/>
      <c r="D3401" s="200"/>
      <c r="E3401" s="198"/>
      <c r="F3401" s="198"/>
      <c r="G3401" s="200"/>
      <c r="H3401" s="200"/>
      <c r="I3401" s="200"/>
      <c r="J3401" s="200"/>
      <c r="K3401" s="3"/>
      <c r="L3401" s="3"/>
    </row>
    <row r="3402" spans="1:12" ht="12.3" hidden="1" x14ac:dyDescent="0.4">
      <c r="A3402" s="3"/>
      <c r="B3402" s="198"/>
      <c r="C3402" s="199"/>
      <c r="D3402" s="200"/>
      <c r="E3402" s="198"/>
      <c r="F3402" s="198"/>
      <c r="G3402" s="200"/>
      <c r="H3402" s="200"/>
      <c r="I3402" s="200"/>
      <c r="J3402" s="200"/>
      <c r="K3402" s="3"/>
      <c r="L3402" s="3"/>
    </row>
    <row r="3403" spans="1:12" ht="12.3" hidden="1" x14ac:dyDescent="0.4">
      <c r="A3403" s="3"/>
      <c r="B3403" s="198"/>
      <c r="C3403" s="199"/>
      <c r="D3403" s="200"/>
      <c r="E3403" s="198"/>
      <c r="F3403" s="198"/>
      <c r="G3403" s="200"/>
      <c r="H3403" s="200"/>
      <c r="I3403" s="200"/>
      <c r="J3403" s="200"/>
      <c r="K3403" s="3"/>
      <c r="L3403" s="3"/>
    </row>
    <row r="3404" spans="1:12" ht="12.3" hidden="1" x14ac:dyDescent="0.4">
      <c r="A3404" s="3"/>
      <c r="B3404" s="198"/>
      <c r="C3404" s="199"/>
      <c r="D3404" s="200"/>
      <c r="E3404" s="198"/>
      <c r="F3404" s="198"/>
      <c r="G3404" s="200"/>
      <c r="H3404" s="200"/>
      <c r="I3404" s="200"/>
      <c r="J3404" s="200"/>
      <c r="K3404" s="3"/>
      <c r="L3404" s="3"/>
    </row>
    <row r="3405" spans="1:12" ht="12.3" hidden="1" x14ac:dyDescent="0.4">
      <c r="A3405" s="3"/>
      <c r="B3405" s="198"/>
      <c r="C3405" s="199"/>
      <c r="D3405" s="200"/>
      <c r="E3405" s="198"/>
      <c r="F3405" s="198"/>
      <c r="G3405" s="200"/>
      <c r="H3405" s="200"/>
      <c r="I3405" s="200"/>
      <c r="J3405" s="200"/>
      <c r="K3405" s="3"/>
      <c r="L3405" s="3"/>
    </row>
    <row r="3406" spans="1:12" ht="12.3" hidden="1" x14ac:dyDescent="0.4">
      <c r="A3406" s="3"/>
      <c r="B3406" s="198"/>
      <c r="C3406" s="199"/>
      <c r="D3406" s="200"/>
      <c r="E3406" s="198"/>
      <c r="F3406" s="198"/>
      <c r="G3406" s="200"/>
      <c r="H3406" s="200"/>
      <c r="I3406" s="200"/>
      <c r="J3406" s="200"/>
      <c r="K3406" s="3"/>
      <c r="L3406" s="3"/>
    </row>
    <row r="3407" spans="1:12" ht="12.3" hidden="1" x14ac:dyDescent="0.4">
      <c r="A3407" s="3"/>
      <c r="B3407" s="198"/>
      <c r="C3407" s="199"/>
      <c r="D3407" s="200"/>
      <c r="E3407" s="198"/>
      <c r="F3407" s="198"/>
      <c r="G3407" s="200"/>
      <c r="H3407" s="200"/>
      <c r="I3407" s="200"/>
      <c r="J3407" s="200"/>
      <c r="K3407" s="3"/>
      <c r="L3407" s="3"/>
    </row>
    <row r="3408" spans="1:12" ht="12.3" hidden="1" x14ac:dyDescent="0.4">
      <c r="A3408" s="3"/>
      <c r="B3408" s="198"/>
      <c r="C3408" s="199"/>
      <c r="D3408" s="200"/>
      <c r="E3408" s="198"/>
      <c r="F3408" s="198"/>
      <c r="G3408" s="200"/>
      <c r="H3408" s="200"/>
      <c r="I3408" s="200"/>
      <c r="J3408" s="200"/>
      <c r="K3408" s="3"/>
      <c r="L3408" s="3"/>
    </row>
    <row r="3409" spans="1:12" ht="12.3" hidden="1" x14ac:dyDescent="0.4">
      <c r="A3409" s="3"/>
      <c r="B3409" s="198"/>
      <c r="C3409" s="199"/>
      <c r="D3409" s="200"/>
      <c r="E3409" s="198"/>
      <c r="F3409" s="198"/>
      <c r="G3409" s="200"/>
      <c r="H3409" s="200"/>
      <c r="I3409" s="200"/>
      <c r="J3409" s="200"/>
      <c r="K3409" s="3"/>
      <c r="L3409" s="3"/>
    </row>
    <row r="3410" spans="1:12" ht="12.3" hidden="1" x14ac:dyDescent="0.4">
      <c r="A3410" s="3"/>
      <c r="B3410" s="198"/>
      <c r="C3410" s="199"/>
      <c r="D3410" s="200"/>
      <c r="E3410" s="198"/>
      <c r="F3410" s="198"/>
      <c r="G3410" s="200"/>
      <c r="H3410" s="200"/>
      <c r="I3410" s="200"/>
      <c r="J3410" s="200"/>
      <c r="K3410" s="3"/>
      <c r="L3410" s="3"/>
    </row>
    <row r="3411" spans="1:12" ht="12.3" hidden="1" x14ac:dyDescent="0.4">
      <c r="A3411" s="3"/>
      <c r="B3411" s="198"/>
      <c r="C3411" s="199"/>
      <c r="D3411" s="200"/>
      <c r="E3411" s="198"/>
      <c r="F3411" s="198"/>
      <c r="G3411" s="200"/>
      <c r="H3411" s="200"/>
      <c r="I3411" s="200"/>
      <c r="J3411" s="200"/>
      <c r="K3411" s="3"/>
      <c r="L3411" s="3"/>
    </row>
    <row r="3412" spans="1:12" ht="12.3" hidden="1" x14ac:dyDescent="0.4">
      <c r="A3412" s="3"/>
      <c r="B3412" s="198"/>
      <c r="C3412" s="199"/>
      <c r="D3412" s="200"/>
      <c r="E3412" s="198"/>
      <c r="F3412" s="198"/>
      <c r="G3412" s="200"/>
      <c r="H3412" s="200"/>
      <c r="I3412" s="200"/>
      <c r="J3412" s="200"/>
      <c r="K3412" s="3"/>
      <c r="L3412" s="3"/>
    </row>
    <row r="3413" spans="1:12" ht="12.3" hidden="1" x14ac:dyDescent="0.4">
      <c r="A3413" s="3"/>
      <c r="B3413" s="198"/>
      <c r="C3413" s="199"/>
      <c r="D3413" s="200"/>
      <c r="E3413" s="198"/>
      <c r="F3413" s="198"/>
      <c r="G3413" s="200"/>
      <c r="H3413" s="200"/>
      <c r="I3413" s="200"/>
      <c r="J3413" s="200"/>
      <c r="K3413" s="3"/>
      <c r="L3413" s="3"/>
    </row>
    <row r="3414" spans="1:12" ht="12.3" hidden="1" x14ac:dyDescent="0.4">
      <c r="A3414" s="3"/>
      <c r="B3414" s="198"/>
      <c r="C3414" s="199"/>
      <c r="D3414" s="200"/>
      <c r="E3414" s="198"/>
      <c r="F3414" s="198"/>
      <c r="G3414" s="200"/>
      <c r="H3414" s="200"/>
      <c r="I3414" s="200"/>
      <c r="J3414" s="200"/>
      <c r="K3414" s="3"/>
      <c r="L3414" s="3"/>
    </row>
    <row r="3415" spans="1:12" ht="12.3" hidden="1" x14ac:dyDescent="0.4">
      <c r="A3415" s="3"/>
      <c r="B3415" s="198"/>
      <c r="C3415" s="199"/>
      <c r="D3415" s="200"/>
      <c r="E3415" s="198"/>
      <c r="F3415" s="198"/>
      <c r="G3415" s="200"/>
      <c r="H3415" s="200"/>
      <c r="I3415" s="200"/>
      <c r="J3415" s="200"/>
      <c r="K3415" s="3"/>
      <c r="L3415" s="3"/>
    </row>
    <row r="3416" spans="1:12" ht="12.3" hidden="1" x14ac:dyDescent="0.4">
      <c r="A3416" s="3"/>
      <c r="B3416" s="198"/>
      <c r="C3416" s="199"/>
      <c r="D3416" s="200"/>
      <c r="E3416" s="198"/>
      <c r="F3416" s="198"/>
      <c r="G3416" s="200"/>
      <c r="H3416" s="200"/>
      <c r="I3416" s="200"/>
      <c r="J3416" s="200"/>
      <c r="K3416" s="3"/>
      <c r="L3416" s="3"/>
    </row>
    <row r="3417" spans="1:12" ht="12.3" hidden="1" x14ac:dyDescent="0.4">
      <c r="A3417" s="3"/>
      <c r="B3417" s="198"/>
      <c r="C3417" s="199"/>
      <c r="D3417" s="200"/>
      <c r="E3417" s="198"/>
      <c r="F3417" s="198"/>
      <c r="G3417" s="200"/>
      <c r="H3417" s="200"/>
      <c r="I3417" s="200"/>
      <c r="J3417" s="200"/>
      <c r="K3417" s="3"/>
      <c r="L3417" s="3"/>
    </row>
    <row r="3418" spans="1:12" ht="12.3" hidden="1" x14ac:dyDescent="0.4">
      <c r="A3418" s="3"/>
      <c r="B3418" s="198"/>
      <c r="C3418" s="199"/>
      <c r="D3418" s="200"/>
      <c r="E3418" s="198"/>
      <c r="F3418" s="198"/>
      <c r="G3418" s="200"/>
      <c r="H3418" s="200"/>
      <c r="I3418" s="200"/>
      <c r="J3418" s="200"/>
      <c r="K3418" s="3"/>
      <c r="L3418" s="3"/>
    </row>
    <row r="3419" spans="1:12" ht="12.3" hidden="1" x14ac:dyDescent="0.4">
      <c r="A3419" s="3"/>
      <c r="B3419" s="198"/>
      <c r="C3419" s="199"/>
      <c r="D3419" s="200"/>
      <c r="E3419" s="198"/>
      <c r="F3419" s="198"/>
      <c r="G3419" s="200"/>
      <c r="H3419" s="200"/>
      <c r="I3419" s="200"/>
      <c r="J3419" s="200"/>
      <c r="K3419" s="3"/>
      <c r="L3419" s="3"/>
    </row>
    <row r="3420" spans="1:12" ht="12.3" hidden="1" x14ac:dyDescent="0.4">
      <c r="A3420" s="3"/>
      <c r="B3420" s="198"/>
      <c r="C3420" s="199"/>
      <c r="D3420" s="200"/>
      <c r="E3420" s="198"/>
      <c r="F3420" s="198"/>
      <c r="G3420" s="200"/>
      <c r="H3420" s="200"/>
      <c r="I3420" s="200"/>
      <c r="J3420" s="200"/>
      <c r="K3420" s="3"/>
      <c r="L3420" s="3"/>
    </row>
    <row r="3421" spans="1:12" ht="12.3" hidden="1" x14ac:dyDescent="0.4">
      <c r="A3421" s="3"/>
      <c r="B3421" s="198"/>
      <c r="C3421" s="199"/>
      <c r="D3421" s="200"/>
      <c r="E3421" s="198"/>
      <c r="F3421" s="198"/>
      <c r="G3421" s="200"/>
      <c r="H3421" s="200"/>
      <c r="I3421" s="200"/>
      <c r="J3421" s="200"/>
      <c r="K3421" s="3"/>
      <c r="L3421" s="3"/>
    </row>
    <row r="3422" spans="1:12" ht="12.3" hidden="1" x14ac:dyDescent="0.4">
      <c r="A3422" s="3"/>
      <c r="B3422" s="198"/>
      <c r="C3422" s="199"/>
      <c r="D3422" s="200"/>
      <c r="E3422" s="198"/>
      <c r="F3422" s="198"/>
      <c r="G3422" s="200"/>
      <c r="H3422" s="200"/>
      <c r="I3422" s="200"/>
      <c r="J3422" s="200"/>
      <c r="K3422" s="3"/>
      <c r="L3422" s="3"/>
    </row>
    <row r="3423" spans="1:12" ht="12.3" hidden="1" x14ac:dyDescent="0.4">
      <c r="A3423" s="3"/>
      <c r="B3423" s="198"/>
      <c r="C3423" s="199"/>
      <c r="D3423" s="200"/>
      <c r="E3423" s="198"/>
      <c r="F3423" s="198"/>
      <c r="G3423" s="200"/>
      <c r="H3423" s="200"/>
      <c r="I3423" s="200"/>
      <c r="J3423" s="200"/>
      <c r="K3423" s="3"/>
      <c r="L3423" s="3"/>
    </row>
    <row r="3424" spans="1:12" ht="12.3" hidden="1" x14ac:dyDescent="0.4">
      <c r="A3424" s="3"/>
      <c r="B3424" s="198"/>
      <c r="C3424" s="199"/>
      <c r="D3424" s="200"/>
      <c r="E3424" s="198"/>
      <c r="F3424" s="198"/>
      <c r="G3424" s="200"/>
      <c r="H3424" s="200"/>
      <c r="I3424" s="200"/>
      <c r="J3424" s="200"/>
      <c r="K3424" s="3"/>
      <c r="L3424" s="3"/>
    </row>
    <row r="3425" spans="1:12" ht="12.3" hidden="1" x14ac:dyDescent="0.4">
      <c r="A3425" s="3"/>
      <c r="B3425" s="198"/>
      <c r="C3425" s="199"/>
      <c r="D3425" s="200"/>
      <c r="E3425" s="198"/>
      <c r="F3425" s="198"/>
      <c r="G3425" s="200"/>
      <c r="H3425" s="200"/>
      <c r="I3425" s="200"/>
      <c r="J3425" s="200"/>
      <c r="K3425" s="3"/>
      <c r="L3425" s="3"/>
    </row>
    <row r="3426" spans="1:12" ht="12.3" hidden="1" x14ac:dyDescent="0.4">
      <c r="A3426" s="3"/>
      <c r="B3426" s="198"/>
      <c r="C3426" s="199"/>
      <c r="D3426" s="200"/>
      <c r="E3426" s="198"/>
      <c r="F3426" s="198"/>
      <c r="G3426" s="200"/>
      <c r="H3426" s="200"/>
      <c r="I3426" s="200"/>
      <c r="J3426" s="200"/>
      <c r="K3426" s="3"/>
      <c r="L3426" s="3"/>
    </row>
    <row r="3427" spans="1:12" ht="12.3" hidden="1" x14ac:dyDescent="0.4">
      <c r="A3427" s="3"/>
      <c r="B3427" s="198"/>
      <c r="C3427" s="199"/>
      <c r="D3427" s="200"/>
      <c r="E3427" s="198"/>
      <c r="F3427" s="198"/>
      <c r="G3427" s="200"/>
      <c r="H3427" s="200"/>
      <c r="I3427" s="200"/>
      <c r="J3427" s="200"/>
      <c r="K3427" s="3"/>
      <c r="L3427" s="3"/>
    </row>
    <row r="3428" spans="1:12" ht="12.3" hidden="1" x14ac:dyDescent="0.4">
      <c r="A3428" s="3"/>
      <c r="B3428" s="198"/>
      <c r="C3428" s="199"/>
      <c r="D3428" s="200"/>
      <c r="E3428" s="198"/>
      <c r="F3428" s="198"/>
      <c r="G3428" s="200"/>
      <c r="H3428" s="200"/>
      <c r="I3428" s="200"/>
      <c r="J3428" s="200"/>
      <c r="K3428" s="3"/>
      <c r="L3428" s="3"/>
    </row>
    <row r="3429" spans="1:12" ht="12.3" hidden="1" x14ac:dyDescent="0.4">
      <c r="A3429" s="3"/>
      <c r="B3429" s="198"/>
      <c r="C3429" s="199"/>
      <c r="D3429" s="200"/>
      <c r="E3429" s="198"/>
      <c r="F3429" s="198"/>
      <c r="G3429" s="200"/>
      <c r="H3429" s="200"/>
      <c r="I3429" s="200"/>
      <c r="J3429" s="200"/>
      <c r="K3429" s="3"/>
      <c r="L3429" s="3"/>
    </row>
    <row r="3430" spans="1:12" ht="12.3" hidden="1" x14ac:dyDescent="0.4">
      <c r="A3430" s="3"/>
      <c r="B3430" s="198"/>
      <c r="C3430" s="199"/>
      <c r="D3430" s="200"/>
      <c r="E3430" s="198"/>
      <c r="F3430" s="198"/>
      <c r="G3430" s="200"/>
      <c r="H3430" s="200"/>
      <c r="I3430" s="200"/>
      <c r="J3430" s="200"/>
      <c r="K3430" s="3"/>
      <c r="L3430" s="3"/>
    </row>
    <row r="3431" spans="1:12" ht="12.3" hidden="1" x14ac:dyDescent="0.4">
      <c r="A3431" s="3"/>
      <c r="B3431" s="198"/>
      <c r="C3431" s="199"/>
      <c r="D3431" s="200"/>
      <c r="E3431" s="198"/>
      <c r="F3431" s="198"/>
      <c r="G3431" s="200"/>
      <c r="H3431" s="200"/>
      <c r="I3431" s="200"/>
      <c r="J3431" s="200"/>
      <c r="K3431" s="3"/>
      <c r="L3431" s="3"/>
    </row>
    <row r="3432" spans="1:12" ht="12.3" hidden="1" x14ac:dyDescent="0.4">
      <c r="A3432" s="3"/>
      <c r="B3432" s="198"/>
      <c r="C3432" s="199"/>
      <c r="D3432" s="200"/>
      <c r="E3432" s="198"/>
      <c r="F3432" s="198"/>
      <c r="G3432" s="200"/>
      <c r="H3432" s="200"/>
      <c r="I3432" s="200"/>
      <c r="J3432" s="200"/>
      <c r="K3432" s="3"/>
      <c r="L3432" s="3"/>
    </row>
    <row r="3433" spans="1:12" ht="12.3" hidden="1" x14ac:dyDescent="0.4">
      <c r="A3433" s="3"/>
      <c r="B3433" s="198"/>
      <c r="C3433" s="199"/>
      <c r="D3433" s="200"/>
      <c r="E3433" s="198"/>
      <c r="F3433" s="198"/>
      <c r="G3433" s="200"/>
      <c r="H3433" s="200"/>
      <c r="I3433" s="200"/>
      <c r="J3433" s="200"/>
      <c r="K3433" s="3"/>
      <c r="L3433" s="3"/>
    </row>
    <row r="3434" spans="1:12" ht="12.3" hidden="1" x14ac:dyDescent="0.4">
      <c r="A3434" s="3"/>
      <c r="B3434" s="198"/>
      <c r="C3434" s="199"/>
      <c r="D3434" s="200"/>
      <c r="E3434" s="198"/>
      <c r="F3434" s="198"/>
      <c r="G3434" s="200"/>
      <c r="H3434" s="200"/>
      <c r="I3434" s="200"/>
      <c r="J3434" s="200"/>
      <c r="K3434" s="3"/>
      <c r="L3434" s="3"/>
    </row>
    <row r="3435" spans="1:12" ht="12.3" hidden="1" x14ac:dyDescent="0.4">
      <c r="A3435" s="3"/>
      <c r="B3435" s="198"/>
      <c r="C3435" s="199"/>
      <c r="D3435" s="200"/>
      <c r="E3435" s="198"/>
      <c r="F3435" s="198"/>
      <c r="G3435" s="200"/>
      <c r="H3435" s="200"/>
      <c r="I3435" s="200"/>
      <c r="J3435" s="200"/>
      <c r="K3435" s="3"/>
      <c r="L3435" s="3"/>
    </row>
    <row r="3436" spans="1:12" ht="12.3" hidden="1" x14ac:dyDescent="0.4">
      <c r="A3436" s="3"/>
      <c r="B3436" s="198"/>
      <c r="C3436" s="199"/>
      <c r="D3436" s="200"/>
      <c r="E3436" s="198"/>
      <c r="F3436" s="198"/>
      <c r="G3436" s="200"/>
      <c r="H3436" s="200"/>
      <c r="I3436" s="200"/>
      <c r="J3436" s="200"/>
      <c r="K3436" s="3"/>
      <c r="L3436" s="3"/>
    </row>
    <row r="3437" spans="1:12" ht="12.3" hidden="1" x14ac:dyDescent="0.4">
      <c r="A3437" s="3"/>
      <c r="B3437" s="198"/>
      <c r="C3437" s="199"/>
      <c r="D3437" s="200"/>
      <c r="E3437" s="198"/>
      <c r="F3437" s="198"/>
      <c r="G3437" s="200"/>
      <c r="H3437" s="200"/>
      <c r="I3437" s="200"/>
      <c r="J3437" s="200"/>
      <c r="K3437" s="3"/>
      <c r="L3437" s="3"/>
    </row>
    <row r="3438" spans="1:12" ht="12.3" hidden="1" x14ac:dyDescent="0.4">
      <c r="A3438" s="3"/>
      <c r="B3438" s="198"/>
      <c r="C3438" s="199"/>
      <c r="D3438" s="200"/>
      <c r="E3438" s="198"/>
      <c r="F3438" s="198"/>
      <c r="G3438" s="200"/>
      <c r="H3438" s="200"/>
      <c r="I3438" s="200"/>
      <c r="J3438" s="200"/>
      <c r="K3438" s="3"/>
      <c r="L3438" s="3"/>
    </row>
    <row r="3439" spans="1:12" ht="12.3" hidden="1" x14ac:dyDescent="0.4">
      <c r="A3439" s="3"/>
      <c r="B3439" s="198"/>
      <c r="C3439" s="199"/>
      <c r="D3439" s="200"/>
      <c r="E3439" s="198"/>
      <c r="F3439" s="198"/>
      <c r="G3439" s="200"/>
      <c r="H3439" s="200"/>
      <c r="I3439" s="200"/>
      <c r="J3439" s="200"/>
      <c r="K3439" s="3"/>
      <c r="L3439" s="3"/>
    </row>
    <row r="3440" spans="1:12" ht="12.3" hidden="1" x14ac:dyDescent="0.4">
      <c r="A3440" s="3"/>
      <c r="B3440" s="198"/>
      <c r="C3440" s="199"/>
      <c r="D3440" s="200"/>
      <c r="E3440" s="198"/>
      <c r="F3440" s="198"/>
      <c r="G3440" s="200"/>
      <c r="H3440" s="200"/>
      <c r="I3440" s="200"/>
      <c r="J3440" s="200"/>
      <c r="K3440" s="3"/>
      <c r="L3440" s="3"/>
    </row>
    <row r="3441" spans="1:12" ht="12.3" hidden="1" x14ac:dyDescent="0.4">
      <c r="A3441" s="3"/>
      <c r="B3441" s="198"/>
      <c r="C3441" s="199"/>
      <c r="D3441" s="200"/>
      <c r="E3441" s="198"/>
      <c r="F3441" s="198"/>
      <c r="G3441" s="200"/>
      <c r="H3441" s="200"/>
      <c r="I3441" s="200"/>
      <c r="J3441" s="200"/>
      <c r="K3441" s="3"/>
      <c r="L3441" s="3"/>
    </row>
    <row r="3442" spans="1:12" ht="12.3" hidden="1" x14ac:dyDescent="0.4">
      <c r="A3442" s="3"/>
      <c r="B3442" s="198"/>
      <c r="C3442" s="199"/>
      <c r="D3442" s="200"/>
      <c r="E3442" s="198"/>
      <c r="F3442" s="198"/>
      <c r="G3442" s="200"/>
      <c r="H3442" s="200"/>
      <c r="I3442" s="200"/>
      <c r="J3442" s="200"/>
      <c r="K3442" s="3"/>
      <c r="L3442" s="3"/>
    </row>
    <row r="3443" spans="1:12" ht="12.3" hidden="1" x14ac:dyDescent="0.4">
      <c r="A3443" s="3"/>
      <c r="B3443" s="198"/>
      <c r="C3443" s="199"/>
      <c r="D3443" s="200"/>
      <c r="E3443" s="198"/>
      <c r="F3443" s="198"/>
      <c r="G3443" s="200"/>
      <c r="H3443" s="200"/>
      <c r="I3443" s="200"/>
      <c r="J3443" s="200"/>
      <c r="K3443" s="3"/>
      <c r="L3443" s="3"/>
    </row>
    <row r="3444" spans="1:12" ht="12.3" hidden="1" x14ac:dyDescent="0.4">
      <c r="A3444" s="3"/>
      <c r="B3444" s="198"/>
      <c r="C3444" s="199"/>
      <c r="D3444" s="200"/>
      <c r="E3444" s="198"/>
      <c r="F3444" s="198"/>
      <c r="G3444" s="200"/>
      <c r="H3444" s="200"/>
      <c r="I3444" s="200"/>
      <c r="J3444" s="200"/>
      <c r="K3444" s="3"/>
      <c r="L3444" s="3"/>
    </row>
    <row r="3445" spans="1:12" ht="12.3" hidden="1" x14ac:dyDescent="0.4">
      <c r="A3445" s="3"/>
      <c r="B3445" s="198"/>
      <c r="C3445" s="199"/>
      <c r="D3445" s="200"/>
      <c r="E3445" s="198"/>
      <c r="F3445" s="198"/>
      <c r="G3445" s="200"/>
      <c r="H3445" s="200"/>
      <c r="I3445" s="200"/>
      <c r="J3445" s="200"/>
      <c r="K3445" s="3"/>
      <c r="L3445" s="3"/>
    </row>
    <row r="3446" spans="1:12" ht="12.3" hidden="1" x14ac:dyDescent="0.4">
      <c r="A3446" s="3"/>
      <c r="B3446" s="198"/>
      <c r="C3446" s="199"/>
      <c r="D3446" s="200"/>
      <c r="E3446" s="198"/>
      <c r="F3446" s="198"/>
      <c r="G3446" s="200"/>
      <c r="H3446" s="200"/>
      <c r="I3446" s="200"/>
      <c r="J3446" s="200"/>
      <c r="K3446" s="3"/>
      <c r="L3446" s="3"/>
    </row>
    <row r="3447" spans="1:12" ht="12.3" hidden="1" x14ac:dyDescent="0.4">
      <c r="A3447" s="3"/>
      <c r="B3447" s="198"/>
      <c r="C3447" s="199"/>
      <c r="D3447" s="200"/>
      <c r="E3447" s="198"/>
      <c r="F3447" s="198"/>
      <c r="G3447" s="200"/>
      <c r="H3447" s="200"/>
      <c r="I3447" s="200"/>
      <c r="J3447" s="200"/>
      <c r="K3447" s="3"/>
      <c r="L3447" s="3"/>
    </row>
    <row r="3448" spans="1:12" ht="12.3" hidden="1" x14ac:dyDescent="0.4">
      <c r="A3448" s="3"/>
      <c r="B3448" s="198"/>
      <c r="C3448" s="199"/>
      <c r="D3448" s="200"/>
      <c r="E3448" s="198"/>
      <c r="F3448" s="198"/>
      <c r="G3448" s="200"/>
      <c r="H3448" s="200"/>
      <c r="I3448" s="200"/>
      <c r="J3448" s="200"/>
      <c r="K3448" s="3"/>
      <c r="L3448" s="3"/>
    </row>
    <row r="3449" spans="1:12" ht="12.3" hidden="1" x14ac:dyDescent="0.4">
      <c r="A3449" s="3"/>
      <c r="B3449" s="198"/>
      <c r="C3449" s="199"/>
      <c r="D3449" s="200"/>
      <c r="E3449" s="198"/>
      <c r="F3449" s="198"/>
      <c r="G3449" s="200"/>
      <c r="H3449" s="200"/>
      <c r="I3449" s="200"/>
      <c r="J3449" s="200"/>
      <c r="K3449" s="3"/>
      <c r="L3449" s="3"/>
    </row>
    <row r="3450" spans="1:12" ht="12.3" hidden="1" x14ac:dyDescent="0.4">
      <c r="A3450" s="3"/>
      <c r="B3450" s="198"/>
      <c r="C3450" s="199"/>
      <c r="D3450" s="200"/>
      <c r="E3450" s="198"/>
      <c r="F3450" s="198"/>
      <c r="G3450" s="200"/>
      <c r="H3450" s="200"/>
      <c r="I3450" s="200"/>
      <c r="J3450" s="200"/>
      <c r="K3450" s="3"/>
      <c r="L3450" s="3"/>
    </row>
    <row r="3451" spans="1:12" ht="12.3" hidden="1" x14ac:dyDescent="0.4">
      <c r="A3451" s="3"/>
      <c r="B3451" s="198"/>
      <c r="C3451" s="199"/>
      <c r="D3451" s="200"/>
      <c r="E3451" s="198"/>
      <c r="F3451" s="198"/>
      <c r="G3451" s="200"/>
      <c r="H3451" s="200"/>
      <c r="I3451" s="200"/>
      <c r="J3451" s="200"/>
      <c r="K3451" s="3"/>
      <c r="L3451" s="3"/>
    </row>
    <row r="3452" spans="1:12" ht="12.3" hidden="1" x14ac:dyDescent="0.4">
      <c r="A3452" s="3"/>
      <c r="B3452" s="198"/>
      <c r="C3452" s="199"/>
      <c r="D3452" s="200"/>
      <c r="E3452" s="198"/>
      <c r="F3452" s="198"/>
      <c r="G3452" s="200"/>
      <c r="H3452" s="200"/>
      <c r="I3452" s="200"/>
      <c r="J3452" s="200"/>
      <c r="K3452" s="3"/>
      <c r="L3452" s="3"/>
    </row>
    <row r="3453" spans="1:12" ht="12.3" hidden="1" x14ac:dyDescent="0.4">
      <c r="A3453" s="3"/>
      <c r="B3453" s="198"/>
      <c r="C3453" s="199"/>
      <c r="D3453" s="200"/>
      <c r="E3453" s="198"/>
      <c r="F3453" s="198"/>
      <c r="G3453" s="200"/>
      <c r="H3453" s="200"/>
      <c r="I3453" s="200"/>
      <c r="J3453" s="200"/>
      <c r="K3453" s="3"/>
      <c r="L3453" s="3"/>
    </row>
    <row r="3454" spans="1:12" ht="12.3" hidden="1" x14ac:dyDescent="0.4">
      <c r="A3454" s="3"/>
      <c r="B3454" s="198"/>
      <c r="C3454" s="199"/>
      <c r="D3454" s="200"/>
      <c r="E3454" s="198"/>
      <c r="F3454" s="198"/>
      <c r="G3454" s="200"/>
      <c r="H3454" s="200"/>
      <c r="I3454" s="200"/>
      <c r="J3454" s="200"/>
      <c r="K3454" s="3"/>
      <c r="L3454" s="3"/>
    </row>
    <row r="3455" spans="1:12" ht="12.3" hidden="1" x14ac:dyDescent="0.4">
      <c r="A3455" s="3"/>
      <c r="B3455" s="198"/>
      <c r="C3455" s="199"/>
      <c r="D3455" s="200"/>
      <c r="E3455" s="198"/>
      <c r="F3455" s="198"/>
      <c r="G3455" s="200"/>
      <c r="H3455" s="200"/>
      <c r="I3455" s="200"/>
      <c r="J3455" s="200"/>
      <c r="K3455" s="3"/>
      <c r="L3455" s="3"/>
    </row>
    <row r="3456" spans="1:12" ht="12.3" hidden="1" x14ac:dyDescent="0.4">
      <c r="A3456" s="3"/>
      <c r="B3456" s="198"/>
      <c r="C3456" s="199"/>
      <c r="D3456" s="200"/>
      <c r="E3456" s="198"/>
      <c r="F3456" s="198"/>
      <c r="G3456" s="200"/>
      <c r="H3456" s="200"/>
      <c r="I3456" s="200"/>
      <c r="J3456" s="200"/>
      <c r="K3456" s="3"/>
      <c r="L3456" s="3"/>
    </row>
    <row r="3457" spans="1:12" ht="12.3" hidden="1" x14ac:dyDescent="0.4">
      <c r="A3457" s="3"/>
      <c r="B3457" s="198"/>
      <c r="C3457" s="199"/>
      <c r="D3457" s="200"/>
      <c r="E3457" s="198"/>
      <c r="F3457" s="198"/>
      <c r="G3457" s="200"/>
      <c r="H3457" s="200"/>
      <c r="I3457" s="200"/>
      <c r="J3457" s="200"/>
      <c r="K3457" s="3"/>
      <c r="L3457" s="3"/>
    </row>
    <row r="3458" spans="1:12" ht="12.3" hidden="1" x14ac:dyDescent="0.4">
      <c r="A3458" s="3"/>
      <c r="B3458" s="198"/>
      <c r="C3458" s="199"/>
      <c r="D3458" s="200"/>
      <c r="E3458" s="198"/>
      <c r="F3458" s="198"/>
      <c r="G3458" s="200"/>
      <c r="H3458" s="200"/>
      <c r="I3458" s="200"/>
      <c r="J3458" s="200"/>
      <c r="K3458" s="3"/>
      <c r="L3458" s="3"/>
    </row>
    <row r="3459" spans="1:12" ht="12.3" hidden="1" x14ac:dyDescent="0.4">
      <c r="A3459" s="3"/>
      <c r="B3459" s="198"/>
      <c r="C3459" s="199"/>
      <c r="D3459" s="200"/>
      <c r="E3459" s="198"/>
      <c r="F3459" s="198"/>
      <c r="G3459" s="200"/>
      <c r="H3459" s="200"/>
      <c r="I3459" s="200"/>
      <c r="J3459" s="200"/>
      <c r="K3459" s="3"/>
      <c r="L3459" s="3"/>
    </row>
    <row r="3460" spans="1:12" ht="12.3" hidden="1" x14ac:dyDescent="0.4">
      <c r="A3460" s="3"/>
      <c r="B3460" s="198"/>
      <c r="C3460" s="199"/>
      <c r="D3460" s="200"/>
      <c r="E3460" s="198"/>
      <c r="F3460" s="198"/>
      <c r="G3460" s="200"/>
      <c r="H3460" s="200"/>
      <c r="I3460" s="200"/>
      <c r="J3460" s="200"/>
      <c r="K3460" s="3"/>
      <c r="L3460" s="3"/>
    </row>
    <row r="3461" spans="1:12" ht="12.3" hidden="1" x14ac:dyDescent="0.4">
      <c r="A3461" s="3"/>
      <c r="B3461" s="198"/>
      <c r="E3461" s="198"/>
      <c r="I3461" s="200"/>
      <c r="J3461" s="200"/>
      <c r="K3461" s="3"/>
      <c r="L3461" s="3"/>
    </row>
  </sheetData>
  <autoFilter ref="B3:J3461" xr:uid="{00000000-0009-0000-0000-000000000000}">
    <filterColumn colId="2">
      <filters>
        <filter val="Action"/>
      </filters>
    </filterColumn>
    <sortState xmlns:xlrd2="http://schemas.microsoft.com/office/spreadsheetml/2017/richdata2" ref="B3:J3461">
      <sortCondition descending="1" ref="C3:C3461"/>
      <sortCondition ref="B3:B3461"/>
    </sortState>
  </autoFilter>
  <mergeCells count="3">
    <mergeCell ref="B1:D1"/>
    <mergeCell ref="F1:G2"/>
    <mergeCell ref="H1:H2"/>
  </mergeCells>
  <conditionalFormatting sqref="J3">
    <cfRule type="notContainsBlanks" dxfId="0" priority="1">
      <formula>LEN(TRIM(J3))&gt;0</formula>
    </cfRule>
  </conditionalFormatting>
  <dataValidations count="2">
    <dataValidation type="list" allowBlank="1" showErrorMessage="1" sqref="D4:D1749 D1758:D1767 D1774 D1778 D1780 D1784:D1785 D1789 D1793:D1794 D1796 D1801 D1804 D1807 D1820:D1857 D1866 D1868:D1870 D1874:D1880 D1889 D1894 D1897 D1900 D1903 D1908 D1948 D1950:D1951 D1954 D1959 D1964:D1968 D1974:D1978 D2001 D2005 D2013 D2016 D2018:D2020 D2022:D2023 D2050 D2053:D2056 D2082:D2083 D2092 D2152:D2154 D2186 D2192 D2196:D2200 D2242 D2253:D2259 D2262:D2264 D2272:D2274 D2319:D2320 D2329:D2341 D2346:D2348 D2352 D2392 D2396 D2400:D2403 D2419:D2420 D2483:D2484 D2488 D2495:D2496 D2509 D2514:D2516 D2569 D2609:D2610 D2613:D2619 D2624:D2625 D2627 D2632:D2633 D2636:D2638 D2724:D2729 D2733 D2736 D2738:D2739 D2761 D2763:D2766 D2773:D2775 D2779 D2786:D2792 D2828 D2846 D2853 D2858:D2863 D2868:D2871 D2885:D2889 D2894:D2901 D2920:D2921 D2969 D2971:D2975 D2986:D2988 D3023 D3029 D3041 D3043 D3047:D3051 D3064 D3070:D3071 D3074 D3076:D3077 D3082 D3088:D3089 D3094:D3096 D3098 D3110:D3111 D3113 D3115:D3117 D3121:D3125 D3127 D3132:D3133 D3145:D3146 D3158:D3161 D3172:D3178 D3180:D3460" xr:uid="{00000000-0002-0000-0000-000000000000}">
      <formula1>"Action,Proposal"</formula1>
    </dataValidation>
    <dataValidation type="custom" allowBlank="1" showDropDown="1" sqref="C4:C1749 C1758:C1767 C1774 C1778 C1780 C1784:C1785 C1789 C1793:C1794 C1796 C1801 C1804 C1807 C1820:C1857 C1866 C1868:C1870 C1874:C1880 C1889 C1894 C1897 C1900 C1903 C1908 C1948 C1950:C1951 C1954 C1959 C1964:C1965 C1967:C1968 C1974:C1978 C2001 C2005 C2013 C2016 C2018:C2020 C2022:C2023 C2050 C2053:C2056 C2082:C2083 C2092 C2152:C2154 C2186 C2192 C2196:C2200 C2242 C2253:C2259 C2262:C2264 C2272:C2274 C2319:C2320 C2329:C2341 C2346:C2348 C2352 C2392 C2396 C2400:C2403 C2419:C2420 C2483:C2484 C2488 C2495:C2496 C2509 C2514:C2516 C2569 C2609:C2610 C2613:C2619 C2624:C2625 C2627 C2632:C2633 C2636:C2638 C2724:C2729 C2733 C2736 C2738:C2739 C2761 C2763:C2766 C2773:C2775 C2779 C2786:C2792 C2828 C2846 C2853 C2858:C2863 C2868:C2871 C2885:C2889 C2894:C2901 C2920:C2921 C2969 C2971:C2975 C2986:C2988 C3023 C3029 C3041 C3043 C3047:C3051 C3064 C3070:C3071 C3074 C3076:C3077 C3082 C3088:C3089 C3094:C3096 C3098 C3110:C3111 C3113 C3115:C3117 C3121:C3125 C3127 C3132:C3133 C3145:C3146 C3158:C3161 C3172:C3178 C3180:C3460" xr:uid="{00000000-0002-0000-0000-000002000000}">
      <formula1>OR(NOT(ISERROR(DATEVALUE(C4))), AND(ISNUMBER(C4), LEFT(CELL("format", C4))="D"))</formula1>
    </dataValidation>
  </dataValidations>
  <hyperlinks>
    <hyperlink ref="F1"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4" r:id="rId11" xr:uid="{00000000-0004-0000-0000-00000A000000}"/>
    <hyperlink ref="H15" r:id="rId12" xr:uid="{00000000-0004-0000-0000-00000B000000}"/>
    <hyperlink ref="H16" r:id="rId13" xr:uid="{00000000-0004-0000-0000-00000C000000}"/>
    <hyperlink ref="H17" r:id="rId14" xr:uid="{00000000-0004-0000-0000-00000D000000}"/>
    <hyperlink ref="H18" r:id="rId15" xr:uid="{00000000-0004-0000-0000-00000E000000}"/>
    <hyperlink ref="H19" r:id="rId16" xr:uid="{00000000-0004-0000-0000-00000F000000}"/>
    <hyperlink ref="H20" r:id="rId17" xr:uid="{00000000-0004-0000-0000-000010000000}"/>
    <hyperlink ref="H21" r:id="rId18" xr:uid="{00000000-0004-0000-0000-000011000000}"/>
    <hyperlink ref="H22" r:id="rId19" xr:uid="{00000000-0004-0000-0000-000012000000}"/>
    <hyperlink ref="H23" r:id="rId20" xr:uid="{00000000-0004-0000-0000-000013000000}"/>
    <hyperlink ref="H24" r:id="rId21" xr:uid="{00000000-0004-0000-0000-000014000000}"/>
    <hyperlink ref="H25" r:id="rId22" xr:uid="{00000000-0004-0000-0000-000015000000}"/>
    <hyperlink ref="H26" r:id="rId23" xr:uid="{00000000-0004-0000-0000-000016000000}"/>
    <hyperlink ref="H27" r:id="rId24" xr:uid="{00000000-0004-0000-0000-000017000000}"/>
    <hyperlink ref="H28" r:id="rId25" xr:uid="{00000000-0004-0000-0000-000018000000}"/>
    <hyperlink ref="H29" r:id="rId26" xr:uid="{00000000-0004-0000-0000-000019000000}"/>
    <hyperlink ref="H30" r:id="rId27" xr:uid="{00000000-0004-0000-0000-00001A000000}"/>
    <hyperlink ref="H31" r:id="rId28" xr:uid="{00000000-0004-0000-0000-00001B000000}"/>
    <hyperlink ref="H32" r:id="rId29" xr:uid="{00000000-0004-0000-0000-00001C000000}"/>
    <hyperlink ref="H33" r:id="rId30" xr:uid="{00000000-0004-0000-0000-00001D000000}"/>
    <hyperlink ref="H34" r:id="rId31" xr:uid="{00000000-0004-0000-0000-00001E000000}"/>
    <hyperlink ref="H35" r:id="rId32" xr:uid="{00000000-0004-0000-0000-00001F000000}"/>
    <hyperlink ref="H36" r:id="rId33" xr:uid="{00000000-0004-0000-0000-000020000000}"/>
    <hyperlink ref="H37" r:id="rId34" xr:uid="{00000000-0004-0000-0000-000021000000}"/>
    <hyperlink ref="H38" r:id="rId35" xr:uid="{00000000-0004-0000-0000-000022000000}"/>
    <hyperlink ref="H39" r:id="rId36" xr:uid="{00000000-0004-0000-0000-000023000000}"/>
    <hyperlink ref="H40" r:id="rId37" xr:uid="{00000000-0004-0000-0000-000024000000}"/>
    <hyperlink ref="H41" r:id="rId38" xr:uid="{00000000-0004-0000-0000-000025000000}"/>
    <hyperlink ref="H42" r:id="rId39" xr:uid="{00000000-0004-0000-0000-000026000000}"/>
    <hyperlink ref="H43" r:id="rId40" xr:uid="{00000000-0004-0000-0000-000027000000}"/>
    <hyperlink ref="H44" r:id="rId41" xr:uid="{00000000-0004-0000-0000-000028000000}"/>
    <hyperlink ref="H45" r:id="rId42" xr:uid="{00000000-0004-0000-0000-000029000000}"/>
    <hyperlink ref="H46" r:id="rId43" xr:uid="{00000000-0004-0000-0000-00002A000000}"/>
    <hyperlink ref="H47" r:id="rId44" xr:uid="{00000000-0004-0000-0000-00002B000000}"/>
    <hyperlink ref="H48" r:id="rId45" xr:uid="{00000000-0004-0000-0000-00002C000000}"/>
    <hyperlink ref="H49" r:id="rId46" xr:uid="{00000000-0004-0000-0000-00002D000000}"/>
    <hyperlink ref="H50" r:id="rId47" xr:uid="{00000000-0004-0000-0000-00002E000000}"/>
    <hyperlink ref="H51" r:id="rId48" xr:uid="{00000000-0004-0000-0000-00002F000000}"/>
    <hyperlink ref="H52" r:id="rId49" xr:uid="{00000000-0004-0000-0000-000030000000}"/>
    <hyperlink ref="H53" r:id="rId50" xr:uid="{00000000-0004-0000-0000-000031000000}"/>
    <hyperlink ref="H54" r:id="rId51" xr:uid="{00000000-0004-0000-0000-000032000000}"/>
    <hyperlink ref="H55" r:id="rId52" xr:uid="{00000000-0004-0000-0000-000033000000}"/>
    <hyperlink ref="H56" r:id="rId53" xr:uid="{00000000-0004-0000-0000-000034000000}"/>
    <hyperlink ref="H57" r:id="rId54" xr:uid="{00000000-0004-0000-0000-000035000000}"/>
    <hyperlink ref="H58" r:id="rId55" xr:uid="{00000000-0004-0000-0000-000036000000}"/>
    <hyperlink ref="H59" r:id="rId56" xr:uid="{00000000-0004-0000-0000-000037000000}"/>
    <hyperlink ref="H60" r:id="rId57" xr:uid="{00000000-0004-0000-0000-000038000000}"/>
    <hyperlink ref="H61" r:id="rId58" xr:uid="{00000000-0004-0000-0000-000039000000}"/>
    <hyperlink ref="H62" r:id="rId59" xr:uid="{00000000-0004-0000-0000-00003A000000}"/>
    <hyperlink ref="H63" r:id="rId60" xr:uid="{00000000-0004-0000-0000-00003B000000}"/>
    <hyperlink ref="H64" r:id="rId61" xr:uid="{00000000-0004-0000-0000-00003C000000}"/>
    <hyperlink ref="H65" r:id="rId62" xr:uid="{00000000-0004-0000-0000-00003D000000}"/>
    <hyperlink ref="H66" r:id="rId63" xr:uid="{00000000-0004-0000-0000-00003E000000}"/>
    <hyperlink ref="H67" r:id="rId64" xr:uid="{00000000-0004-0000-0000-00003F000000}"/>
    <hyperlink ref="H68" r:id="rId65" xr:uid="{00000000-0004-0000-0000-000040000000}"/>
    <hyperlink ref="H69" r:id="rId66" xr:uid="{00000000-0004-0000-0000-000041000000}"/>
    <hyperlink ref="H70" r:id="rId67" xr:uid="{00000000-0004-0000-0000-000042000000}"/>
    <hyperlink ref="H71" r:id="rId68" xr:uid="{00000000-0004-0000-0000-000043000000}"/>
    <hyperlink ref="H72" r:id="rId69" xr:uid="{00000000-0004-0000-0000-000044000000}"/>
    <hyperlink ref="H73" r:id="rId70" xr:uid="{00000000-0004-0000-0000-000045000000}"/>
    <hyperlink ref="H74" r:id="rId71" xr:uid="{00000000-0004-0000-0000-000046000000}"/>
    <hyperlink ref="H75" r:id="rId72" xr:uid="{00000000-0004-0000-0000-000047000000}"/>
    <hyperlink ref="H76" r:id="rId73" xr:uid="{00000000-0004-0000-0000-000048000000}"/>
    <hyperlink ref="H77" r:id="rId74" xr:uid="{00000000-0004-0000-0000-000049000000}"/>
    <hyperlink ref="H78" r:id="rId75" xr:uid="{00000000-0004-0000-0000-00004A000000}"/>
    <hyperlink ref="H79" r:id="rId76" xr:uid="{00000000-0004-0000-0000-00004B000000}"/>
    <hyperlink ref="H80" r:id="rId77" xr:uid="{00000000-0004-0000-0000-00004C000000}"/>
    <hyperlink ref="H81" r:id="rId78" xr:uid="{00000000-0004-0000-0000-00004D000000}"/>
    <hyperlink ref="H82" r:id="rId79" xr:uid="{00000000-0004-0000-0000-00004E000000}"/>
    <hyperlink ref="H83" r:id="rId80" xr:uid="{00000000-0004-0000-0000-00004F000000}"/>
    <hyperlink ref="H84" r:id="rId81" xr:uid="{00000000-0004-0000-0000-000050000000}"/>
    <hyperlink ref="H85" r:id="rId82" location="!%40%40%3F_afrLoop%3D66718619650916763%26dDocName%3DMOFUCM177368%26_adf.ctrl-state%3D1b9dxqqlu3_42" xr:uid="{00000000-0004-0000-0000-000051000000}"/>
    <hyperlink ref="H86" r:id="rId83" xr:uid="{00000000-0004-0000-0000-000052000000}"/>
    <hyperlink ref="H87" r:id="rId84" xr:uid="{00000000-0004-0000-0000-000053000000}"/>
    <hyperlink ref="H88" r:id="rId85" xr:uid="{00000000-0004-0000-0000-000054000000}"/>
    <hyperlink ref="H89" r:id="rId86" xr:uid="{00000000-0004-0000-0000-000055000000}"/>
    <hyperlink ref="H90" r:id="rId87" xr:uid="{00000000-0004-0000-0000-000056000000}"/>
    <hyperlink ref="H91" r:id="rId88" xr:uid="{00000000-0004-0000-0000-000057000000}"/>
    <hyperlink ref="H92" r:id="rId89" xr:uid="{00000000-0004-0000-0000-000058000000}"/>
    <hyperlink ref="H93" r:id="rId90" xr:uid="{00000000-0004-0000-0000-000059000000}"/>
    <hyperlink ref="H94" r:id="rId91" xr:uid="{00000000-0004-0000-0000-00005A000000}"/>
    <hyperlink ref="H95" r:id="rId92" xr:uid="{00000000-0004-0000-0000-00005B000000}"/>
    <hyperlink ref="H96" r:id="rId93" xr:uid="{00000000-0004-0000-0000-00005C000000}"/>
    <hyperlink ref="H97" r:id="rId94" xr:uid="{00000000-0004-0000-0000-00005D000000}"/>
    <hyperlink ref="H98" r:id="rId95" xr:uid="{00000000-0004-0000-0000-00005E000000}"/>
    <hyperlink ref="H99" r:id="rId96" xr:uid="{00000000-0004-0000-0000-00005F000000}"/>
    <hyperlink ref="H100" r:id="rId97" xr:uid="{00000000-0004-0000-0000-000060000000}"/>
    <hyperlink ref="H101" r:id="rId98" xr:uid="{00000000-0004-0000-0000-000061000000}"/>
    <hyperlink ref="H102" r:id="rId99" xr:uid="{00000000-0004-0000-0000-000062000000}"/>
    <hyperlink ref="H103" r:id="rId100" xr:uid="{00000000-0004-0000-0000-000063000000}"/>
    <hyperlink ref="H104" r:id="rId101" xr:uid="{00000000-0004-0000-0000-000064000000}"/>
    <hyperlink ref="H105" r:id="rId102" xr:uid="{00000000-0004-0000-0000-000065000000}"/>
    <hyperlink ref="H106" r:id="rId103" xr:uid="{00000000-0004-0000-0000-000066000000}"/>
    <hyperlink ref="H107" r:id="rId104" xr:uid="{00000000-0004-0000-0000-000067000000}"/>
    <hyperlink ref="H108" r:id="rId105" xr:uid="{00000000-0004-0000-0000-000068000000}"/>
    <hyperlink ref="H110" r:id="rId106" xr:uid="{00000000-0004-0000-0000-000069000000}"/>
    <hyperlink ref="H111" r:id="rId107" xr:uid="{00000000-0004-0000-0000-00006A000000}"/>
    <hyperlink ref="H112" r:id="rId108" xr:uid="{00000000-0004-0000-0000-00006B000000}"/>
    <hyperlink ref="H113" r:id="rId109" xr:uid="{00000000-0004-0000-0000-00006C000000}"/>
    <hyperlink ref="H114" r:id="rId110" xr:uid="{00000000-0004-0000-0000-00006D000000}"/>
    <hyperlink ref="H115" r:id="rId111" xr:uid="{00000000-0004-0000-0000-00006E000000}"/>
    <hyperlink ref="H116" r:id="rId112" xr:uid="{00000000-0004-0000-0000-00006F000000}"/>
    <hyperlink ref="H117" r:id="rId113" xr:uid="{00000000-0004-0000-0000-000070000000}"/>
    <hyperlink ref="H118" r:id="rId114" xr:uid="{00000000-0004-0000-0000-000071000000}"/>
    <hyperlink ref="H119" r:id="rId115" xr:uid="{00000000-0004-0000-0000-000072000000}"/>
    <hyperlink ref="H120" r:id="rId116" xr:uid="{00000000-0004-0000-0000-000073000000}"/>
    <hyperlink ref="H121" r:id="rId117" xr:uid="{00000000-0004-0000-0000-000074000000}"/>
    <hyperlink ref="H122" r:id="rId118" xr:uid="{00000000-0004-0000-0000-000075000000}"/>
    <hyperlink ref="H123" r:id="rId119" xr:uid="{00000000-0004-0000-0000-000076000000}"/>
    <hyperlink ref="H124" r:id="rId120" xr:uid="{00000000-0004-0000-0000-000077000000}"/>
    <hyperlink ref="H125" r:id="rId121" xr:uid="{00000000-0004-0000-0000-000078000000}"/>
    <hyperlink ref="H126" r:id="rId122" xr:uid="{00000000-0004-0000-0000-000079000000}"/>
    <hyperlink ref="H127" r:id="rId123" xr:uid="{00000000-0004-0000-0000-00007A000000}"/>
    <hyperlink ref="H128" r:id="rId124" xr:uid="{00000000-0004-0000-0000-00007B000000}"/>
    <hyperlink ref="H129" r:id="rId125" location="!%40%40%3F_afrLoop%3D100598896650247447%26dDocName%3DMOFUCM177315%26_adf.ctrl-state%3D4kx9kmhms_80" xr:uid="{00000000-0004-0000-0000-00007C000000}"/>
    <hyperlink ref="H130" r:id="rId126" xr:uid="{00000000-0004-0000-0000-00007D000000}"/>
    <hyperlink ref="H131" r:id="rId127" xr:uid="{00000000-0004-0000-0000-00007E000000}"/>
    <hyperlink ref="H132" r:id="rId128" xr:uid="{00000000-0004-0000-0000-00007F000000}"/>
    <hyperlink ref="H133" r:id="rId129" xr:uid="{00000000-0004-0000-0000-000080000000}"/>
    <hyperlink ref="H134" r:id="rId130" xr:uid="{00000000-0004-0000-0000-000081000000}"/>
    <hyperlink ref="H135" r:id="rId131" xr:uid="{00000000-0004-0000-0000-000082000000}"/>
    <hyperlink ref="H136" r:id="rId132" xr:uid="{00000000-0004-0000-0000-000083000000}"/>
    <hyperlink ref="H137" r:id="rId133" xr:uid="{00000000-0004-0000-0000-000084000000}"/>
    <hyperlink ref="H138" r:id="rId134" xr:uid="{00000000-0004-0000-0000-000085000000}"/>
    <hyperlink ref="H139" r:id="rId135" xr:uid="{00000000-0004-0000-0000-000086000000}"/>
    <hyperlink ref="H140" r:id="rId136" xr:uid="{00000000-0004-0000-0000-000087000000}"/>
    <hyperlink ref="H141" r:id="rId137" xr:uid="{00000000-0004-0000-0000-000088000000}"/>
    <hyperlink ref="H142" r:id="rId138" xr:uid="{00000000-0004-0000-0000-000089000000}"/>
    <hyperlink ref="H143" r:id="rId139" xr:uid="{00000000-0004-0000-0000-00008A000000}"/>
    <hyperlink ref="H144" r:id="rId140" location="!%40%40%3F_afrLoop%3D66540210718310418%26dDocName%3DMOFUCM177219%26_adf.ctrl-state%3D52c7c5zjq_42" xr:uid="{00000000-0004-0000-0000-00008B000000}"/>
    <hyperlink ref="H145" r:id="rId141" location="!%40%40%3F_afrLoop%3D66540472385183929%26dDocName%3DMOFUCM177222%26_adf.ctrl-state%3D52c7c5zjq_80" xr:uid="{00000000-0004-0000-0000-00008C000000}"/>
    <hyperlink ref="H146" r:id="rId142" xr:uid="{00000000-0004-0000-0000-00008D000000}"/>
    <hyperlink ref="H147" r:id="rId143" xr:uid="{00000000-0004-0000-0000-00008E000000}"/>
    <hyperlink ref="H148" r:id="rId144" xr:uid="{00000000-0004-0000-0000-00008F000000}"/>
    <hyperlink ref="H149" r:id="rId145" xr:uid="{00000000-0004-0000-0000-000090000000}"/>
    <hyperlink ref="H150" r:id="rId146" xr:uid="{00000000-0004-0000-0000-000091000000}"/>
    <hyperlink ref="H151" r:id="rId147" xr:uid="{00000000-0004-0000-0000-000092000000}"/>
    <hyperlink ref="H152" r:id="rId148" xr:uid="{00000000-0004-0000-0000-000093000000}"/>
    <hyperlink ref="H153" r:id="rId149" xr:uid="{00000000-0004-0000-0000-000094000000}"/>
    <hyperlink ref="H154" r:id="rId150" xr:uid="{00000000-0004-0000-0000-000095000000}"/>
    <hyperlink ref="H155" r:id="rId151" xr:uid="{00000000-0004-0000-0000-000096000000}"/>
    <hyperlink ref="H156" r:id="rId152" xr:uid="{00000000-0004-0000-0000-000097000000}"/>
    <hyperlink ref="H157" r:id="rId153" xr:uid="{00000000-0004-0000-0000-000098000000}"/>
    <hyperlink ref="H158" r:id="rId154" xr:uid="{00000000-0004-0000-0000-000099000000}"/>
    <hyperlink ref="H159" r:id="rId155" xr:uid="{00000000-0004-0000-0000-00009A000000}"/>
    <hyperlink ref="H160" r:id="rId156" xr:uid="{00000000-0004-0000-0000-00009B000000}"/>
    <hyperlink ref="H161" r:id="rId157" xr:uid="{00000000-0004-0000-0000-00009C000000}"/>
    <hyperlink ref="H162" r:id="rId158" xr:uid="{00000000-0004-0000-0000-00009D000000}"/>
    <hyperlink ref="H164" r:id="rId159" xr:uid="{00000000-0004-0000-0000-00009E000000}"/>
    <hyperlink ref="H165" r:id="rId160" xr:uid="{00000000-0004-0000-0000-00009F000000}"/>
    <hyperlink ref="H166" r:id="rId161" xr:uid="{00000000-0004-0000-0000-0000A0000000}"/>
    <hyperlink ref="H167" r:id="rId162" xr:uid="{00000000-0004-0000-0000-0000A1000000}"/>
    <hyperlink ref="H168" r:id="rId163" xr:uid="{00000000-0004-0000-0000-0000A2000000}"/>
    <hyperlink ref="H169" r:id="rId164" xr:uid="{00000000-0004-0000-0000-0000A3000000}"/>
    <hyperlink ref="H170" r:id="rId165" xr:uid="{00000000-0004-0000-0000-0000A4000000}"/>
    <hyperlink ref="H171" r:id="rId166" xr:uid="{00000000-0004-0000-0000-0000A5000000}"/>
    <hyperlink ref="H172" r:id="rId167" xr:uid="{00000000-0004-0000-0000-0000A6000000}"/>
    <hyperlink ref="H173" r:id="rId168" xr:uid="{00000000-0004-0000-0000-0000A7000000}"/>
    <hyperlink ref="H177" r:id="rId169" xr:uid="{00000000-0004-0000-0000-0000A8000000}"/>
    <hyperlink ref="H178" r:id="rId170" xr:uid="{00000000-0004-0000-0000-0000A9000000}"/>
    <hyperlink ref="H179" r:id="rId171" xr:uid="{00000000-0004-0000-0000-0000AA000000}"/>
    <hyperlink ref="H180" r:id="rId172" xr:uid="{00000000-0004-0000-0000-0000AB000000}"/>
    <hyperlink ref="H181" r:id="rId173" xr:uid="{00000000-0004-0000-0000-0000AC000000}"/>
    <hyperlink ref="H183" r:id="rId174" xr:uid="{00000000-0004-0000-0000-0000AD000000}"/>
    <hyperlink ref="H184" r:id="rId175" xr:uid="{00000000-0004-0000-0000-0000AE000000}"/>
    <hyperlink ref="H185" r:id="rId176" xr:uid="{00000000-0004-0000-0000-0000AF000000}"/>
    <hyperlink ref="H186" r:id="rId177" xr:uid="{00000000-0004-0000-0000-0000B0000000}"/>
    <hyperlink ref="H187" r:id="rId178" xr:uid="{00000000-0004-0000-0000-0000B1000000}"/>
    <hyperlink ref="H188" r:id="rId179" xr:uid="{00000000-0004-0000-0000-0000B2000000}"/>
    <hyperlink ref="H189" r:id="rId180" xr:uid="{00000000-0004-0000-0000-0000B3000000}"/>
    <hyperlink ref="H190" r:id="rId181" xr:uid="{00000000-0004-0000-0000-0000B4000000}"/>
    <hyperlink ref="H191" r:id="rId182" xr:uid="{00000000-0004-0000-0000-0000B5000000}"/>
    <hyperlink ref="H192" r:id="rId183" xr:uid="{00000000-0004-0000-0000-0000B6000000}"/>
    <hyperlink ref="H193" r:id="rId184" xr:uid="{00000000-0004-0000-0000-0000B7000000}"/>
    <hyperlink ref="H194" r:id="rId185" xr:uid="{00000000-0004-0000-0000-0000B8000000}"/>
    <hyperlink ref="H195" r:id="rId186" xr:uid="{00000000-0004-0000-0000-0000B9000000}"/>
    <hyperlink ref="H196" r:id="rId187" xr:uid="{00000000-0004-0000-0000-0000BA000000}"/>
    <hyperlink ref="H197" r:id="rId188" xr:uid="{00000000-0004-0000-0000-0000BB000000}"/>
    <hyperlink ref="H198" r:id="rId189" xr:uid="{00000000-0004-0000-0000-0000BC000000}"/>
    <hyperlink ref="H199" r:id="rId190" xr:uid="{00000000-0004-0000-0000-0000BD000000}"/>
    <hyperlink ref="H200" r:id="rId191" xr:uid="{00000000-0004-0000-0000-0000BE000000}"/>
    <hyperlink ref="H201" r:id="rId192" xr:uid="{00000000-0004-0000-0000-0000BF000000}"/>
    <hyperlink ref="H202" r:id="rId193" xr:uid="{00000000-0004-0000-0000-0000C0000000}"/>
    <hyperlink ref="H203" r:id="rId194" xr:uid="{00000000-0004-0000-0000-0000C1000000}"/>
    <hyperlink ref="H204" r:id="rId195" xr:uid="{00000000-0004-0000-0000-0000C2000000}"/>
    <hyperlink ref="H205" r:id="rId196" xr:uid="{00000000-0004-0000-0000-0000C3000000}"/>
    <hyperlink ref="H206" r:id="rId197" xr:uid="{00000000-0004-0000-0000-0000C4000000}"/>
    <hyperlink ref="H207" r:id="rId198" xr:uid="{00000000-0004-0000-0000-0000C5000000}"/>
    <hyperlink ref="H208" r:id="rId199" xr:uid="{00000000-0004-0000-0000-0000C6000000}"/>
    <hyperlink ref="H209" r:id="rId200" xr:uid="{00000000-0004-0000-0000-0000C7000000}"/>
    <hyperlink ref="H210" r:id="rId201" xr:uid="{00000000-0004-0000-0000-0000C8000000}"/>
    <hyperlink ref="H211" r:id="rId202" xr:uid="{00000000-0004-0000-0000-0000C9000000}"/>
    <hyperlink ref="H212" r:id="rId203" xr:uid="{00000000-0004-0000-0000-0000CA000000}"/>
    <hyperlink ref="H213" r:id="rId204" xr:uid="{00000000-0004-0000-0000-0000CB000000}"/>
    <hyperlink ref="H214" r:id="rId205" xr:uid="{00000000-0004-0000-0000-0000CC000000}"/>
    <hyperlink ref="H215" r:id="rId206" xr:uid="{00000000-0004-0000-0000-0000CD000000}"/>
    <hyperlink ref="H216" r:id="rId207" xr:uid="{00000000-0004-0000-0000-0000CE000000}"/>
    <hyperlink ref="H217" r:id="rId208" xr:uid="{00000000-0004-0000-0000-0000CF000000}"/>
    <hyperlink ref="H218" r:id="rId209" xr:uid="{00000000-0004-0000-0000-0000D0000000}"/>
    <hyperlink ref="H219" r:id="rId210" xr:uid="{00000000-0004-0000-0000-0000D1000000}"/>
    <hyperlink ref="H220" r:id="rId211" xr:uid="{00000000-0004-0000-0000-0000D2000000}"/>
    <hyperlink ref="H221" r:id="rId212" xr:uid="{00000000-0004-0000-0000-0000D3000000}"/>
    <hyperlink ref="H222" r:id="rId213" xr:uid="{00000000-0004-0000-0000-0000D4000000}"/>
    <hyperlink ref="H223" r:id="rId214" xr:uid="{00000000-0004-0000-0000-0000D5000000}"/>
    <hyperlink ref="H224" r:id="rId215" xr:uid="{00000000-0004-0000-0000-0000D6000000}"/>
    <hyperlink ref="H225" r:id="rId216" xr:uid="{00000000-0004-0000-0000-0000D7000000}"/>
    <hyperlink ref="H226" r:id="rId217" xr:uid="{00000000-0004-0000-0000-0000D8000000}"/>
    <hyperlink ref="H227" r:id="rId218" xr:uid="{00000000-0004-0000-0000-0000D9000000}"/>
    <hyperlink ref="H228" r:id="rId219" xr:uid="{00000000-0004-0000-0000-0000DA000000}"/>
    <hyperlink ref="H229" r:id="rId220" xr:uid="{00000000-0004-0000-0000-0000DB000000}"/>
    <hyperlink ref="H230" r:id="rId221" xr:uid="{00000000-0004-0000-0000-0000DC000000}"/>
    <hyperlink ref="H231" r:id="rId222" xr:uid="{00000000-0004-0000-0000-0000DD000000}"/>
    <hyperlink ref="H232" r:id="rId223" xr:uid="{00000000-0004-0000-0000-0000DE000000}"/>
    <hyperlink ref="H233" r:id="rId224" xr:uid="{00000000-0004-0000-0000-0000DF000000}"/>
    <hyperlink ref="H234" r:id="rId225" xr:uid="{00000000-0004-0000-0000-0000E0000000}"/>
    <hyperlink ref="H235" r:id="rId226" xr:uid="{00000000-0004-0000-0000-0000E1000000}"/>
    <hyperlink ref="H236" r:id="rId227" xr:uid="{00000000-0004-0000-0000-0000E2000000}"/>
    <hyperlink ref="H237" r:id="rId228" xr:uid="{00000000-0004-0000-0000-0000E3000000}"/>
    <hyperlink ref="H238" r:id="rId229" xr:uid="{00000000-0004-0000-0000-0000E4000000}"/>
    <hyperlink ref="H239" r:id="rId230" xr:uid="{00000000-0004-0000-0000-0000E5000000}"/>
    <hyperlink ref="H240" r:id="rId231" xr:uid="{00000000-0004-0000-0000-0000E6000000}"/>
    <hyperlink ref="H241" r:id="rId232" xr:uid="{00000000-0004-0000-0000-0000E7000000}"/>
    <hyperlink ref="H242" r:id="rId233" xr:uid="{00000000-0004-0000-0000-0000E8000000}"/>
    <hyperlink ref="H243" r:id="rId234" xr:uid="{00000000-0004-0000-0000-0000E9000000}"/>
    <hyperlink ref="H244" r:id="rId235" xr:uid="{00000000-0004-0000-0000-0000EA000000}"/>
    <hyperlink ref="H245" r:id="rId236" xr:uid="{00000000-0004-0000-0000-0000EB000000}"/>
    <hyperlink ref="H246" r:id="rId237" xr:uid="{00000000-0004-0000-0000-0000EC000000}"/>
    <hyperlink ref="H247" r:id="rId238" xr:uid="{00000000-0004-0000-0000-0000ED000000}"/>
    <hyperlink ref="H248" r:id="rId239" xr:uid="{00000000-0004-0000-0000-0000EE000000}"/>
    <hyperlink ref="H249" r:id="rId240" xr:uid="{00000000-0004-0000-0000-0000EF000000}"/>
    <hyperlink ref="H250" r:id="rId241" xr:uid="{00000000-0004-0000-0000-0000F0000000}"/>
    <hyperlink ref="H251" r:id="rId242" xr:uid="{00000000-0004-0000-0000-0000F1000000}"/>
    <hyperlink ref="H252" r:id="rId243" xr:uid="{00000000-0004-0000-0000-0000F2000000}"/>
    <hyperlink ref="H253" r:id="rId244" xr:uid="{00000000-0004-0000-0000-0000F3000000}"/>
    <hyperlink ref="H254" r:id="rId245" xr:uid="{00000000-0004-0000-0000-0000F4000000}"/>
    <hyperlink ref="H255" r:id="rId246" xr:uid="{00000000-0004-0000-0000-0000F5000000}"/>
    <hyperlink ref="H256" r:id="rId247" xr:uid="{00000000-0004-0000-0000-0000F6000000}"/>
    <hyperlink ref="H257" r:id="rId248" xr:uid="{00000000-0004-0000-0000-0000F7000000}"/>
    <hyperlink ref="H258" r:id="rId249" xr:uid="{00000000-0004-0000-0000-0000F8000000}"/>
    <hyperlink ref="H259" r:id="rId250" xr:uid="{00000000-0004-0000-0000-0000F9000000}"/>
    <hyperlink ref="H260" r:id="rId251" xr:uid="{00000000-0004-0000-0000-0000FA000000}"/>
    <hyperlink ref="H261" r:id="rId252" xr:uid="{00000000-0004-0000-0000-0000FB000000}"/>
    <hyperlink ref="H262" r:id="rId253" xr:uid="{00000000-0004-0000-0000-0000FC000000}"/>
    <hyperlink ref="H263" r:id="rId254" xr:uid="{00000000-0004-0000-0000-0000FD000000}"/>
    <hyperlink ref="H264" r:id="rId255" xr:uid="{00000000-0004-0000-0000-0000FE000000}"/>
    <hyperlink ref="H265" r:id="rId256" xr:uid="{00000000-0004-0000-0000-0000FF000000}"/>
    <hyperlink ref="H266" r:id="rId257" xr:uid="{00000000-0004-0000-0000-000000010000}"/>
    <hyperlink ref="H267" r:id="rId258" xr:uid="{00000000-0004-0000-0000-000001010000}"/>
    <hyperlink ref="H268" r:id="rId259" xr:uid="{00000000-0004-0000-0000-000002010000}"/>
    <hyperlink ref="H269" r:id="rId260" xr:uid="{00000000-0004-0000-0000-000003010000}"/>
    <hyperlink ref="H270" r:id="rId261" xr:uid="{00000000-0004-0000-0000-000004010000}"/>
    <hyperlink ref="H271" r:id="rId262" xr:uid="{00000000-0004-0000-0000-000005010000}"/>
    <hyperlink ref="H272" r:id="rId263" xr:uid="{00000000-0004-0000-0000-000006010000}"/>
    <hyperlink ref="H273" r:id="rId264" xr:uid="{00000000-0004-0000-0000-000007010000}"/>
    <hyperlink ref="H274" r:id="rId265" xr:uid="{00000000-0004-0000-0000-000008010000}"/>
    <hyperlink ref="H275" r:id="rId266" xr:uid="{00000000-0004-0000-0000-000009010000}"/>
    <hyperlink ref="H276" r:id="rId267" xr:uid="{00000000-0004-0000-0000-00000A010000}"/>
    <hyperlink ref="H277" r:id="rId268" xr:uid="{00000000-0004-0000-0000-00000B010000}"/>
    <hyperlink ref="H278" r:id="rId269" xr:uid="{00000000-0004-0000-0000-00000C010000}"/>
    <hyperlink ref="H279" r:id="rId270" xr:uid="{00000000-0004-0000-0000-00000D010000}"/>
    <hyperlink ref="H280" r:id="rId271" xr:uid="{00000000-0004-0000-0000-00000E010000}"/>
    <hyperlink ref="H281" r:id="rId272" xr:uid="{00000000-0004-0000-0000-00000F010000}"/>
    <hyperlink ref="H283" r:id="rId273" location="%40%3F_afrLoop%3D6351719956441852%26centerWidth%3D80%2525%26dDocName%3DSBV411480%26leftWidth%3D20%2525%26rightWidth%3D0%2525%26showFooter%3Dfalse%26showHeader%3Dfalse%26_adf.ctrl-state%3D8spv6ic5v_297" xr:uid="{00000000-0004-0000-0000-000010010000}"/>
    <hyperlink ref="H284" r:id="rId274" location="%40%3F_afrLoop%3D6351719956441852%26centerWidth%3D80%2525%26dDocName%3DSBV411480%26leftWidth%3D20%2525%26rightWidth%3D0%2525%26showFooter%3Dfalse%26showHeader%3Dfalse%26_adf.ctrl-state%3D8spv6ic5v_297" xr:uid="{00000000-0004-0000-0000-000011010000}"/>
    <hyperlink ref="H285" r:id="rId275" location="%40%3F_afrLoop%3D6351719956441852%26centerWidth%3D80%2525%26dDocName%3DSBV411480%26leftWidth%3D20%2525%26rightWidth%3D0%2525%26showFooter%3Dfalse%26showHeader%3Dfalse%26_adf.ctrl-state%3D8spv6ic5v_297" xr:uid="{00000000-0004-0000-0000-000012010000}"/>
    <hyperlink ref="H286" r:id="rId276" location="%40%3F_afrLoop%3D6351719956441852%26centerWidth%3D80%2525%26dDocName%3DSBV411480%26leftWidth%3D20%2525%26rightWidth%3D0%2525%26showFooter%3Dfalse%26showHeader%3Dfalse%26_adf.ctrl-state%3D8spv6ic5v_297" xr:uid="{00000000-0004-0000-0000-000013010000}"/>
    <hyperlink ref="H287" r:id="rId277" location="%40%3F_afrLoop%3D6351719956441852%26centerWidth%3D80%2525%26dDocName%3DSBV411480%26leftWidth%3D20%2525%26rightWidth%3D0%2525%26showFooter%3Dfalse%26showHeader%3Dfalse%26_adf.ctrl-state%3D8spv6ic5v_297" xr:uid="{00000000-0004-0000-0000-000014010000}"/>
    <hyperlink ref="H288" r:id="rId278" xr:uid="{00000000-0004-0000-0000-000015010000}"/>
    <hyperlink ref="H289" r:id="rId279" xr:uid="{00000000-0004-0000-0000-000016010000}"/>
    <hyperlink ref="H290" r:id="rId280" xr:uid="{00000000-0004-0000-0000-000017010000}"/>
    <hyperlink ref="H291" r:id="rId281" xr:uid="{00000000-0004-0000-0000-000018010000}"/>
    <hyperlink ref="H292" r:id="rId282" xr:uid="{00000000-0004-0000-0000-000019010000}"/>
    <hyperlink ref="H293" r:id="rId283" xr:uid="{00000000-0004-0000-0000-00001A010000}"/>
    <hyperlink ref="H294" r:id="rId284" xr:uid="{00000000-0004-0000-0000-00001B010000}"/>
    <hyperlink ref="H295" r:id="rId285" xr:uid="{00000000-0004-0000-0000-00001C010000}"/>
    <hyperlink ref="H296" r:id="rId286" xr:uid="{00000000-0004-0000-0000-00001D010000}"/>
    <hyperlink ref="H297" r:id="rId287" xr:uid="{00000000-0004-0000-0000-00001E010000}"/>
    <hyperlink ref="H298" r:id="rId288" xr:uid="{00000000-0004-0000-0000-00001F010000}"/>
    <hyperlink ref="H299" r:id="rId289" xr:uid="{00000000-0004-0000-0000-000020010000}"/>
    <hyperlink ref="H300" r:id="rId290" xr:uid="{00000000-0004-0000-0000-000021010000}"/>
    <hyperlink ref="H301" r:id="rId291" xr:uid="{00000000-0004-0000-0000-000022010000}"/>
    <hyperlink ref="H302" r:id="rId292" xr:uid="{00000000-0004-0000-0000-000023010000}"/>
    <hyperlink ref="H303" r:id="rId293" xr:uid="{00000000-0004-0000-0000-000024010000}"/>
    <hyperlink ref="H304" r:id="rId294" xr:uid="{00000000-0004-0000-0000-000025010000}"/>
    <hyperlink ref="H305" r:id="rId295" xr:uid="{00000000-0004-0000-0000-000026010000}"/>
    <hyperlink ref="H306" r:id="rId296" xr:uid="{00000000-0004-0000-0000-000027010000}"/>
    <hyperlink ref="H307" r:id="rId297" xr:uid="{00000000-0004-0000-0000-000028010000}"/>
    <hyperlink ref="H308" r:id="rId298" xr:uid="{00000000-0004-0000-0000-000029010000}"/>
    <hyperlink ref="H309" r:id="rId299" xr:uid="{00000000-0004-0000-0000-00002A010000}"/>
    <hyperlink ref="H310" r:id="rId300" xr:uid="{00000000-0004-0000-0000-00002B010000}"/>
    <hyperlink ref="H311" r:id="rId301" xr:uid="{00000000-0004-0000-0000-00002C010000}"/>
    <hyperlink ref="H312" r:id="rId302" xr:uid="{00000000-0004-0000-0000-00002D010000}"/>
    <hyperlink ref="H313" r:id="rId303" xr:uid="{00000000-0004-0000-0000-00002E010000}"/>
    <hyperlink ref="H314" r:id="rId304" xr:uid="{00000000-0004-0000-0000-00002F010000}"/>
    <hyperlink ref="H315" r:id="rId305" xr:uid="{00000000-0004-0000-0000-000030010000}"/>
    <hyperlink ref="H316" r:id="rId306" xr:uid="{00000000-0004-0000-0000-000031010000}"/>
    <hyperlink ref="H317" r:id="rId307" xr:uid="{00000000-0004-0000-0000-000032010000}"/>
    <hyperlink ref="H318" r:id="rId308" xr:uid="{00000000-0004-0000-0000-000033010000}"/>
    <hyperlink ref="H319" r:id="rId309" xr:uid="{00000000-0004-0000-0000-000034010000}"/>
    <hyperlink ref="H320" r:id="rId310" xr:uid="{00000000-0004-0000-0000-000035010000}"/>
    <hyperlink ref="H321" r:id="rId311" xr:uid="{00000000-0004-0000-0000-000036010000}"/>
    <hyperlink ref="H322" r:id="rId312" xr:uid="{00000000-0004-0000-0000-000037010000}"/>
    <hyperlink ref="H323" r:id="rId313" xr:uid="{00000000-0004-0000-0000-000038010000}"/>
    <hyperlink ref="H324" r:id="rId314" xr:uid="{00000000-0004-0000-0000-000039010000}"/>
    <hyperlink ref="H325" r:id="rId315" xr:uid="{00000000-0004-0000-0000-00003A010000}"/>
    <hyperlink ref="H326" r:id="rId316" xr:uid="{00000000-0004-0000-0000-00003B010000}"/>
    <hyperlink ref="H327" r:id="rId317" xr:uid="{00000000-0004-0000-0000-00003C010000}"/>
    <hyperlink ref="H328" r:id="rId318" xr:uid="{00000000-0004-0000-0000-00003D010000}"/>
    <hyperlink ref="H329" r:id="rId319" xr:uid="{00000000-0004-0000-0000-00003E010000}"/>
    <hyperlink ref="H330" r:id="rId320" xr:uid="{00000000-0004-0000-0000-00003F010000}"/>
    <hyperlink ref="H331" r:id="rId321" xr:uid="{00000000-0004-0000-0000-000040010000}"/>
    <hyperlink ref="H332" r:id="rId322" xr:uid="{00000000-0004-0000-0000-000041010000}"/>
    <hyperlink ref="H333" r:id="rId323" xr:uid="{00000000-0004-0000-0000-000042010000}"/>
    <hyperlink ref="H334" r:id="rId324" xr:uid="{00000000-0004-0000-0000-000043010000}"/>
    <hyperlink ref="H335" r:id="rId325" xr:uid="{00000000-0004-0000-0000-000044010000}"/>
    <hyperlink ref="H336" r:id="rId326" xr:uid="{00000000-0004-0000-0000-000045010000}"/>
    <hyperlink ref="H337" r:id="rId327" xr:uid="{00000000-0004-0000-0000-000046010000}"/>
    <hyperlink ref="H338" r:id="rId328" xr:uid="{00000000-0004-0000-0000-000047010000}"/>
    <hyperlink ref="H339" r:id="rId329" xr:uid="{00000000-0004-0000-0000-000048010000}"/>
    <hyperlink ref="H340" r:id="rId330" xr:uid="{00000000-0004-0000-0000-000049010000}"/>
    <hyperlink ref="H341" r:id="rId331" xr:uid="{00000000-0004-0000-0000-00004A010000}"/>
    <hyperlink ref="H342" r:id="rId332" xr:uid="{00000000-0004-0000-0000-00004B010000}"/>
    <hyperlink ref="H343" r:id="rId333" xr:uid="{00000000-0004-0000-0000-00004C010000}"/>
    <hyperlink ref="H344" r:id="rId334" xr:uid="{00000000-0004-0000-0000-00004D010000}"/>
    <hyperlink ref="H345" r:id="rId335" xr:uid="{00000000-0004-0000-0000-00004E010000}"/>
    <hyperlink ref="H346" r:id="rId336" xr:uid="{00000000-0004-0000-0000-00004F010000}"/>
    <hyperlink ref="H347" r:id="rId337" xr:uid="{00000000-0004-0000-0000-000050010000}"/>
    <hyperlink ref="H348" r:id="rId338" xr:uid="{00000000-0004-0000-0000-000051010000}"/>
    <hyperlink ref="H349" r:id="rId339" xr:uid="{00000000-0004-0000-0000-000052010000}"/>
    <hyperlink ref="H350" r:id="rId340" xr:uid="{00000000-0004-0000-0000-000053010000}"/>
    <hyperlink ref="H351" r:id="rId341" xr:uid="{00000000-0004-0000-0000-000054010000}"/>
    <hyperlink ref="H352" r:id="rId342" xr:uid="{00000000-0004-0000-0000-000055010000}"/>
    <hyperlink ref="H353" r:id="rId343" xr:uid="{00000000-0004-0000-0000-000056010000}"/>
    <hyperlink ref="H354" r:id="rId344" xr:uid="{00000000-0004-0000-0000-000057010000}"/>
    <hyperlink ref="H355" r:id="rId345" xr:uid="{00000000-0004-0000-0000-000058010000}"/>
    <hyperlink ref="H356" r:id="rId346" xr:uid="{00000000-0004-0000-0000-000059010000}"/>
    <hyperlink ref="H357" r:id="rId347" xr:uid="{00000000-0004-0000-0000-00005A010000}"/>
    <hyperlink ref="H358" r:id="rId348" xr:uid="{00000000-0004-0000-0000-00005B010000}"/>
    <hyperlink ref="H359" r:id="rId349" xr:uid="{00000000-0004-0000-0000-00005C010000}"/>
    <hyperlink ref="H360" r:id="rId350" xr:uid="{00000000-0004-0000-0000-00005D010000}"/>
    <hyperlink ref="H361" r:id="rId351" xr:uid="{00000000-0004-0000-0000-00005E010000}"/>
    <hyperlink ref="H362" r:id="rId352" xr:uid="{00000000-0004-0000-0000-00005F010000}"/>
    <hyperlink ref="H363" r:id="rId353" xr:uid="{00000000-0004-0000-0000-000060010000}"/>
    <hyperlink ref="H364" r:id="rId354" xr:uid="{00000000-0004-0000-0000-000061010000}"/>
    <hyperlink ref="H365" r:id="rId355" xr:uid="{00000000-0004-0000-0000-000062010000}"/>
    <hyperlink ref="H366" r:id="rId356" xr:uid="{00000000-0004-0000-0000-000063010000}"/>
    <hyperlink ref="H367" r:id="rId357" xr:uid="{00000000-0004-0000-0000-000064010000}"/>
    <hyperlink ref="H368" r:id="rId358" xr:uid="{00000000-0004-0000-0000-000065010000}"/>
    <hyperlink ref="H369" r:id="rId359" xr:uid="{00000000-0004-0000-0000-000066010000}"/>
    <hyperlink ref="H370" r:id="rId360" xr:uid="{00000000-0004-0000-0000-000067010000}"/>
    <hyperlink ref="H371" r:id="rId361" xr:uid="{00000000-0004-0000-0000-000068010000}"/>
    <hyperlink ref="H372" r:id="rId362" xr:uid="{00000000-0004-0000-0000-000069010000}"/>
    <hyperlink ref="H373" r:id="rId363" xr:uid="{00000000-0004-0000-0000-00006A010000}"/>
    <hyperlink ref="H374" r:id="rId364" xr:uid="{00000000-0004-0000-0000-00006B010000}"/>
    <hyperlink ref="H375" r:id="rId365" xr:uid="{00000000-0004-0000-0000-00006C010000}"/>
    <hyperlink ref="H376" r:id="rId366" xr:uid="{00000000-0004-0000-0000-00006D010000}"/>
    <hyperlink ref="H377" r:id="rId367" xr:uid="{00000000-0004-0000-0000-00006E010000}"/>
    <hyperlink ref="H378" r:id="rId368" xr:uid="{00000000-0004-0000-0000-00006F010000}"/>
    <hyperlink ref="H379" r:id="rId369" xr:uid="{00000000-0004-0000-0000-000070010000}"/>
    <hyperlink ref="H380" r:id="rId370" xr:uid="{00000000-0004-0000-0000-000071010000}"/>
    <hyperlink ref="H381" r:id="rId371" xr:uid="{00000000-0004-0000-0000-000072010000}"/>
    <hyperlink ref="H382" r:id="rId372" xr:uid="{00000000-0004-0000-0000-000073010000}"/>
    <hyperlink ref="H383" r:id="rId373" xr:uid="{00000000-0004-0000-0000-000074010000}"/>
    <hyperlink ref="H384" r:id="rId374" xr:uid="{00000000-0004-0000-0000-000075010000}"/>
    <hyperlink ref="H385" r:id="rId375" xr:uid="{00000000-0004-0000-0000-000076010000}"/>
    <hyperlink ref="H386" r:id="rId376" xr:uid="{00000000-0004-0000-0000-000077010000}"/>
    <hyperlink ref="H387" r:id="rId377" xr:uid="{00000000-0004-0000-0000-000078010000}"/>
    <hyperlink ref="H388" r:id="rId378" xr:uid="{00000000-0004-0000-0000-000079010000}"/>
    <hyperlink ref="H389" r:id="rId379" xr:uid="{00000000-0004-0000-0000-00007A010000}"/>
    <hyperlink ref="H390" r:id="rId380" xr:uid="{00000000-0004-0000-0000-00007B010000}"/>
    <hyperlink ref="H391" r:id="rId381" xr:uid="{00000000-0004-0000-0000-00007C010000}"/>
    <hyperlink ref="H392" r:id="rId382" xr:uid="{00000000-0004-0000-0000-00007D010000}"/>
    <hyperlink ref="H393" r:id="rId383" xr:uid="{00000000-0004-0000-0000-00007E010000}"/>
    <hyperlink ref="H394" r:id="rId384" xr:uid="{00000000-0004-0000-0000-00007F010000}"/>
    <hyperlink ref="H395" r:id="rId385" xr:uid="{00000000-0004-0000-0000-000080010000}"/>
    <hyperlink ref="H396" r:id="rId386" xr:uid="{00000000-0004-0000-0000-000081010000}"/>
    <hyperlink ref="H397" r:id="rId387" xr:uid="{00000000-0004-0000-0000-000082010000}"/>
    <hyperlink ref="H398" r:id="rId388" xr:uid="{00000000-0004-0000-0000-000083010000}"/>
    <hyperlink ref="H399" r:id="rId389" xr:uid="{00000000-0004-0000-0000-000084010000}"/>
    <hyperlink ref="H400" r:id="rId390" xr:uid="{00000000-0004-0000-0000-000085010000}"/>
    <hyperlink ref="H401" r:id="rId391" xr:uid="{00000000-0004-0000-0000-000086010000}"/>
    <hyperlink ref="H402" r:id="rId392" xr:uid="{00000000-0004-0000-0000-000087010000}"/>
    <hyperlink ref="H403" r:id="rId393" xr:uid="{00000000-0004-0000-0000-000088010000}"/>
    <hyperlink ref="H404" r:id="rId394" xr:uid="{00000000-0004-0000-0000-000089010000}"/>
    <hyperlink ref="H405" r:id="rId395" xr:uid="{00000000-0004-0000-0000-00008A010000}"/>
    <hyperlink ref="H406" r:id="rId396" xr:uid="{00000000-0004-0000-0000-00008B010000}"/>
    <hyperlink ref="H407" r:id="rId397" xr:uid="{00000000-0004-0000-0000-00008C010000}"/>
    <hyperlink ref="H408" r:id="rId398" xr:uid="{00000000-0004-0000-0000-00008D010000}"/>
    <hyperlink ref="H409" r:id="rId399" xr:uid="{00000000-0004-0000-0000-00008E010000}"/>
    <hyperlink ref="H410" r:id="rId400" xr:uid="{00000000-0004-0000-0000-00008F010000}"/>
    <hyperlink ref="H411" r:id="rId401" xr:uid="{00000000-0004-0000-0000-000090010000}"/>
    <hyperlink ref="H412" r:id="rId402" xr:uid="{00000000-0004-0000-0000-000091010000}"/>
    <hyperlink ref="H413" r:id="rId403" xr:uid="{00000000-0004-0000-0000-000092010000}"/>
    <hyperlink ref="H414" r:id="rId404" xr:uid="{00000000-0004-0000-0000-000093010000}"/>
    <hyperlink ref="H415" r:id="rId405" xr:uid="{00000000-0004-0000-0000-000094010000}"/>
    <hyperlink ref="H416" r:id="rId406" xr:uid="{00000000-0004-0000-0000-000095010000}"/>
    <hyperlink ref="H417" r:id="rId407" xr:uid="{00000000-0004-0000-0000-000096010000}"/>
    <hyperlink ref="H418" r:id="rId408" xr:uid="{00000000-0004-0000-0000-000097010000}"/>
    <hyperlink ref="H419" r:id="rId409" xr:uid="{00000000-0004-0000-0000-000098010000}"/>
    <hyperlink ref="H420" r:id="rId410" xr:uid="{00000000-0004-0000-0000-000099010000}"/>
    <hyperlink ref="H421" r:id="rId411" xr:uid="{00000000-0004-0000-0000-00009A010000}"/>
    <hyperlink ref="H422" r:id="rId412" xr:uid="{00000000-0004-0000-0000-00009B010000}"/>
    <hyperlink ref="H423" r:id="rId413" xr:uid="{00000000-0004-0000-0000-00009C010000}"/>
    <hyperlink ref="H424" r:id="rId414" xr:uid="{00000000-0004-0000-0000-00009D010000}"/>
    <hyperlink ref="H425" r:id="rId415" xr:uid="{00000000-0004-0000-0000-00009E010000}"/>
    <hyperlink ref="H426" r:id="rId416" xr:uid="{00000000-0004-0000-0000-00009F010000}"/>
    <hyperlink ref="H427" r:id="rId417" xr:uid="{00000000-0004-0000-0000-0000A0010000}"/>
    <hyperlink ref="H428" r:id="rId418" xr:uid="{00000000-0004-0000-0000-0000A1010000}"/>
    <hyperlink ref="H429" r:id="rId419" xr:uid="{00000000-0004-0000-0000-0000A2010000}"/>
    <hyperlink ref="H430" r:id="rId420" xr:uid="{00000000-0004-0000-0000-0000A3010000}"/>
    <hyperlink ref="H431" r:id="rId421" xr:uid="{00000000-0004-0000-0000-0000A4010000}"/>
    <hyperlink ref="H432" r:id="rId422" xr:uid="{00000000-0004-0000-0000-0000A5010000}"/>
    <hyperlink ref="H433" r:id="rId423" location="!rec_sobiraet_predlozheniya_predprinimateley_po_rasshireniyu_vozmozhnostey_sistemy_odno_okno" xr:uid="{00000000-0004-0000-0000-0000A6010000}"/>
    <hyperlink ref="H434" r:id="rId424" xr:uid="{00000000-0004-0000-0000-0000A7010000}"/>
    <hyperlink ref="H435" r:id="rId425" xr:uid="{00000000-0004-0000-0000-0000A8010000}"/>
    <hyperlink ref="H436" r:id="rId426" xr:uid="{00000000-0004-0000-0000-0000A9010000}"/>
    <hyperlink ref="H437" r:id="rId427" xr:uid="{00000000-0004-0000-0000-0000AA010000}"/>
    <hyperlink ref="H438" r:id="rId428" location="!%40%40%3F_afrLoop%3D99999536067136050%26dDocName%3DMOFUCM176748%26_adf.ctrl-state%3Dnqdgnyco5_42" xr:uid="{00000000-0004-0000-0000-0000AB010000}"/>
    <hyperlink ref="H439" r:id="rId429" xr:uid="{00000000-0004-0000-0000-0000AC010000}"/>
    <hyperlink ref="H440" r:id="rId430" xr:uid="{00000000-0004-0000-0000-0000AD010000}"/>
    <hyperlink ref="H441" r:id="rId431" xr:uid="{00000000-0004-0000-0000-0000AE010000}"/>
    <hyperlink ref="H442" r:id="rId432" xr:uid="{00000000-0004-0000-0000-0000AF010000}"/>
    <hyperlink ref="H443" r:id="rId433" xr:uid="{00000000-0004-0000-0000-0000B0010000}"/>
    <hyperlink ref="H444" r:id="rId434" xr:uid="{00000000-0004-0000-0000-0000B1010000}"/>
    <hyperlink ref="H445" r:id="rId435" xr:uid="{00000000-0004-0000-0000-0000B2010000}"/>
    <hyperlink ref="H446" r:id="rId436" xr:uid="{00000000-0004-0000-0000-0000B3010000}"/>
    <hyperlink ref="H447" r:id="rId437" xr:uid="{00000000-0004-0000-0000-0000B4010000}"/>
    <hyperlink ref="H448" r:id="rId438" xr:uid="{00000000-0004-0000-0000-0000B5010000}"/>
    <hyperlink ref="H449" r:id="rId439" xr:uid="{00000000-0004-0000-0000-0000B6010000}"/>
    <hyperlink ref="H450" r:id="rId440" xr:uid="{00000000-0004-0000-0000-0000B7010000}"/>
    <hyperlink ref="H451" r:id="rId441" xr:uid="{00000000-0004-0000-0000-0000B8010000}"/>
    <hyperlink ref="H452" r:id="rId442" xr:uid="{00000000-0004-0000-0000-0000B9010000}"/>
    <hyperlink ref="H453" r:id="rId443" xr:uid="{00000000-0004-0000-0000-0000BA010000}"/>
    <hyperlink ref="H454" r:id="rId444" xr:uid="{00000000-0004-0000-0000-0000BB010000}"/>
    <hyperlink ref="H455" r:id="rId445" xr:uid="{00000000-0004-0000-0000-0000BC010000}"/>
    <hyperlink ref="H456" r:id="rId446" xr:uid="{00000000-0004-0000-0000-0000BD010000}"/>
    <hyperlink ref="H457" r:id="rId447" xr:uid="{00000000-0004-0000-0000-0000BE010000}"/>
    <hyperlink ref="H458" r:id="rId448" xr:uid="{00000000-0004-0000-0000-0000BF010000}"/>
    <hyperlink ref="H459" r:id="rId449" xr:uid="{00000000-0004-0000-0000-0000C0010000}"/>
    <hyperlink ref="H460" r:id="rId450" xr:uid="{00000000-0004-0000-0000-0000C1010000}"/>
    <hyperlink ref="H461" r:id="rId451" xr:uid="{00000000-0004-0000-0000-0000C2010000}"/>
    <hyperlink ref="H462" r:id="rId452" xr:uid="{00000000-0004-0000-0000-0000C3010000}"/>
    <hyperlink ref="H463" r:id="rId453" location="cont4" xr:uid="{00000000-0004-0000-0000-0000C4010000}"/>
    <hyperlink ref="H464" r:id="rId454" xr:uid="{00000000-0004-0000-0000-0000C5010000}"/>
    <hyperlink ref="H465" r:id="rId455" xr:uid="{00000000-0004-0000-0000-0000C6010000}"/>
    <hyperlink ref="H466" r:id="rId456" xr:uid="{00000000-0004-0000-0000-0000C7010000}"/>
    <hyperlink ref="H467" r:id="rId457" xr:uid="{00000000-0004-0000-0000-0000C8010000}"/>
    <hyperlink ref="H468" r:id="rId458" xr:uid="{00000000-0004-0000-0000-0000C9010000}"/>
    <hyperlink ref="H469" r:id="rId459" xr:uid="{00000000-0004-0000-0000-0000CA010000}"/>
    <hyperlink ref="H470" r:id="rId460" xr:uid="{00000000-0004-0000-0000-0000CB010000}"/>
    <hyperlink ref="H471" r:id="rId461" xr:uid="{00000000-0004-0000-0000-0000CC010000}"/>
    <hyperlink ref="H472" r:id="rId462" xr:uid="{00000000-0004-0000-0000-0000CD010000}"/>
    <hyperlink ref="H473" r:id="rId463" xr:uid="{00000000-0004-0000-0000-0000CE010000}"/>
    <hyperlink ref="H474" r:id="rId464" xr:uid="{00000000-0004-0000-0000-0000CF010000}"/>
    <hyperlink ref="H475" r:id="rId465" xr:uid="{00000000-0004-0000-0000-0000D0010000}"/>
    <hyperlink ref="H476" r:id="rId466" xr:uid="{00000000-0004-0000-0000-0000D1010000}"/>
    <hyperlink ref="H477" r:id="rId467" xr:uid="{00000000-0004-0000-0000-0000D2010000}"/>
    <hyperlink ref="H478" r:id="rId468" xr:uid="{00000000-0004-0000-0000-0000D3010000}"/>
    <hyperlink ref="H479" r:id="rId469" xr:uid="{00000000-0004-0000-0000-0000D4010000}"/>
    <hyperlink ref="H480" r:id="rId470" xr:uid="{00000000-0004-0000-0000-0000D5010000}"/>
    <hyperlink ref="H481" r:id="rId471" xr:uid="{00000000-0004-0000-0000-0000D6010000}"/>
    <hyperlink ref="H482" r:id="rId472" xr:uid="{00000000-0004-0000-0000-0000D7010000}"/>
    <hyperlink ref="H483" r:id="rId473" xr:uid="{00000000-0004-0000-0000-0000D8010000}"/>
    <hyperlink ref="H484" r:id="rId474" xr:uid="{00000000-0004-0000-0000-0000D9010000}"/>
    <hyperlink ref="H485" r:id="rId475" xr:uid="{00000000-0004-0000-0000-0000DA010000}"/>
    <hyperlink ref="H486" r:id="rId476" xr:uid="{00000000-0004-0000-0000-0000DB010000}"/>
    <hyperlink ref="H487" r:id="rId477" xr:uid="{00000000-0004-0000-0000-0000DC010000}"/>
    <hyperlink ref="H488" r:id="rId478" xr:uid="{00000000-0004-0000-0000-0000DD010000}"/>
    <hyperlink ref="H489" r:id="rId479" xr:uid="{00000000-0004-0000-0000-0000DE010000}"/>
    <hyperlink ref="H490" r:id="rId480" xr:uid="{00000000-0004-0000-0000-0000DF010000}"/>
    <hyperlink ref="H491" r:id="rId481" xr:uid="{00000000-0004-0000-0000-0000E0010000}"/>
    <hyperlink ref="H492" r:id="rId482" xr:uid="{00000000-0004-0000-0000-0000E1010000}"/>
    <hyperlink ref="H493" r:id="rId483" xr:uid="{00000000-0004-0000-0000-0000E2010000}"/>
    <hyperlink ref="H494" r:id="rId484" xr:uid="{00000000-0004-0000-0000-0000E3010000}"/>
    <hyperlink ref="H495" r:id="rId485" xr:uid="{00000000-0004-0000-0000-0000E4010000}"/>
    <hyperlink ref="H496" r:id="rId486" xr:uid="{00000000-0004-0000-0000-0000E5010000}"/>
    <hyperlink ref="H497" r:id="rId487" xr:uid="{00000000-0004-0000-0000-0000E6010000}"/>
    <hyperlink ref="H498" r:id="rId488" xr:uid="{00000000-0004-0000-0000-0000E7010000}"/>
    <hyperlink ref="H499" r:id="rId489" xr:uid="{00000000-0004-0000-0000-0000E8010000}"/>
    <hyperlink ref="H500" r:id="rId490" xr:uid="{00000000-0004-0000-0000-0000E9010000}"/>
    <hyperlink ref="H501" r:id="rId491" xr:uid="{00000000-0004-0000-0000-0000EA010000}"/>
    <hyperlink ref="H502" r:id="rId492" xr:uid="{00000000-0004-0000-0000-0000EB010000}"/>
    <hyperlink ref="H503" r:id="rId493" xr:uid="{00000000-0004-0000-0000-0000EC010000}"/>
    <hyperlink ref="H504" r:id="rId494" xr:uid="{00000000-0004-0000-0000-0000ED010000}"/>
    <hyperlink ref="H505" r:id="rId495" xr:uid="{00000000-0004-0000-0000-0000EE010000}"/>
    <hyperlink ref="H506" r:id="rId496" xr:uid="{00000000-0004-0000-0000-0000EF010000}"/>
    <hyperlink ref="H507" r:id="rId497" xr:uid="{00000000-0004-0000-0000-0000F0010000}"/>
    <hyperlink ref="H508" r:id="rId498" xr:uid="{00000000-0004-0000-0000-0000F1010000}"/>
    <hyperlink ref="H509" r:id="rId499" xr:uid="{00000000-0004-0000-0000-0000F2010000}"/>
    <hyperlink ref="H510" r:id="rId500" xr:uid="{00000000-0004-0000-0000-0000F3010000}"/>
    <hyperlink ref="H511" r:id="rId501" xr:uid="{00000000-0004-0000-0000-0000F4010000}"/>
    <hyperlink ref="H512" r:id="rId502" xr:uid="{00000000-0004-0000-0000-0000F5010000}"/>
    <hyperlink ref="H513" r:id="rId503" xr:uid="{00000000-0004-0000-0000-0000F6010000}"/>
    <hyperlink ref="H514" r:id="rId504" xr:uid="{00000000-0004-0000-0000-0000F7010000}"/>
    <hyperlink ref="H515" r:id="rId505" xr:uid="{00000000-0004-0000-0000-0000F8010000}"/>
    <hyperlink ref="H516" r:id="rId506" xr:uid="{00000000-0004-0000-0000-0000F9010000}"/>
    <hyperlink ref="H517" r:id="rId507" xr:uid="{00000000-0004-0000-0000-0000FA010000}"/>
    <hyperlink ref="H518" r:id="rId508" xr:uid="{00000000-0004-0000-0000-0000FB010000}"/>
    <hyperlink ref="H519" r:id="rId509" xr:uid="{00000000-0004-0000-0000-0000FC010000}"/>
    <hyperlink ref="H520" r:id="rId510" xr:uid="{00000000-0004-0000-0000-0000FD010000}"/>
    <hyperlink ref="H521" r:id="rId511" xr:uid="{00000000-0004-0000-0000-0000FE010000}"/>
    <hyperlink ref="H522" r:id="rId512" xr:uid="{00000000-0004-0000-0000-0000FF010000}"/>
    <hyperlink ref="H523" r:id="rId513" xr:uid="{00000000-0004-0000-0000-000000020000}"/>
    <hyperlink ref="H524" r:id="rId514" xr:uid="{00000000-0004-0000-0000-000001020000}"/>
    <hyperlink ref="H525" r:id="rId515" xr:uid="{00000000-0004-0000-0000-000002020000}"/>
    <hyperlink ref="H526" r:id="rId516" xr:uid="{00000000-0004-0000-0000-000003020000}"/>
    <hyperlink ref="H527" r:id="rId517" xr:uid="{00000000-0004-0000-0000-000004020000}"/>
    <hyperlink ref="H528" r:id="rId518" xr:uid="{00000000-0004-0000-0000-000005020000}"/>
    <hyperlink ref="H529" r:id="rId519" xr:uid="{00000000-0004-0000-0000-000006020000}"/>
    <hyperlink ref="H530" r:id="rId520" xr:uid="{00000000-0004-0000-0000-000007020000}"/>
    <hyperlink ref="H531" r:id="rId521" xr:uid="{00000000-0004-0000-0000-000008020000}"/>
    <hyperlink ref="H532" r:id="rId522" xr:uid="{00000000-0004-0000-0000-000009020000}"/>
    <hyperlink ref="H533" r:id="rId523" xr:uid="{00000000-0004-0000-0000-00000A020000}"/>
    <hyperlink ref="H534" r:id="rId524" xr:uid="{00000000-0004-0000-0000-00000B020000}"/>
    <hyperlink ref="H535" r:id="rId525" xr:uid="{00000000-0004-0000-0000-00000C020000}"/>
    <hyperlink ref="H536" r:id="rId526" xr:uid="{00000000-0004-0000-0000-00000D020000}"/>
    <hyperlink ref="H537" r:id="rId527" xr:uid="{00000000-0004-0000-0000-00000E020000}"/>
    <hyperlink ref="H538" r:id="rId528" xr:uid="{00000000-0004-0000-0000-00000F020000}"/>
    <hyperlink ref="H539" r:id="rId529" xr:uid="{00000000-0004-0000-0000-000010020000}"/>
    <hyperlink ref="H540" r:id="rId530" xr:uid="{00000000-0004-0000-0000-000011020000}"/>
    <hyperlink ref="H541" r:id="rId531" xr:uid="{00000000-0004-0000-0000-000012020000}"/>
    <hyperlink ref="H542" r:id="rId532" xr:uid="{00000000-0004-0000-0000-000013020000}"/>
    <hyperlink ref="H543" r:id="rId533" xr:uid="{00000000-0004-0000-0000-000014020000}"/>
    <hyperlink ref="H544" r:id="rId534" xr:uid="{00000000-0004-0000-0000-000015020000}"/>
    <hyperlink ref="H545" r:id="rId535" xr:uid="{00000000-0004-0000-0000-000016020000}"/>
    <hyperlink ref="H546" r:id="rId536" xr:uid="{00000000-0004-0000-0000-000017020000}"/>
    <hyperlink ref="H547" r:id="rId537" xr:uid="{00000000-0004-0000-0000-000018020000}"/>
    <hyperlink ref="H548" r:id="rId538" xr:uid="{00000000-0004-0000-0000-000019020000}"/>
    <hyperlink ref="H549" r:id="rId539" xr:uid="{00000000-0004-0000-0000-00001A020000}"/>
    <hyperlink ref="H550" r:id="rId540" xr:uid="{00000000-0004-0000-0000-00001B020000}"/>
    <hyperlink ref="H551" r:id="rId541" xr:uid="{00000000-0004-0000-0000-00001C020000}"/>
    <hyperlink ref="H552" r:id="rId542" xr:uid="{00000000-0004-0000-0000-00001D020000}"/>
    <hyperlink ref="H553" r:id="rId543" xr:uid="{00000000-0004-0000-0000-00001E020000}"/>
    <hyperlink ref="H554" r:id="rId544" xr:uid="{00000000-0004-0000-0000-00001F020000}"/>
    <hyperlink ref="H555" r:id="rId545" xr:uid="{00000000-0004-0000-0000-000020020000}"/>
    <hyperlink ref="H556" r:id="rId546" xr:uid="{00000000-0004-0000-0000-000021020000}"/>
    <hyperlink ref="H557" r:id="rId547" xr:uid="{00000000-0004-0000-0000-000022020000}"/>
    <hyperlink ref="H558" r:id="rId548" xr:uid="{00000000-0004-0000-0000-000023020000}"/>
    <hyperlink ref="H559" r:id="rId549" xr:uid="{00000000-0004-0000-0000-000024020000}"/>
    <hyperlink ref="H560" r:id="rId550" xr:uid="{00000000-0004-0000-0000-000025020000}"/>
    <hyperlink ref="H561" r:id="rId551" xr:uid="{00000000-0004-0000-0000-000026020000}"/>
    <hyperlink ref="H562" r:id="rId552" xr:uid="{00000000-0004-0000-0000-000027020000}"/>
    <hyperlink ref="H563" r:id="rId553" xr:uid="{00000000-0004-0000-0000-000028020000}"/>
    <hyperlink ref="H564" r:id="rId554" xr:uid="{00000000-0004-0000-0000-000029020000}"/>
    <hyperlink ref="H565" r:id="rId555" xr:uid="{00000000-0004-0000-0000-00002A020000}"/>
    <hyperlink ref="H566" r:id="rId556" xr:uid="{00000000-0004-0000-0000-00002B020000}"/>
    <hyperlink ref="H567" r:id="rId557" xr:uid="{00000000-0004-0000-0000-00002C020000}"/>
    <hyperlink ref="H568" r:id="rId558" xr:uid="{00000000-0004-0000-0000-00002D020000}"/>
    <hyperlink ref="H569" r:id="rId559" xr:uid="{00000000-0004-0000-0000-00002E020000}"/>
    <hyperlink ref="H570" r:id="rId560" xr:uid="{00000000-0004-0000-0000-00002F020000}"/>
    <hyperlink ref="H571" r:id="rId561" xr:uid="{00000000-0004-0000-0000-000030020000}"/>
    <hyperlink ref="H572" r:id="rId562" xr:uid="{00000000-0004-0000-0000-000031020000}"/>
    <hyperlink ref="H573" r:id="rId563" xr:uid="{00000000-0004-0000-0000-000032020000}"/>
    <hyperlink ref="H574" r:id="rId564" xr:uid="{00000000-0004-0000-0000-000033020000}"/>
    <hyperlink ref="H575" r:id="rId565" xr:uid="{00000000-0004-0000-0000-000034020000}"/>
    <hyperlink ref="H576" r:id="rId566" xr:uid="{00000000-0004-0000-0000-000035020000}"/>
    <hyperlink ref="H577" r:id="rId567" xr:uid="{00000000-0004-0000-0000-000036020000}"/>
    <hyperlink ref="H578" r:id="rId568" xr:uid="{00000000-0004-0000-0000-000037020000}"/>
    <hyperlink ref="H579" r:id="rId569" xr:uid="{00000000-0004-0000-0000-000038020000}"/>
    <hyperlink ref="H580" r:id="rId570" xr:uid="{00000000-0004-0000-0000-000039020000}"/>
    <hyperlink ref="H581" r:id="rId571" xr:uid="{00000000-0004-0000-0000-00003A020000}"/>
    <hyperlink ref="H582" r:id="rId572" xr:uid="{00000000-0004-0000-0000-00003B020000}"/>
    <hyperlink ref="H583" r:id="rId573" xr:uid="{00000000-0004-0000-0000-00003C020000}"/>
    <hyperlink ref="H584" r:id="rId574" xr:uid="{00000000-0004-0000-0000-00003D020000}"/>
    <hyperlink ref="H585" r:id="rId575" xr:uid="{00000000-0004-0000-0000-00003E020000}"/>
    <hyperlink ref="H586" r:id="rId576" xr:uid="{00000000-0004-0000-0000-00003F020000}"/>
    <hyperlink ref="H587" r:id="rId577" xr:uid="{00000000-0004-0000-0000-000040020000}"/>
    <hyperlink ref="H588" r:id="rId578" xr:uid="{00000000-0004-0000-0000-000041020000}"/>
    <hyperlink ref="H589" r:id="rId579" xr:uid="{00000000-0004-0000-0000-000042020000}"/>
    <hyperlink ref="H590" r:id="rId580" xr:uid="{00000000-0004-0000-0000-000043020000}"/>
    <hyperlink ref="H591" r:id="rId581" xr:uid="{00000000-0004-0000-0000-000044020000}"/>
    <hyperlink ref="H592" r:id="rId582" xr:uid="{00000000-0004-0000-0000-000045020000}"/>
    <hyperlink ref="H593" r:id="rId583" xr:uid="{00000000-0004-0000-0000-000046020000}"/>
    <hyperlink ref="H594" r:id="rId584" location="%40%3F_afrLoop%3D5649909073773539%26centerWidth%3D80%2525%26dDocName%3DSBV410650%26leftWidth%3D20%2525%26rightWidth%3D0%2525%26showFooter%3Dfalse%26showHeader%3Dfalse%26_adf.ctrl-state%3Dvim4yglwm_174" xr:uid="{00000000-0004-0000-0000-000047020000}"/>
    <hyperlink ref="H595" r:id="rId585" xr:uid="{00000000-0004-0000-0000-000048020000}"/>
    <hyperlink ref="H596" r:id="rId586" xr:uid="{00000000-0004-0000-0000-000049020000}"/>
    <hyperlink ref="H597" r:id="rId587" xr:uid="{00000000-0004-0000-0000-00004A020000}"/>
    <hyperlink ref="H598" r:id="rId588" xr:uid="{00000000-0004-0000-0000-00004B020000}"/>
    <hyperlink ref="H599" r:id="rId589" xr:uid="{00000000-0004-0000-0000-00004C020000}"/>
    <hyperlink ref="H600" r:id="rId590" xr:uid="{00000000-0004-0000-0000-00004D020000}"/>
    <hyperlink ref="H601" r:id="rId591" xr:uid="{00000000-0004-0000-0000-00004E020000}"/>
    <hyperlink ref="H602" r:id="rId592" xr:uid="{00000000-0004-0000-0000-00004F020000}"/>
    <hyperlink ref="H603" r:id="rId593" xr:uid="{00000000-0004-0000-0000-000050020000}"/>
    <hyperlink ref="H604" r:id="rId594" xr:uid="{00000000-0004-0000-0000-000051020000}"/>
    <hyperlink ref="H605" r:id="rId595" xr:uid="{00000000-0004-0000-0000-000052020000}"/>
    <hyperlink ref="H606" r:id="rId596" xr:uid="{00000000-0004-0000-0000-000053020000}"/>
    <hyperlink ref="H607" r:id="rId597" xr:uid="{00000000-0004-0000-0000-000054020000}"/>
    <hyperlink ref="H608" r:id="rId598" xr:uid="{00000000-0004-0000-0000-000055020000}"/>
    <hyperlink ref="H609" r:id="rId599" xr:uid="{00000000-0004-0000-0000-000056020000}"/>
    <hyperlink ref="H610" r:id="rId600" xr:uid="{00000000-0004-0000-0000-000057020000}"/>
    <hyperlink ref="H611" r:id="rId601" xr:uid="{00000000-0004-0000-0000-000058020000}"/>
    <hyperlink ref="H612" r:id="rId602" xr:uid="{00000000-0004-0000-0000-000059020000}"/>
    <hyperlink ref="H613" r:id="rId603" xr:uid="{00000000-0004-0000-0000-00005A020000}"/>
    <hyperlink ref="H614" r:id="rId604" xr:uid="{00000000-0004-0000-0000-00005B020000}"/>
    <hyperlink ref="H615" r:id="rId605" xr:uid="{00000000-0004-0000-0000-00005C020000}"/>
    <hyperlink ref="H616" r:id="rId606" xr:uid="{00000000-0004-0000-0000-00005D020000}"/>
    <hyperlink ref="H617" r:id="rId607" xr:uid="{00000000-0004-0000-0000-00005E020000}"/>
    <hyperlink ref="H618" r:id="rId608" xr:uid="{00000000-0004-0000-0000-00005F020000}"/>
    <hyperlink ref="H619" r:id="rId609" xr:uid="{00000000-0004-0000-0000-000060020000}"/>
    <hyperlink ref="H620" r:id="rId610" xr:uid="{00000000-0004-0000-0000-000061020000}"/>
    <hyperlink ref="H621" r:id="rId611" xr:uid="{00000000-0004-0000-0000-000062020000}"/>
    <hyperlink ref="H622" r:id="rId612" location="r25" xr:uid="{00000000-0004-0000-0000-000063020000}"/>
    <hyperlink ref="H623" r:id="rId613" xr:uid="{00000000-0004-0000-0000-000064020000}"/>
    <hyperlink ref="H624" r:id="rId614" xr:uid="{00000000-0004-0000-0000-000065020000}"/>
    <hyperlink ref="H625" r:id="rId615" xr:uid="{00000000-0004-0000-0000-000066020000}"/>
    <hyperlink ref="H626" r:id="rId616" xr:uid="{00000000-0004-0000-0000-000067020000}"/>
    <hyperlink ref="H627" r:id="rId617" xr:uid="{00000000-0004-0000-0000-000068020000}"/>
    <hyperlink ref="H628" r:id="rId618" xr:uid="{00000000-0004-0000-0000-000069020000}"/>
    <hyperlink ref="H629" r:id="rId619" xr:uid="{00000000-0004-0000-0000-00006A020000}"/>
    <hyperlink ref="H630" r:id="rId620" xr:uid="{00000000-0004-0000-0000-00006B020000}"/>
    <hyperlink ref="H631" r:id="rId621" xr:uid="{00000000-0004-0000-0000-00006C020000}"/>
    <hyperlink ref="H632" r:id="rId622" xr:uid="{00000000-0004-0000-0000-00006D020000}"/>
    <hyperlink ref="H633" r:id="rId623" xr:uid="{00000000-0004-0000-0000-00006E020000}"/>
    <hyperlink ref="H634" r:id="rId624" xr:uid="{00000000-0004-0000-0000-00006F020000}"/>
    <hyperlink ref="H635" r:id="rId625" xr:uid="{00000000-0004-0000-0000-000070020000}"/>
    <hyperlink ref="H636" r:id="rId626" xr:uid="{00000000-0004-0000-0000-000071020000}"/>
    <hyperlink ref="H637" r:id="rId627" xr:uid="{00000000-0004-0000-0000-000072020000}"/>
    <hyperlink ref="H638" r:id="rId628" xr:uid="{00000000-0004-0000-0000-000073020000}"/>
    <hyperlink ref="H639" r:id="rId629" xr:uid="{00000000-0004-0000-0000-000074020000}"/>
    <hyperlink ref="H640" r:id="rId630" xr:uid="{00000000-0004-0000-0000-000075020000}"/>
    <hyperlink ref="H641" r:id="rId631" xr:uid="{00000000-0004-0000-0000-000076020000}"/>
    <hyperlink ref="H642" r:id="rId632" xr:uid="{00000000-0004-0000-0000-000077020000}"/>
    <hyperlink ref="H643" r:id="rId633" xr:uid="{00000000-0004-0000-0000-000078020000}"/>
    <hyperlink ref="H644" r:id="rId634" xr:uid="{00000000-0004-0000-0000-000079020000}"/>
    <hyperlink ref="H645" r:id="rId635" location="!%40%40%3F_afrLoop%3D65163892050219772%26dDocName%3DMOFUCM176435%26_adf.ctrl-state%3D61a9o5di3_42" xr:uid="{00000000-0004-0000-0000-00007A020000}"/>
    <hyperlink ref="H646" r:id="rId636" xr:uid="{00000000-0004-0000-0000-00007B020000}"/>
    <hyperlink ref="H647" r:id="rId637" xr:uid="{00000000-0004-0000-0000-00007C020000}"/>
    <hyperlink ref="H648" r:id="rId638" xr:uid="{00000000-0004-0000-0000-00007D020000}"/>
    <hyperlink ref="H649" r:id="rId639" xr:uid="{00000000-0004-0000-0000-00007E020000}"/>
    <hyperlink ref="H650" r:id="rId640" xr:uid="{00000000-0004-0000-0000-00007F020000}"/>
    <hyperlink ref="H651" r:id="rId641" xr:uid="{00000000-0004-0000-0000-000080020000}"/>
    <hyperlink ref="H652" r:id="rId642" xr:uid="{00000000-0004-0000-0000-000081020000}"/>
    <hyperlink ref="H653" r:id="rId643" xr:uid="{00000000-0004-0000-0000-000082020000}"/>
    <hyperlink ref="H654" r:id="rId644" xr:uid="{00000000-0004-0000-0000-000083020000}"/>
    <hyperlink ref="H655" r:id="rId645" xr:uid="{00000000-0004-0000-0000-000084020000}"/>
    <hyperlink ref="H656" r:id="rId646" xr:uid="{00000000-0004-0000-0000-000085020000}"/>
    <hyperlink ref="H657" r:id="rId647" xr:uid="{00000000-0004-0000-0000-000086020000}"/>
    <hyperlink ref="H658" r:id="rId648" xr:uid="{00000000-0004-0000-0000-000087020000}"/>
    <hyperlink ref="H659" r:id="rId649" xr:uid="{00000000-0004-0000-0000-000088020000}"/>
    <hyperlink ref="H660" r:id="rId650" xr:uid="{00000000-0004-0000-0000-000089020000}"/>
    <hyperlink ref="H661" r:id="rId651" xr:uid="{00000000-0004-0000-0000-00008A020000}"/>
    <hyperlink ref="H662" r:id="rId652" xr:uid="{00000000-0004-0000-0000-00008B020000}"/>
    <hyperlink ref="H663" r:id="rId653" xr:uid="{00000000-0004-0000-0000-00008C020000}"/>
    <hyperlink ref="H664" r:id="rId654" xr:uid="{00000000-0004-0000-0000-00008D020000}"/>
    <hyperlink ref="H665" r:id="rId655" xr:uid="{00000000-0004-0000-0000-00008E020000}"/>
    <hyperlink ref="H666" r:id="rId656" xr:uid="{00000000-0004-0000-0000-00008F020000}"/>
    <hyperlink ref="H667" r:id="rId657" xr:uid="{00000000-0004-0000-0000-000090020000}"/>
    <hyperlink ref="H668" r:id="rId658" xr:uid="{00000000-0004-0000-0000-000091020000}"/>
    <hyperlink ref="H669" r:id="rId659" xr:uid="{00000000-0004-0000-0000-000092020000}"/>
    <hyperlink ref="H670" r:id="rId660" xr:uid="{00000000-0004-0000-0000-000093020000}"/>
    <hyperlink ref="H671" r:id="rId661" xr:uid="{00000000-0004-0000-0000-000094020000}"/>
    <hyperlink ref="H672" r:id="rId662" xr:uid="{00000000-0004-0000-0000-000095020000}"/>
    <hyperlink ref="H673" r:id="rId663" xr:uid="{00000000-0004-0000-0000-000096020000}"/>
    <hyperlink ref="H674" r:id="rId664" xr:uid="{00000000-0004-0000-0000-000097020000}"/>
    <hyperlink ref="H675" r:id="rId665" xr:uid="{00000000-0004-0000-0000-000098020000}"/>
    <hyperlink ref="H676" r:id="rId666" xr:uid="{00000000-0004-0000-0000-000099020000}"/>
    <hyperlink ref="H677" r:id="rId667" xr:uid="{00000000-0004-0000-0000-00009A020000}"/>
    <hyperlink ref="H678" r:id="rId668" xr:uid="{00000000-0004-0000-0000-00009B020000}"/>
    <hyperlink ref="H679" r:id="rId669" xr:uid="{00000000-0004-0000-0000-00009C020000}"/>
    <hyperlink ref="H680" r:id="rId670" xr:uid="{00000000-0004-0000-0000-00009D020000}"/>
    <hyperlink ref="H681" r:id="rId671" xr:uid="{00000000-0004-0000-0000-00009E020000}"/>
    <hyperlink ref="H682" r:id="rId672" xr:uid="{00000000-0004-0000-0000-00009F020000}"/>
    <hyperlink ref="H683" r:id="rId673" xr:uid="{00000000-0004-0000-0000-0000A0020000}"/>
    <hyperlink ref="H684" r:id="rId674" xr:uid="{00000000-0004-0000-0000-0000A1020000}"/>
    <hyperlink ref="H685" r:id="rId675" xr:uid="{00000000-0004-0000-0000-0000A2020000}"/>
    <hyperlink ref="H686" r:id="rId676" xr:uid="{00000000-0004-0000-0000-0000A3020000}"/>
    <hyperlink ref="H687" r:id="rId677" xr:uid="{00000000-0004-0000-0000-0000A4020000}"/>
    <hyperlink ref="H688" r:id="rId678" xr:uid="{00000000-0004-0000-0000-0000A5020000}"/>
    <hyperlink ref="H689" r:id="rId679" xr:uid="{00000000-0004-0000-0000-0000A6020000}"/>
    <hyperlink ref="H690" r:id="rId680" xr:uid="{00000000-0004-0000-0000-0000A7020000}"/>
    <hyperlink ref="H691" r:id="rId681" xr:uid="{00000000-0004-0000-0000-0000A8020000}"/>
    <hyperlink ref="H692" r:id="rId682" xr:uid="{00000000-0004-0000-0000-0000A9020000}"/>
    <hyperlink ref="H693" r:id="rId683" xr:uid="{00000000-0004-0000-0000-0000AA020000}"/>
    <hyperlink ref="H694" r:id="rId684" xr:uid="{00000000-0004-0000-0000-0000AB020000}"/>
    <hyperlink ref="H695" r:id="rId685" xr:uid="{00000000-0004-0000-0000-0000AC020000}"/>
    <hyperlink ref="H696" r:id="rId686" xr:uid="{00000000-0004-0000-0000-0000AD020000}"/>
    <hyperlink ref="H697" r:id="rId687" xr:uid="{00000000-0004-0000-0000-0000AE020000}"/>
    <hyperlink ref="H698" r:id="rId688" xr:uid="{00000000-0004-0000-0000-0000AF020000}"/>
    <hyperlink ref="H699" r:id="rId689" xr:uid="{00000000-0004-0000-0000-0000B0020000}"/>
    <hyperlink ref="H700" r:id="rId690" xr:uid="{00000000-0004-0000-0000-0000B1020000}"/>
    <hyperlink ref="H701" r:id="rId691" xr:uid="{00000000-0004-0000-0000-0000B2020000}"/>
    <hyperlink ref="H702" r:id="rId692" xr:uid="{00000000-0004-0000-0000-0000B3020000}"/>
    <hyperlink ref="H703" r:id="rId693" xr:uid="{00000000-0004-0000-0000-0000B4020000}"/>
    <hyperlink ref="H704" r:id="rId694" xr:uid="{00000000-0004-0000-0000-0000B5020000}"/>
    <hyperlink ref="H705" r:id="rId695" xr:uid="{00000000-0004-0000-0000-0000B6020000}"/>
    <hyperlink ref="H706" r:id="rId696" xr:uid="{00000000-0004-0000-0000-0000B7020000}"/>
    <hyperlink ref="H707" r:id="rId697" xr:uid="{00000000-0004-0000-0000-0000B8020000}"/>
    <hyperlink ref="H708" r:id="rId698" xr:uid="{00000000-0004-0000-0000-0000B9020000}"/>
    <hyperlink ref="H709" r:id="rId699" xr:uid="{00000000-0004-0000-0000-0000BA020000}"/>
    <hyperlink ref="H710" r:id="rId700" xr:uid="{00000000-0004-0000-0000-0000BB020000}"/>
    <hyperlink ref="H711" r:id="rId701" xr:uid="{00000000-0004-0000-0000-0000BC020000}"/>
    <hyperlink ref="H712" r:id="rId702" xr:uid="{00000000-0004-0000-0000-0000BD020000}"/>
    <hyperlink ref="H713" r:id="rId703" xr:uid="{00000000-0004-0000-0000-0000BE020000}"/>
    <hyperlink ref="H714" r:id="rId704" xr:uid="{00000000-0004-0000-0000-0000BF020000}"/>
    <hyperlink ref="H715" r:id="rId705" xr:uid="{00000000-0004-0000-0000-0000C0020000}"/>
    <hyperlink ref="H716" r:id="rId706" xr:uid="{00000000-0004-0000-0000-0000C1020000}"/>
    <hyperlink ref="H717" r:id="rId707" xr:uid="{00000000-0004-0000-0000-0000C2020000}"/>
    <hyperlink ref="H718" r:id="rId708" xr:uid="{00000000-0004-0000-0000-0000C3020000}"/>
    <hyperlink ref="H719" r:id="rId709" xr:uid="{00000000-0004-0000-0000-0000C4020000}"/>
    <hyperlink ref="H720" r:id="rId710" xr:uid="{00000000-0004-0000-0000-0000C5020000}"/>
    <hyperlink ref="H721" r:id="rId711" xr:uid="{00000000-0004-0000-0000-0000C6020000}"/>
    <hyperlink ref="H722" r:id="rId712" xr:uid="{00000000-0004-0000-0000-0000C7020000}"/>
    <hyperlink ref="H723" r:id="rId713" xr:uid="{00000000-0004-0000-0000-0000C8020000}"/>
    <hyperlink ref="H724" r:id="rId714" xr:uid="{00000000-0004-0000-0000-0000C9020000}"/>
    <hyperlink ref="H725" r:id="rId715" xr:uid="{00000000-0004-0000-0000-0000CA020000}"/>
    <hyperlink ref="H726" r:id="rId716" xr:uid="{00000000-0004-0000-0000-0000CB020000}"/>
    <hyperlink ref="H727" r:id="rId717" xr:uid="{00000000-0004-0000-0000-0000CC020000}"/>
    <hyperlink ref="H728" r:id="rId718" xr:uid="{00000000-0004-0000-0000-0000CD020000}"/>
    <hyperlink ref="H729" r:id="rId719" xr:uid="{00000000-0004-0000-0000-0000CE020000}"/>
    <hyperlink ref="H730" r:id="rId720" xr:uid="{00000000-0004-0000-0000-0000CF020000}"/>
    <hyperlink ref="H731" r:id="rId721" xr:uid="{00000000-0004-0000-0000-0000D0020000}"/>
    <hyperlink ref="H732" r:id="rId722" xr:uid="{00000000-0004-0000-0000-0000D1020000}"/>
    <hyperlink ref="H733" r:id="rId723" xr:uid="{00000000-0004-0000-0000-0000D2020000}"/>
    <hyperlink ref="H734" r:id="rId724" xr:uid="{00000000-0004-0000-0000-0000D3020000}"/>
    <hyperlink ref="H735" r:id="rId725" xr:uid="{00000000-0004-0000-0000-0000D4020000}"/>
    <hyperlink ref="H736" r:id="rId726" xr:uid="{00000000-0004-0000-0000-0000D5020000}"/>
    <hyperlink ref="H737" r:id="rId727" xr:uid="{00000000-0004-0000-0000-0000D6020000}"/>
    <hyperlink ref="H738" r:id="rId728" xr:uid="{00000000-0004-0000-0000-0000D7020000}"/>
    <hyperlink ref="H739" r:id="rId729" xr:uid="{00000000-0004-0000-0000-0000D8020000}"/>
    <hyperlink ref="H740" r:id="rId730" xr:uid="{00000000-0004-0000-0000-0000D9020000}"/>
    <hyperlink ref="H741" r:id="rId731" xr:uid="{00000000-0004-0000-0000-0000DA020000}"/>
    <hyperlink ref="H742" r:id="rId732" xr:uid="{00000000-0004-0000-0000-0000DB020000}"/>
    <hyperlink ref="H743" r:id="rId733" xr:uid="{00000000-0004-0000-0000-0000DC020000}"/>
    <hyperlink ref="H744" r:id="rId734" xr:uid="{00000000-0004-0000-0000-0000DD020000}"/>
    <hyperlink ref="H745" r:id="rId735" xr:uid="{00000000-0004-0000-0000-0000DE020000}"/>
    <hyperlink ref="H746" r:id="rId736" xr:uid="{00000000-0004-0000-0000-0000DF020000}"/>
    <hyperlink ref="H747" r:id="rId737" xr:uid="{00000000-0004-0000-0000-0000E0020000}"/>
    <hyperlink ref="H748" r:id="rId738" xr:uid="{00000000-0004-0000-0000-0000E1020000}"/>
    <hyperlink ref="H749" r:id="rId739" xr:uid="{00000000-0004-0000-0000-0000E2020000}"/>
    <hyperlink ref="H750" r:id="rId740" xr:uid="{00000000-0004-0000-0000-0000E3020000}"/>
    <hyperlink ref="H751" r:id="rId741" xr:uid="{00000000-0004-0000-0000-0000E4020000}"/>
    <hyperlink ref="H752" r:id="rId742" xr:uid="{00000000-0004-0000-0000-0000E5020000}"/>
    <hyperlink ref="H753" r:id="rId743" xr:uid="{00000000-0004-0000-0000-0000E6020000}"/>
    <hyperlink ref="H754" r:id="rId744" xr:uid="{00000000-0004-0000-0000-0000E7020000}"/>
    <hyperlink ref="H755" r:id="rId745" xr:uid="{00000000-0004-0000-0000-0000E8020000}"/>
    <hyperlink ref="H756" r:id="rId746" xr:uid="{00000000-0004-0000-0000-0000E9020000}"/>
    <hyperlink ref="H757" r:id="rId747" xr:uid="{00000000-0004-0000-0000-0000EA020000}"/>
    <hyperlink ref="H758" r:id="rId748" xr:uid="{00000000-0004-0000-0000-0000EB020000}"/>
    <hyperlink ref="H759" r:id="rId749" xr:uid="{00000000-0004-0000-0000-0000EC020000}"/>
    <hyperlink ref="H760" r:id="rId750" xr:uid="{00000000-0004-0000-0000-0000ED020000}"/>
    <hyperlink ref="H761" r:id="rId751" xr:uid="{00000000-0004-0000-0000-0000EE020000}"/>
    <hyperlink ref="H764" r:id="rId752" xr:uid="{00000000-0004-0000-0000-0000EF020000}"/>
    <hyperlink ref="H766" r:id="rId753" xr:uid="{00000000-0004-0000-0000-0000F0020000}"/>
    <hyperlink ref="H767" r:id="rId754" xr:uid="{00000000-0004-0000-0000-0000F1020000}"/>
    <hyperlink ref="H768" r:id="rId755" xr:uid="{00000000-0004-0000-0000-0000F2020000}"/>
    <hyperlink ref="H769" r:id="rId756" xr:uid="{00000000-0004-0000-0000-0000F3020000}"/>
    <hyperlink ref="H770" r:id="rId757" xr:uid="{00000000-0004-0000-0000-0000F4020000}"/>
    <hyperlink ref="H771" r:id="rId758" xr:uid="{00000000-0004-0000-0000-0000F5020000}"/>
    <hyperlink ref="H772" r:id="rId759" xr:uid="{00000000-0004-0000-0000-0000F6020000}"/>
    <hyperlink ref="H773" r:id="rId760" xr:uid="{00000000-0004-0000-0000-0000F7020000}"/>
    <hyperlink ref="H774" r:id="rId761" xr:uid="{00000000-0004-0000-0000-0000F8020000}"/>
    <hyperlink ref="H775" r:id="rId762" xr:uid="{00000000-0004-0000-0000-0000F9020000}"/>
    <hyperlink ref="H776" r:id="rId763" xr:uid="{00000000-0004-0000-0000-0000FA020000}"/>
    <hyperlink ref="H777" r:id="rId764" xr:uid="{00000000-0004-0000-0000-0000FB020000}"/>
    <hyperlink ref="H778" r:id="rId765" xr:uid="{00000000-0004-0000-0000-0000FC020000}"/>
    <hyperlink ref="H779" r:id="rId766" xr:uid="{00000000-0004-0000-0000-0000FD020000}"/>
    <hyperlink ref="H780" r:id="rId767" xr:uid="{00000000-0004-0000-0000-0000FE020000}"/>
    <hyperlink ref="H781" r:id="rId768" xr:uid="{00000000-0004-0000-0000-0000FF020000}"/>
    <hyperlink ref="H782" r:id="rId769" xr:uid="{00000000-0004-0000-0000-000000030000}"/>
    <hyperlink ref="H783" r:id="rId770" xr:uid="{00000000-0004-0000-0000-000001030000}"/>
    <hyperlink ref="H784" r:id="rId771" xr:uid="{00000000-0004-0000-0000-000002030000}"/>
    <hyperlink ref="H785" r:id="rId772" xr:uid="{00000000-0004-0000-0000-000003030000}"/>
    <hyperlink ref="H786" r:id="rId773" xr:uid="{00000000-0004-0000-0000-000004030000}"/>
    <hyperlink ref="H787" r:id="rId774" xr:uid="{00000000-0004-0000-0000-000005030000}"/>
    <hyperlink ref="H788" r:id="rId775" xr:uid="{00000000-0004-0000-0000-000006030000}"/>
    <hyperlink ref="H789" r:id="rId776" xr:uid="{00000000-0004-0000-0000-000007030000}"/>
    <hyperlink ref="H790" r:id="rId777" xr:uid="{00000000-0004-0000-0000-000008030000}"/>
    <hyperlink ref="H791" r:id="rId778" xr:uid="{00000000-0004-0000-0000-000009030000}"/>
    <hyperlink ref="H792" r:id="rId779" xr:uid="{00000000-0004-0000-0000-00000A030000}"/>
    <hyperlink ref="H793" r:id="rId780" xr:uid="{00000000-0004-0000-0000-00000B030000}"/>
    <hyperlink ref="H794" r:id="rId781" xr:uid="{00000000-0004-0000-0000-00000C030000}"/>
    <hyperlink ref="H796" r:id="rId782" location="!%40%40%3F_afrLoop%3D64823728760452079%26dDocName%3DMOFUCM176220%26_adf.ctrl-state%3Dqyqkzymx6_118" xr:uid="{00000000-0004-0000-0000-00000D030000}"/>
    <hyperlink ref="H797" r:id="rId783" location="!%40%40%3F_afrLoop%3D64823660467216334%26dDocName%3DMOFUCM176205%26_adf.ctrl-state%3Dqyqkzymx6_80" xr:uid="{00000000-0004-0000-0000-00000E030000}"/>
    <hyperlink ref="H798" r:id="rId784" xr:uid="{00000000-0004-0000-0000-00000F030000}"/>
    <hyperlink ref="H799" r:id="rId785" xr:uid="{00000000-0004-0000-0000-000010030000}"/>
    <hyperlink ref="H800" r:id="rId786" xr:uid="{00000000-0004-0000-0000-000011030000}"/>
    <hyperlink ref="H801" r:id="rId787" xr:uid="{00000000-0004-0000-0000-000012030000}"/>
    <hyperlink ref="H802" r:id="rId788" xr:uid="{00000000-0004-0000-0000-000013030000}"/>
    <hyperlink ref="H803" r:id="rId789" xr:uid="{00000000-0004-0000-0000-000014030000}"/>
    <hyperlink ref="H804" r:id="rId790" xr:uid="{00000000-0004-0000-0000-000015030000}"/>
    <hyperlink ref="H805" r:id="rId791" xr:uid="{00000000-0004-0000-0000-000016030000}"/>
    <hyperlink ref="H806" r:id="rId792" xr:uid="{00000000-0004-0000-0000-000017030000}"/>
    <hyperlink ref="H807" r:id="rId793" xr:uid="{00000000-0004-0000-0000-000018030000}"/>
    <hyperlink ref="H808" r:id="rId794" xr:uid="{00000000-0004-0000-0000-000019030000}"/>
    <hyperlink ref="H809" r:id="rId795" xr:uid="{00000000-0004-0000-0000-00001A030000}"/>
    <hyperlink ref="H810" r:id="rId796" xr:uid="{00000000-0004-0000-0000-00001B030000}"/>
    <hyperlink ref="H811" r:id="rId797" xr:uid="{00000000-0004-0000-0000-00001C030000}"/>
    <hyperlink ref="H812" r:id="rId798" xr:uid="{00000000-0004-0000-0000-00001D030000}"/>
    <hyperlink ref="H813" r:id="rId799" xr:uid="{00000000-0004-0000-0000-00001E030000}"/>
    <hyperlink ref="H814" r:id="rId800" xr:uid="{00000000-0004-0000-0000-00001F030000}"/>
    <hyperlink ref="H815" r:id="rId801" xr:uid="{00000000-0004-0000-0000-000020030000}"/>
    <hyperlink ref="H816" r:id="rId802" xr:uid="{00000000-0004-0000-0000-000021030000}"/>
    <hyperlink ref="H817" r:id="rId803" xr:uid="{00000000-0004-0000-0000-000022030000}"/>
    <hyperlink ref="H818" r:id="rId804" xr:uid="{00000000-0004-0000-0000-000023030000}"/>
    <hyperlink ref="H819" r:id="rId805" xr:uid="{00000000-0004-0000-0000-000024030000}"/>
    <hyperlink ref="H820" r:id="rId806" xr:uid="{00000000-0004-0000-0000-000025030000}"/>
    <hyperlink ref="H821" r:id="rId807" xr:uid="{00000000-0004-0000-0000-000026030000}"/>
    <hyperlink ref="H822" r:id="rId808" xr:uid="{00000000-0004-0000-0000-000027030000}"/>
    <hyperlink ref="H823" r:id="rId809" xr:uid="{00000000-0004-0000-0000-000028030000}"/>
    <hyperlink ref="H824" r:id="rId810" xr:uid="{00000000-0004-0000-0000-000029030000}"/>
    <hyperlink ref="H825" r:id="rId811" xr:uid="{00000000-0004-0000-0000-00002A030000}"/>
    <hyperlink ref="H826" r:id="rId812" xr:uid="{00000000-0004-0000-0000-00002B030000}"/>
    <hyperlink ref="H827" r:id="rId813" xr:uid="{00000000-0004-0000-0000-00002C030000}"/>
    <hyperlink ref="H828" r:id="rId814" xr:uid="{00000000-0004-0000-0000-00002D030000}"/>
    <hyperlink ref="H829" r:id="rId815" xr:uid="{00000000-0004-0000-0000-00002E030000}"/>
    <hyperlink ref="H830" r:id="rId816" xr:uid="{00000000-0004-0000-0000-00002F030000}"/>
    <hyperlink ref="H831" r:id="rId817" xr:uid="{00000000-0004-0000-0000-000030030000}"/>
    <hyperlink ref="H832" r:id="rId818" xr:uid="{00000000-0004-0000-0000-000031030000}"/>
    <hyperlink ref="H833" r:id="rId819" xr:uid="{00000000-0004-0000-0000-000032030000}"/>
    <hyperlink ref="H834" r:id="rId820" xr:uid="{00000000-0004-0000-0000-000033030000}"/>
    <hyperlink ref="H835" r:id="rId821" xr:uid="{00000000-0004-0000-0000-000034030000}"/>
    <hyperlink ref="H836" r:id="rId822" xr:uid="{00000000-0004-0000-0000-000035030000}"/>
    <hyperlink ref="H837" r:id="rId823" xr:uid="{00000000-0004-0000-0000-000036030000}"/>
    <hyperlink ref="H838" r:id="rId824" xr:uid="{00000000-0004-0000-0000-000037030000}"/>
    <hyperlink ref="H839" r:id="rId825" xr:uid="{00000000-0004-0000-0000-000038030000}"/>
    <hyperlink ref="H840" r:id="rId826" xr:uid="{00000000-0004-0000-0000-000039030000}"/>
    <hyperlink ref="H841" r:id="rId827" xr:uid="{00000000-0004-0000-0000-00003A030000}"/>
    <hyperlink ref="H842" r:id="rId828" xr:uid="{00000000-0004-0000-0000-00003B030000}"/>
    <hyperlink ref="H843" r:id="rId829" xr:uid="{00000000-0004-0000-0000-00003C030000}"/>
    <hyperlink ref="H844" r:id="rId830" xr:uid="{00000000-0004-0000-0000-00003D030000}"/>
    <hyperlink ref="H845" r:id="rId831" xr:uid="{00000000-0004-0000-0000-00003E030000}"/>
    <hyperlink ref="H846" r:id="rId832" xr:uid="{00000000-0004-0000-0000-00003F030000}"/>
    <hyperlink ref="H847" r:id="rId833" xr:uid="{00000000-0004-0000-0000-000040030000}"/>
    <hyperlink ref="H848" r:id="rId834" xr:uid="{00000000-0004-0000-0000-000041030000}"/>
    <hyperlink ref="H849" r:id="rId835" xr:uid="{00000000-0004-0000-0000-000042030000}"/>
    <hyperlink ref="H850" r:id="rId836" xr:uid="{00000000-0004-0000-0000-000043030000}"/>
    <hyperlink ref="H851" r:id="rId837" xr:uid="{00000000-0004-0000-0000-000044030000}"/>
    <hyperlink ref="H852" r:id="rId838" xr:uid="{00000000-0004-0000-0000-000045030000}"/>
    <hyperlink ref="H853" r:id="rId839" xr:uid="{00000000-0004-0000-0000-000046030000}"/>
    <hyperlink ref="H854" r:id="rId840" xr:uid="{00000000-0004-0000-0000-000047030000}"/>
    <hyperlink ref="H855" r:id="rId841" xr:uid="{00000000-0004-0000-0000-000048030000}"/>
    <hyperlink ref="H856" r:id="rId842" xr:uid="{00000000-0004-0000-0000-000049030000}"/>
    <hyperlink ref="H857" r:id="rId843" xr:uid="{00000000-0004-0000-0000-00004A030000}"/>
    <hyperlink ref="H858" r:id="rId844" xr:uid="{00000000-0004-0000-0000-00004B030000}"/>
    <hyperlink ref="H859" r:id="rId845" xr:uid="{00000000-0004-0000-0000-00004C030000}"/>
    <hyperlink ref="H860" r:id="rId846" xr:uid="{00000000-0004-0000-0000-00004D030000}"/>
    <hyperlink ref="H861" r:id="rId847" xr:uid="{00000000-0004-0000-0000-00004E030000}"/>
    <hyperlink ref="H862" r:id="rId848" xr:uid="{00000000-0004-0000-0000-00004F030000}"/>
    <hyperlink ref="H863" r:id="rId849" xr:uid="{00000000-0004-0000-0000-000050030000}"/>
    <hyperlink ref="H864" r:id="rId850" xr:uid="{00000000-0004-0000-0000-000051030000}"/>
    <hyperlink ref="H865" r:id="rId851" xr:uid="{00000000-0004-0000-0000-000052030000}"/>
    <hyperlink ref="H866" r:id="rId852" xr:uid="{00000000-0004-0000-0000-000053030000}"/>
    <hyperlink ref="H867" r:id="rId853" xr:uid="{00000000-0004-0000-0000-000054030000}"/>
    <hyperlink ref="H868" r:id="rId854" xr:uid="{00000000-0004-0000-0000-000055030000}"/>
    <hyperlink ref="H869" r:id="rId855" xr:uid="{00000000-0004-0000-0000-000056030000}"/>
    <hyperlink ref="H870" r:id="rId856" xr:uid="{00000000-0004-0000-0000-000057030000}"/>
    <hyperlink ref="H871" r:id="rId857" xr:uid="{00000000-0004-0000-0000-000058030000}"/>
    <hyperlink ref="H872" r:id="rId858" xr:uid="{00000000-0004-0000-0000-000059030000}"/>
    <hyperlink ref="H873" r:id="rId859" xr:uid="{00000000-0004-0000-0000-00005A030000}"/>
    <hyperlink ref="H874" r:id="rId860" xr:uid="{00000000-0004-0000-0000-00005B030000}"/>
    <hyperlink ref="H875" r:id="rId861" xr:uid="{00000000-0004-0000-0000-00005C030000}"/>
    <hyperlink ref="H876" r:id="rId862" xr:uid="{00000000-0004-0000-0000-00005D030000}"/>
    <hyperlink ref="H877" r:id="rId863" xr:uid="{00000000-0004-0000-0000-00005E030000}"/>
    <hyperlink ref="H878" r:id="rId864" xr:uid="{00000000-0004-0000-0000-00005F030000}"/>
    <hyperlink ref="H879" r:id="rId865" xr:uid="{00000000-0004-0000-0000-000060030000}"/>
    <hyperlink ref="H880" r:id="rId866" xr:uid="{00000000-0004-0000-0000-000061030000}"/>
    <hyperlink ref="H881" r:id="rId867" xr:uid="{00000000-0004-0000-0000-000062030000}"/>
    <hyperlink ref="H882" r:id="rId868" xr:uid="{00000000-0004-0000-0000-000063030000}"/>
    <hyperlink ref="H883" r:id="rId869" xr:uid="{00000000-0004-0000-0000-000064030000}"/>
    <hyperlink ref="H884" r:id="rId870" xr:uid="{00000000-0004-0000-0000-000065030000}"/>
    <hyperlink ref="H885" r:id="rId871" xr:uid="{00000000-0004-0000-0000-000066030000}"/>
    <hyperlink ref="H886" r:id="rId872" xr:uid="{00000000-0004-0000-0000-000067030000}"/>
    <hyperlink ref="H887" r:id="rId873" xr:uid="{00000000-0004-0000-0000-000068030000}"/>
    <hyperlink ref="H888" r:id="rId874" xr:uid="{00000000-0004-0000-0000-000069030000}"/>
    <hyperlink ref="H889" r:id="rId875" xr:uid="{00000000-0004-0000-0000-00006A030000}"/>
    <hyperlink ref="H890" r:id="rId876" xr:uid="{00000000-0004-0000-0000-00006B030000}"/>
    <hyperlink ref="H891" r:id="rId877" xr:uid="{00000000-0004-0000-0000-00006C030000}"/>
    <hyperlink ref="H892" r:id="rId878" xr:uid="{00000000-0004-0000-0000-00006D030000}"/>
    <hyperlink ref="H893" r:id="rId879" xr:uid="{00000000-0004-0000-0000-00006E030000}"/>
    <hyperlink ref="H894" r:id="rId880" xr:uid="{00000000-0004-0000-0000-00006F030000}"/>
    <hyperlink ref="H895" r:id="rId881" xr:uid="{00000000-0004-0000-0000-000070030000}"/>
    <hyperlink ref="H896" r:id="rId882" xr:uid="{00000000-0004-0000-0000-000071030000}"/>
    <hyperlink ref="H897" r:id="rId883" xr:uid="{00000000-0004-0000-0000-000072030000}"/>
    <hyperlink ref="H898" r:id="rId884" xr:uid="{00000000-0004-0000-0000-000073030000}"/>
    <hyperlink ref="H899" r:id="rId885" xr:uid="{00000000-0004-0000-0000-000074030000}"/>
    <hyperlink ref="H900" r:id="rId886" xr:uid="{00000000-0004-0000-0000-000075030000}"/>
    <hyperlink ref="H901" r:id="rId887" xr:uid="{00000000-0004-0000-0000-000076030000}"/>
    <hyperlink ref="H902" r:id="rId888" xr:uid="{00000000-0004-0000-0000-000077030000}"/>
    <hyperlink ref="H903" r:id="rId889" xr:uid="{00000000-0004-0000-0000-000078030000}"/>
    <hyperlink ref="H904" r:id="rId890" xr:uid="{00000000-0004-0000-0000-000079030000}"/>
    <hyperlink ref="H905" r:id="rId891" xr:uid="{00000000-0004-0000-0000-00007A030000}"/>
    <hyperlink ref="H906" r:id="rId892" xr:uid="{00000000-0004-0000-0000-00007B030000}"/>
    <hyperlink ref="H907" r:id="rId893" xr:uid="{00000000-0004-0000-0000-00007C030000}"/>
    <hyperlink ref="H908" r:id="rId894" xr:uid="{00000000-0004-0000-0000-00007D030000}"/>
    <hyperlink ref="H909" r:id="rId895" xr:uid="{00000000-0004-0000-0000-00007E030000}"/>
    <hyperlink ref="H910" r:id="rId896" xr:uid="{00000000-0004-0000-0000-00007F030000}"/>
    <hyperlink ref="H911" r:id="rId897" xr:uid="{00000000-0004-0000-0000-000080030000}"/>
    <hyperlink ref="H912" r:id="rId898" xr:uid="{00000000-0004-0000-0000-000081030000}"/>
    <hyperlink ref="H913" r:id="rId899" xr:uid="{00000000-0004-0000-0000-000082030000}"/>
    <hyperlink ref="H914" r:id="rId900" xr:uid="{00000000-0004-0000-0000-000083030000}"/>
    <hyperlink ref="H915" r:id="rId901" xr:uid="{00000000-0004-0000-0000-000084030000}"/>
    <hyperlink ref="H916" r:id="rId902" xr:uid="{00000000-0004-0000-0000-000085030000}"/>
    <hyperlink ref="H917" r:id="rId903" xr:uid="{00000000-0004-0000-0000-000086030000}"/>
    <hyperlink ref="H918" r:id="rId904" xr:uid="{00000000-0004-0000-0000-000087030000}"/>
    <hyperlink ref="H919" r:id="rId905" xr:uid="{00000000-0004-0000-0000-000088030000}"/>
    <hyperlink ref="H920" r:id="rId906" xr:uid="{00000000-0004-0000-0000-000089030000}"/>
    <hyperlink ref="H921" r:id="rId907" xr:uid="{00000000-0004-0000-0000-00008A030000}"/>
    <hyperlink ref="H922" r:id="rId908" xr:uid="{00000000-0004-0000-0000-00008B030000}"/>
    <hyperlink ref="H923" r:id="rId909" xr:uid="{00000000-0004-0000-0000-00008C030000}"/>
    <hyperlink ref="H924" r:id="rId910" xr:uid="{00000000-0004-0000-0000-00008D030000}"/>
    <hyperlink ref="H925" r:id="rId911" xr:uid="{00000000-0004-0000-0000-00008E030000}"/>
    <hyperlink ref="H926" r:id="rId912" xr:uid="{00000000-0004-0000-0000-00008F030000}"/>
    <hyperlink ref="H927" r:id="rId913" xr:uid="{00000000-0004-0000-0000-000090030000}"/>
    <hyperlink ref="H928" r:id="rId914" xr:uid="{00000000-0004-0000-0000-000091030000}"/>
    <hyperlink ref="H929" r:id="rId915" xr:uid="{00000000-0004-0000-0000-000092030000}"/>
    <hyperlink ref="H930" r:id="rId916" xr:uid="{00000000-0004-0000-0000-000093030000}"/>
    <hyperlink ref="H931" r:id="rId917" xr:uid="{00000000-0004-0000-0000-000094030000}"/>
    <hyperlink ref="H932" r:id="rId918" xr:uid="{00000000-0004-0000-0000-000095030000}"/>
    <hyperlink ref="H933" r:id="rId919" xr:uid="{00000000-0004-0000-0000-000096030000}"/>
    <hyperlink ref="H934" r:id="rId920" xr:uid="{00000000-0004-0000-0000-000097030000}"/>
    <hyperlink ref="H935" r:id="rId921" xr:uid="{00000000-0004-0000-0000-000098030000}"/>
    <hyperlink ref="H936" r:id="rId922" xr:uid="{00000000-0004-0000-0000-000099030000}"/>
    <hyperlink ref="H937" r:id="rId923" xr:uid="{00000000-0004-0000-0000-00009A030000}"/>
    <hyperlink ref="H938" r:id="rId924" xr:uid="{00000000-0004-0000-0000-00009B030000}"/>
    <hyperlink ref="H939" r:id="rId925" xr:uid="{00000000-0004-0000-0000-00009C030000}"/>
    <hyperlink ref="H940" r:id="rId926" xr:uid="{00000000-0004-0000-0000-00009D030000}"/>
    <hyperlink ref="H941" r:id="rId927" xr:uid="{00000000-0004-0000-0000-00009E030000}"/>
    <hyperlink ref="H942" r:id="rId928" xr:uid="{00000000-0004-0000-0000-00009F030000}"/>
    <hyperlink ref="H943" r:id="rId929" xr:uid="{00000000-0004-0000-0000-0000A0030000}"/>
    <hyperlink ref="H944" r:id="rId930" xr:uid="{00000000-0004-0000-0000-0000A1030000}"/>
    <hyperlink ref="H945" r:id="rId931" xr:uid="{00000000-0004-0000-0000-0000A2030000}"/>
    <hyperlink ref="H946" r:id="rId932" location="history" xr:uid="{00000000-0004-0000-0000-0000A3030000}"/>
    <hyperlink ref="H947" r:id="rId933" xr:uid="{00000000-0004-0000-0000-0000A4030000}"/>
    <hyperlink ref="H948" r:id="rId934" xr:uid="{00000000-0004-0000-0000-0000A5030000}"/>
    <hyperlink ref="H949" r:id="rId935" xr:uid="{00000000-0004-0000-0000-0000A6030000}"/>
    <hyperlink ref="H950" r:id="rId936" xr:uid="{00000000-0004-0000-0000-0000A7030000}"/>
    <hyperlink ref="H951" r:id="rId937" xr:uid="{00000000-0004-0000-0000-0000A8030000}"/>
    <hyperlink ref="H952" r:id="rId938" xr:uid="{00000000-0004-0000-0000-0000A9030000}"/>
    <hyperlink ref="H953" r:id="rId939" xr:uid="{00000000-0004-0000-0000-0000AA030000}"/>
    <hyperlink ref="H954" r:id="rId940" xr:uid="{00000000-0004-0000-0000-0000AB030000}"/>
    <hyperlink ref="H955" r:id="rId941" xr:uid="{00000000-0004-0000-0000-0000AC030000}"/>
    <hyperlink ref="H956" r:id="rId942" xr:uid="{00000000-0004-0000-0000-0000AD030000}"/>
    <hyperlink ref="H957" r:id="rId943" xr:uid="{00000000-0004-0000-0000-0000AE030000}"/>
    <hyperlink ref="H958" r:id="rId944" xr:uid="{00000000-0004-0000-0000-0000AF030000}"/>
    <hyperlink ref="H959" r:id="rId945" location="history" xr:uid="{00000000-0004-0000-0000-0000B0030000}"/>
    <hyperlink ref="H960" r:id="rId946" location="%40%3F_afrLoop%3D4517918111365852%26centerWidth%3D80%2525%26dDocName%3DSBV409853%26leftWidth%3D20%2525%26rightWidth%3D0%2525%26showFooter%3Dfalse%26showHeader%3Dfalse%26_adf.ctrl-state%3D9l59xv06a_174" xr:uid="{00000000-0004-0000-0000-0000B1030000}"/>
    <hyperlink ref="H961" r:id="rId947" xr:uid="{00000000-0004-0000-0000-0000B2030000}"/>
    <hyperlink ref="H962" r:id="rId948" xr:uid="{00000000-0004-0000-0000-0000B3030000}"/>
    <hyperlink ref="H963" r:id="rId949" xr:uid="{00000000-0004-0000-0000-0000B4030000}"/>
    <hyperlink ref="H964" r:id="rId950" xr:uid="{00000000-0004-0000-0000-0000B5030000}"/>
    <hyperlink ref="H965" r:id="rId951" xr:uid="{00000000-0004-0000-0000-0000B6030000}"/>
    <hyperlink ref="H966" r:id="rId952" xr:uid="{00000000-0004-0000-0000-0000B7030000}"/>
    <hyperlink ref="H967" r:id="rId953" xr:uid="{00000000-0004-0000-0000-0000B8030000}"/>
    <hyperlink ref="H968" r:id="rId954" xr:uid="{00000000-0004-0000-0000-0000B9030000}"/>
    <hyperlink ref="H969" r:id="rId955" xr:uid="{00000000-0004-0000-0000-0000BA030000}"/>
    <hyperlink ref="H970" r:id="rId956" xr:uid="{00000000-0004-0000-0000-0000BB030000}"/>
    <hyperlink ref="H971" r:id="rId957" xr:uid="{00000000-0004-0000-0000-0000BC030000}"/>
    <hyperlink ref="H972" r:id="rId958" xr:uid="{00000000-0004-0000-0000-0000BD030000}"/>
    <hyperlink ref="H973" r:id="rId959" xr:uid="{00000000-0004-0000-0000-0000BE030000}"/>
    <hyperlink ref="H974" r:id="rId960" xr:uid="{00000000-0004-0000-0000-0000BF030000}"/>
    <hyperlink ref="H975" r:id="rId961" xr:uid="{00000000-0004-0000-0000-0000C0030000}"/>
    <hyperlink ref="H976" r:id="rId962" xr:uid="{00000000-0004-0000-0000-0000C1030000}"/>
    <hyperlink ref="H977" r:id="rId963" xr:uid="{00000000-0004-0000-0000-0000C2030000}"/>
    <hyperlink ref="H978" r:id="rId964" xr:uid="{00000000-0004-0000-0000-0000C3030000}"/>
    <hyperlink ref="H979" r:id="rId965" xr:uid="{00000000-0004-0000-0000-0000C4030000}"/>
    <hyperlink ref="H980" r:id="rId966" xr:uid="{00000000-0004-0000-0000-0000C5030000}"/>
    <hyperlink ref="H981" r:id="rId967" xr:uid="{00000000-0004-0000-0000-0000C6030000}"/>
    <hyperlink ref="H982" r:id="rId968" xr:uid="{00000000-0004-0000-0000-0000C7030000}"/>
    <hyperlink ref="H983" r:id="rId969" xr:uid="{00000000-0004-0000-0000-0000C8030000}"/>
    <hyperlink ref="H984" r:id="rId970" xr:uid="{00000000-0004-0000-0000-0000C9030000}"/>
    <hyperlink ref="H985" r:id="rId971" xr:uid="{00000000-0004-0000-0000-0000CA030000}"/>
    <hyperlink ref="H986" r:id="rId972" xr:uid="{00000000-0004-0000-0000-0000CB030000}"/>
    <hyperlink ref="H987" r:id="rId973" xr:uid="{00000000-0004-0000-0000-0000CC030000}"/>
    <hyperlink ref="H988" r:id="rId974" xr:uid="{00000000-0004-0000-0000-0000CD030000}"/>
    <hyperlink ref="H989" r:id="rId975" xr:uid="{00000000-0004-0000-0000-0000CE030000}"/>
    <hyperlink ref="H990" r:id="rId976" xr:uid="{00000000-0004-0000-0000-0000CF030000}"/>
    <hyperlink ref="H991" r:id="rId977" xr:uid="{00000000-0004-0000-0000-0000D0030000}"/>
    <hyperlink ref="H992" r:id="rId978" xr:uid="{00000000-0004-0000-0000-0000D1030000}"/>
    <hyperlink ref="H993" r:id="rId979" xr:uid="{00000000-0004-0000-0000-0000D2030000}"/>
    <hyperlink ref="H994" r:id="rId980" xr:uid="{00000000-0004-0000-0000-0000D3030000}"/>
    <hyperlink ref="H995" r:id="rId981" xr:uid="{00000000-0004-0000-0000-0000D4030000}"/>
    <hyperlink ref="H996" r:id="rId982" xr:uid="{00000000-0004-0000-0000-0000D5030000}"/>
    <hyperlink ref="H997" r:id="rId983" xr:uid="{00000000-0004-0000-0000-0000D6030000}"/>
    <hyperlink ref="H998" r:id="rId984" xr:uid="{00000000-0004-0000-0000-0000D7030000}"/>
    <hyperlink ref="H999" r:id="rId985" xr:uid="{00000000-0004-0000-0000-0000D8030000}"/>
    <hyperlink ref="H1000" r:id="rId986" xr:uid="{00000000-0004-0000-0000-0000D9030000}"/>
    <hyperlink ref="H1001" r:id="rId987" xr:uid="{00000000-0004-0000-0000-0000DA030000}"/>
    <hyperlink ref="H1002" r:id="rId988" xr:uid="{00000000-0004-0000-0000-0000DB030000}"/>
    <hyperlink ref="H1003" r:id="rId989" xr:uid="{00000000-0004-0000-0000-0000DC030000}"/>
    <hyperlink ref="H1004" r:id="rId990" xr:uid="{00000000-0004-0000-0000-0000DD030000}"/>
    <hyperlink ref="H1005" r:id="rId991" xr:uid="{00000000-0004-0000-0000-0000DE030000}"/>
    <hyperlink ref="H1006" r:id="rId992" xr:uid="{00000000-0004-0000-0000-0000DF030000}"/>
    <hyperlink ref="H1007" r:id="rId993" xr:uid="{00000000-0004-0000-0000-0000E0030000}"/>
    <hyperlink ref="H1008" r:id="rId994" xr:uid="{00000000-0004-0000-0000-0000E1030000}"/>
    <hyperlink ref="H1009" r:id="rId995" xr:uid="{00000000-0004-0000-0000-0000E2030000}"/>
    <hyperlink ref="H1010" r:id="rId996" xr:uid="{00000000-0004-0000-0000-0000E3030000}"/>
    <hyperlink ref="H1011" r:id="rId997" xr:uid="{00000000-0004-0000-0000-0000E4030000}"/>
    <hyperlink ref="H1012" r:id="rId998" xr:uid="{00000000-0004-0000-0000-0000E5030000}"/>
    <hyperlink ref="H1013" r:id="rId999" xr:uid="{00000000-0004-0000-0000-0000E6030000}"/>
    <hyperlink ref="H1014" r:id="rId1000" xr:uid="{00000000-0004-0000-0000-0000E7030000}"/>
    <hyperlink ref="H1015" r:id="rId1001" xr:uid="{00000000-0004-0000-0000-0000E8030000}"/>
    <hyperlink ref="H1016" r:id="rId1002" xr:uid="{00000000-0004-0000-0000-0000E9030000}"/>
    <hyperlink ref="H1017" r:id="rId1003" xr:uid="{00000000-0004-0000-0000-0000EA030000}"/>
    <hyperlink ref="H1018" r:id="rId1004" xr:uid="{00000000-0004-0000-0000-0000EB030000}"/>
    <hyperlink ref="H1019" r:id="rId1005" xr:uid="{00000000-0004-0000-0000-0000EC030000}"/>
    <hyperlink ref="H1020" r:id="rId1006" xr:uid="{00000000-0004-0000-0000-0000ED030000}"/>
    <hyperlink ref="H1021" r:id="rId1007" xr:uid="{00000000-0004-0000-0000-0000EE030000}"/>
    <hyperlink ref="H1023" r:id="rId1008" xr:uid="{00000000-0004-0000-0000-0000EF030000}"/>
    <hyperlink ref="H1024" r:id="rId1009" xr:uid="{00000000-0004-0000-0000-0000F0030000}"/>
    <hyperlink ref="H1025" r:id="rId1010" xr:uid="{00000000-0004-0000-0000-0000F1030000}"/>
    <hyperlink ref="H1026" r:id="rId1011" xr:uid="{00000000-0004-0000-0000-0000F2030000}"/>
    <hyperlink ref="H1027" r:id="rId1012" xr:uid="{00000000-0004-0000-0000-0000F3030000}"/>
    <hyperlink ref="H1028" r:id="rId1013" xr:uid="{00000000-0004-0000-0000-0000F4030000}"/>
    <hyperlink ref="H1029" r:id="rId1014" xr:uid="{00000000-0004-0000-0000-0000F5030000}"/>
    <hyperlink ref="H1030" r:id="rId1015" xr:uid="{00000000-0004-0000-0000-0000F6030000}"/>
    <hyperlink ref="H1031" r:id="rId1016" xr:uid="{00000000-0004-0000-0000-0000F7030000}"/>
    <hyperlink ref="H1032" r:id="rId1017" xr:uid="{00000000-0004-0000-0000-0000F8030000}"/>
    <hyperlink ref="H1033" r:id="rId1018" xr:uid="{00000000-0004-0000-0000-0000F9030000}"/>
    <hyperlink ref="H1034" r:id="rId1019" xr:uid="{00000000-0004-0000-0000-0000FA030000}"/>
    <hyperlink ref="H1035" r:id="rId1020" xr:uid="{00000000-0004-0000-0000-0000FB030000}"/>
    <hyperlink ref="H1036" r:id="rId1021" xr:uid="{00000000-0004-0000-0000-0000FC030000}"/>
    <hyperlink ref="H1037" r:id="rId1022" xr:uid="{00000000-0004-0000-0000-0000FD030000}"/>
    <hyperlink ref="H1038" r:id="rId1023" xr:uid="{00000000-0004-0000-0000-0000FE030000}"/>
    <hyperlink ref="H1039" r:id="rId1024" xr:uid="{00000000-0004-0000-0000-0000FF030000}"/>
    <hyperlink ref="H1040" r:id="rId1025" xr:uid="{00000000-0004-0000-0000-000000040000}"/>
    <hyperlink ref="H1041" r:id="rId1026" xr:uid="{00000000-0004-0000-0000-000001040000}"/>
    <hyperlink ref="H1042" r:id="rId1027" xr:uid="{00000000-0004-0000-0000-000002040000}"/>
    <hyperlink ref="H1043" r:id="rId1028" xr:uid="{00000000-0004-0000-0000-000003040000}"/>
    <hyperlink ref="H1044" r:id="rId1029" xr:uid="{00000000-0004-0000-0000-000004040000}"/>
    <hyperlink ref="H1045" r:id="rId1030" xr:uid="{00000000-0004-0000-0000-000005040000}"/>
    <hyperlink ref="H1046" r:id="rId1031" xr:uid="{00000000-0004-0000-0000-000006040000}"/>
    <hyperlink ref="H1047" r:id="rId1032" xr:uid="{00000000-0004-0000-0000-000007040000}"/>
    <hyperlink ref="H1048" r:id="rId1033" xr:uid="{00000000-0004-0000-0000-000008040000}"/>
    <hyperlink ref="H1049" r:id="rId1034" xr:uid="{00000000-0004-0000-0000-000009040000}"/>
    <hyperlink ref="H1050" r:id="rId1035" xr:uid="{00000000-0004-0000-0000-00000A040000}"/>
    <hyperlink ref="H1051" r:id="rId1036" xr:uid="{00000000-0004-0000-0000-00000B040000}"/>
    <hyperlink ref="H1052" r:id="rId1037" xr:uid="{00000000-0004-0000-0000-00000C040000}"/>
    <hyperlink ref="H1053" r:id="rId1038" xr:uid="{00000000-0004-0000-0000-00000D040000}"/>
    <hyperlink ref="H1054" r:id="rId1039" xr:uid="{00000000-0004-0000-0000-00000E040000}"/>
    <hyperlink ref="H1055" r:id="rId1040" xr:uid="{00000000-0004-0000-0000-00000F040000}"/>
    <hyperlink ref="H1056" r:id="rId1041" xr:uid="{00000000-0004-0000-0000-000010040000}"/>
    <hyperlink ref="H1057" r:id="rId1042" xr:uid="{00000000-0004-0000-0000-000011040000}"/>
    <hyperlink ref="H1058" r:id="rId1043" xr:uid="{00000000-0004-0000-0000-000012040000}"/>
    <hyperlink ref="H1059" r:id="rId1044" xr:uid="{00000000-0004-0000-0000-000013040000}"/>
    <hyperlink ref="H1060" r:id="rId1045" xr:uid="{00000000-0004-0000-0000-000014040000}"/>
    <hyperlink ref="H1061" r:id="rId1046" xr:uid="{00000000-0004-0000-0000-000015040000}"/>
    <hyperlink ref="H1062" r:id="rId1047" xr:uid="{00000000-0004-0000-0000-000016040000}"/>
    <hyperlink ref="H1063" r:id="rId1048" xr:uid="{00000000-0004-0000-0000-000017040000}"/>
    <hyperlink ref="H1064" r:id="rId1049" xr:uid="{00000000-0004-0000-0000-000018040000}"/>
    <hyperlink ref="H1065" r:id="rId1050" xr:uid="{00000000-0004-0000-0000-000019040000}"/>
    <hyperlink ref="H1066" r:id="rId1051" xr:uid="{00000000-0004-0000-0000-00001A040000}"/>
    <hyperlink ref="H1067" r:id="rId1052" xr:uid="{00000000-0004-0000-0000-00001B040000}"/>
    <hyperlink ref="H1068" r:id="rId1053" xr:uid="{00000000-0004-0000-0000-00001C040000}"/>
    <hyperlink ref="H1069" r:id="rId1054" xr:uid="{00000000-0004-0000-0000-00001D040000}"/>
    <hyperlink ref="H1070" r:id="rId1055" xr:uid="{00000000-0004-0000-0000-00001E040000}"/>
    <hyperlink ref="H1071" r:id="rId1056" xr:uid="{00000000-0004-0000-0000-00001F040000}"/>
    <hyperlink ref="H1072" r:id="rId1057" xr:uid="{00000000-0004-0000-0000-000020040000}"/>
    <hyperlink ref="H1073" r:id="rId1058" xr:uid="{00000000-0004-0000-0000-000021040000}"/>
    <hyperlink ref="H1074" r:id="rId1059" xr:uid="{00000000-0004-0000-0000-000022040000}"/>
    <hyperlink ref="H1075" r:id="rId1060" xr:uid="{00000000-0004-0000-0000-000023040000}"/>
    <hyperlink ref="H1076" r:id="rId1061" xr:uid="{00000000-0004-0000-0000-000024040000}"/>
    <hyperlink ref="H1077" r:id="rId1062" xr:uid="{00000000-0004-0000-0000-000025040000}"/>
    <hyperlink ref="H1078" r:id="rId1063" xr:uid="{00000000-0004-0000-0000-000026040000}"/>
    <hyperlink ref="H1079" r:id="rId1064" xr:uid="{00000000-0004-0000-0000-000027040000}"/>
    <hyperlink ref="H1080" r:id="rId1065" xr:uid="{00000000-0004-0000-0000-000028040000}"/>
    <hyperlink ref="H1081" r:id="rId1066" xr:uid="{00000000-0004-0000-0000-000029040000}"/>
    <hyperlink ref="H1082" r:id="rId1067" xr:uid="{00000000-0004-0000-0000-00002A040000}"/>
    <hyperlink ref="H1083" r:id="rId1068" xr:uid="{00000000-0004-0000-0000-00002B040000}"/>
    <hyperlink ref="H1084" r:id="rId1069" xr:uid="{00000000-0004-0000-0000-00002C040000}"/>
    <hyperlink ref="H1085" r:id="rId1070" xr:uid="{00000000-0004-0000-0000-00002D040000}"/>
    <hyperlink ref="H1086" r:id="rId1071" xr:uid="{00000000-0004-0000-0000-00002E040000}"/>
    <hyperlink ref="H1087" r:id="rId1072" xr:uid="{00000000-0004-0000-0000-00002F040000}"/>
    <hyperlink ref="H1088" r:id="rId1073" xr:uid="{00000000-0004-0000-0000-000030040000}"/>
    <hyperlink ref="H1089" r:id="rId1074" xr:uid="{00000000-0004-0000-0000-000031040000}"/>
    <hyperlink ref="H1090" r:id="rId1075" xr:uid="{00000000-0004-0000-0000-000032040000}"/>
    <hyperlink ref="H1091" r:id="rId1076" xr:uid="{00000000-0004-0000-0000-000033040000}"/>
    <hyperlink ref="H1092" r:id="rId1077" location="%40%3F_afrLoop%3D4432324201272852%26centerWidth%3D80%2525%26dDocName%3DSBV409668%26leftWidth%3D20%2525%26rightWidth%3D0%2525%26showFooter%3Dfalse%26showHeader%3Dfalse%26_adf.ctrl-state%3D16ylyaczyv_743" xr:uid="{00000000-0004-0000-0000-000034040000}"/>
    <hyperlink ref="H1093" r:id="rId1078" location="!%40%40%3F_afrLoop%3D98175352083882922%26dDocName%3DMOFUCM175906%26_adf.ctrl-state%3Dzupcbleaw_255" xr:uid="{00000000-0004-0000-0000-000035040000}"/>
    <hyperlink ref="H1094" r:id="rId1079" xr:uid="{00000000-0004-0000-0000-000036040000}"/>
    <hyperlink ref="H1095" r:id="rId1080" xr:uid="{00000000-0004-0000-0000-000037040000}"/>
    <hyperlink ref="H1096" r:id="rId1081" xr:uid="{00000000-0004-0000-0000-000038040000}"/>
    <hyperlink ref="H1097" r:id="rId1082" xr:uid="{00000000-0004-0000-0000-000039040000}"/>
    <hyperlink ref="H1098" r:id="rId1083" xr:uid="{00000000-0004-0000-0000-00003A040000}"/>
    <hyperlink ref="H1099" r:id="rId1084" xr:uid="{00000000-0004-0000-0000-00003B040000}"/>
    <hyperlink ref="H1100" r:id="rId1085" xr:uid="{00000000-0004-0000-0000-00003C040000}"/>
    <hyperlink ref="H1101" r:id="rId1086" xr:uid="{00000000-0004-0000-0000-00003D040000}"/>
    <hyperlink ref="H1102" r:id="rId1087" xr:uid="{00000000-0004-0000-0000-00003E040000}"/>
    <hyperlink ref="H1103" r:id="rId1088" xr:uid="{00000000-0004-0000-0000-00003F040000}"/>
    <hyperlink ref="H1104" r:id="rId1089" xr:uid="{00000000-0004-0000-0000-000040040000}"/>
    <hyperlink ref="H1105" r:id="rId1090" xr:uid="{00000000-0004-0000-0000-000041040000}"/>
    <hyperlink ref="H1106" r:id="rId1091" xr:uid="{00000000-0004-0000-0000-000042040000}"/>
    <hyperlink ref="H1107" r:id="rId1092" xr:uid="{00000000-0004-0000-0000-000043040000}"/>
    <hyperlink ref="H1108" r:id="rId1093" xr:uid="{00000000-0004-0000-0000-000044040000}"/>
    <hyperlink ref="H1109" r:id="rId1094" xr:uid="{00000000-0004-0000-0000-000045040000}"/>
    <hyperlink ref="H1110" r:id="rId1095" xr:uid="{00000000-0004-0000-0000-000046040000}"/>
    <hyperlink ref="H1111" r:id="rId1096" xr:uid="{00000000-0004-0000-0000-000047040000}"/>
    <hyperlink ref="H1112" r:id="rId1097" xr:uid="{00000000-0004-0000-0000-000048040000}"/>
    <hyperlink ref="H1113" r:id="rId1098" xr:uid="{00000000-0004-0000-0000-000049040000}"/>
    <hyperlink ref="H1114" r:id="rId1099" xr:uid="{00000000-0004-0000-0000-00004A040000}"/>
    <hyperlink ref="H1115" r:id="rId1100" xr:uid="{00000000-0004-0000-0000-00004B040000}"/>
    <hyperlink ref="H1116" r:id="rId1101" xr:uid="{00000000-0004-0000-0000-00004C040000}"/>
    <hyperlink ref="H1117" r:id="rId1102" xr:uid="{00000000-0004-0000-0000-00004D040000}"/>
    <hyperlink ref="H1118" r:id="rId1103" xr:uid="{00000000-0004-0000-0000-00004E040000}"/>
    <hyperlink ref="H1119" r:id="rId1104" xr:uid="{00000000-0004-0000-0000-00004F040000}"/>
    <hyperlink ref="H1120" r:id="rId1105" xr:uid="{00000000-0004-0000-0000-000050040000}"/>
    <hyperlink ref="H1121" r:id="rId1106" xr:uid="{00000000-0004-0000-0000-000051040000}"/>
    <hyperlink ref="H1122" r:id="rId1107" xr:uid="{00000000-0004-0000-0000-000052040000}"/>
    <hyperlink ref="H1123" r:id="rId1108" xr:uid="{00000000-0004-0000-0000-000053040000}"/>
    <hyperlink ref="H1124" r:id="rId1109" xr:uid="{00000000-0004-0000-0000-000054040000}"/>
    <hyperlink ref="H1125" r:id="rId1110" xr:uid="{00000000-0004-0000-0000-000055040000}"/>
    <hyperlink ref="H1126" r:id="rId1111" xr:uid="{00000000-0004-0000-0000-000056040000}"/>
    <hyperlink ref="H1127" r:id="rId1112" xr:uid="{00000000-0004-0000-0000-000057040000}"/>
    <hyperlink ref="H1128" r:id="rId1113" xr:uid="{00000000-0004-0000-0000-000058040000}"/>
    <hyperlink ref="H1129" r:id="rId1114" xr:uid="{00000000-0004-0000-0000-000059040000}"/>
    <hyperlink ref="H1130" r:id="rId1115" xr:uid="{00000000-0004-0000-0000-00005A040000}"/>
    <hyperlink ref="H1131" r:id="rId1116" xr:uid="{00000000-0004-0000-0000-00005B040000}"/>
    <hyperlink ref="H1132" r:id="rId1117" xr:uid="{00000000-0004-0000-0000-00005C040000}"/>
    <hyperlink ref="H1133" r:id="rId1118" xr:uid="{00000000-0004-0000-0000-00005D040000}"/>
    <hyperlink ref="H1134" r:id="rId1119" xr:uid="{00000000-0004-0000-0000-00005E040000}"/>
    <hyperlink ref="H1135" r:id="rId1120" xr:uid="{00000000-0004-0000-0000-00005F040000}"/>
    <hyperlink ref="H1136" r:id="rId1121" xr:uid="{00000000-0004-0000-0000-000060040000}"/>
    <hyperlink ref="H1137" r:id="rId1122" xr:uid="{00000000-0004-0000-0000-000061040000}"/>
    <hyperlink ref="H1138" r:id="rId1123" xr:uid="{00000000-0004-0000-0000-000062040000}"/>
    <hyperlink ref="H1139" r:id="rId1124" xr:uid="{00000000-0004-0000-0000-000063040000}"/>
    <hyperlink ref="H1140" r:id="rId1125" xr:uid="{00000000-0004-0000-0000-000064040000}"/>
    <hyperlink ref="H1141" r:id="rId1126" xr:uid="{00000000-0004-0000-0000-000065040000}"/>
    <hyperlink ref="H1142" r:id="rId1127" xr:uid="{00000000-0004-0000-0000-000066040000}"/>
    <hyperlink ref="H1143" r:id="rId1128" xr:uid="{00000000-0004-0000-0000-000067040000}"/>
    <hyperlink ref="H1144" r:id="rId1129" xr:uid="{00000000-0004-0000-0000-000068040000}"/>
    <hyperlink ref="H1145" r:id="rId1130" xr:uid="{00000000-0004-0000-0000-000069040000}"/>
    <hyperlink ref="H1146" r:id="rId1131" xr:uid="{00000000-0004-0000-0000-00006A040000}"/>
    <hyperlink ref="H1147" r:id="rId1132" xr:uid="{00000000-0004-0000-0000-00006B040000}"/>
    <hyperlink ref="H1148" r:id="rId1133" xr:uid="{00000000-0004-0000-0000-00006C040000}"/>
    <hyperlink ref="H1149" r:id="rId1134" xr:uid="{00000000-0004-0000-0000-00006D040000}"/>
    <hyperlink ref="H1150" r:id="rId1135" xr:uid="{00000000-0004-0000-0000-00006E040000}"/>
    <hyperlink ref="H1151" r:id="rId1136" xr:uid="{00000000-0004-0000-0000-00006F040000}"/>
    <hyperlink ref="H1152" r:id="rId1137" xr:uid="{00000000-0004-0000-0000-000070040000}"/>
    <hyperlink ref="H1153" r:id="rId1138" xr:uid="{00000000-0004-0000-0000-000071040000}"/>
    <hyperlink ref="H1154" r:id="rId1139" xr:uid="{00000000-0004-0000-0000-000072040000}"/>
    <hyperlink ref="H1155" r:id="rId1140" xr:uid="{00000000-0004-0000-0000-000073040000}"/>
    <hyperlink ref="H1156" r:id="rId1141" xr:uid="{00000000-0004-0000-0000-000074040000}"/>
    <hyperlink ref="H1157" r:id="rId1142" xr:uid="{00000000-0004-0000-0000-000075040000}"/>
    <hyperlink ref="H1158" r:id="rId1143" xr:uid="{00000000-0004-0000-0000-000076040000}"/>
    <hyperlink ref="H1159" r:id="rId1144" xr:uid="{00000000-0004-0000-0000-000077040000}"/>
    <hyperlink ref="H1160" r:id="rId1145" xr:uid="{00000000-0004-0000-0000-000078040000}"/>
    <hyperlink ref="H1161" r:id="rId1146" xr:uid="{00000000-0004-0000-0000-000079040000}"/>
    <hyperlink ref="H1162" r:id="rId1147" xr:uid="{00000000-0004-0000-0000-00007A040000}"/>
    <hyperlink ref="H1163" r:id="rId1148" xr:uid="{00000000-0004-0000-0000-00007B040000}"/>
    <hyperlink ref="H1164" r:id="rId1149" xr:uid="{00000000-0004-0000-0000-00007C040000}"/>
    <hyperlink ref="H1165" r:id="rId1150" xr:uid="{00000000-0004-0000-0000-00007D040000}"/>
    <hyperlink ref="H1166" r:id="rId1151" xr:uid="{00000000-0004-0000-0000-00007E040000}"/>
    <hyperlink ref="H1167" r:id="rId1152" xr:uid="{00000000-0004-0000-0000-00007F040000}"/>
    <hyperlink ref="H1168" r:id="rId1153" xr:uid="{00000000-0004-0000-0000-000080040000}"/>
    <hyperlink ref="H1169" r:id="rId1154" xr:uid="{00000000-0004-0000-0000-000081040000}"/>
    <hyperlink ref="H1170" r:id="rId1155" xr:uid="{00000000-0004-0000-0000-000082040000}"/>
    <hyperlink ref="H1171" r:id="rId1156" xr:uid="{00000000-0004-0000-0000-000083040000}"/>
    <hyperlink ref="H1172" r:id="rId1157" xr:uid="{00000000-0004-0000-0000-000084040000}"/>
    <hyperlink ref="H1173" r:id="rId1158" xr:uid="{00000000-0004-0000-0000-000085040000}"/>
    <hyperlink ref="H1174" r:id="rId1159" xr:uid="{00000000-0004-0000-0000-000086040000}"/>
    <hyperlink ref="H1175" r:id="rId1160" xr:uid="{00000000-0004-0000-0000-000087040000}"/>
    <hyperlink ref="H1176" r:id="rId1161" xr:uid="{00000000-0004-0000-0000-000088040000}"/>
    <hyperlink ref="H1177" r:id="rId1162" xr:uid="{00000000-0004-0000-0000-000089040000}"/>
    <hyperlink ref="H1178" r:id="rId1163" xr:uid="{00000000-0004-0000-0000-00008A040000}"/>
    <hyperlink ref="H1179" r:id="rId1164" xr:uid="{00000000-0004-0000-0000-00008B040000}"/>
    <hyperlink ref="H1180" r:id="rId1165" xr:uid="{00000000-0004-0000-0000-00008C040000}"/>
    <hyperlink ref="H1181" r:id="rId1166" xr:uid="{00000000-0004-0000-0000-00008D040000}"/>
    <hyperlink ref="H1182" r:id="rId1167" xr:uid="{00000000-0004-0000-0000-00008E040000}"/>
    <hyperlink ref="H1183" r:id="rId1168" xr:uid="{00000000-0004-0000-0000-00008F040000}"/>
    <hyperlink ref="H1184" r:id="rId1169" xr:uid="{00000000-0004-0000-0000-000090040000}"/>
    <hyperlink ref="H1185" r:id="rId1170" xr:uid="{00000000-0004-0000-0000-000091040000}"/>
    <hyperlink ref="H1186" r:id="rId1171" xr:uid="{00000000-0004-0000-0000-000092040000}"/>
    <hyperlink ref="H1187" r:id="rId1172" xr:uid="{00000000-0004-0000-0000-000093040000}"/>
    <hyperlink ref="H1188" r:id="rId1173" xr:uid="{00000000-0004-0000-0000-000094040000}"/>
    <hyperlink ref="H1189" r:id="rId1174" xr:uid="{00000000-0004-0000-0000-000095040000}"/>
    <hyperlink ref="H1190" r:id="rId1175" xr:uid="{00000000-0004-0000-0000-000096040000}"/>
    <hyperlink ref="H1191" r:id="rId1176" xr:uid="{00000000-0004-0000-0000-000097040000}"/>
    <hyperlink ref="H1192" r:id="rId1177" xr:uid="{00000000-0004-0000-0000-000098040000}"/>
    <hyperlink ref="H1193" r:id="rId1178" xr:uid="{00000000-0004-0000-0000-000099040000}"/>
    <hyperlink ref="H1194" r:id="rId1179" xr:uid="{00000000-0004-0000-0000-00009A040000}"/>
    <hyperlink ref="H1195" r:id="rId1180" xr:uid="{00000000-0004-0000-0000-00009B040000}"/>
    <hyperlink ref="H1196" r:id="rId1181" xr:uid="{00000000-0004-0000-0000-00009C040000}"/>
    <hyperlink ref="H1197" r:id="rId1182" xr:uid="{00000000-0004-0000-0000-00009D040000}"/>
    <hyperlink ref="H1198" r:id="rId1183" xr:uid="{00000000-0004-0000-0000-00009E040000}"/>
    <hyperlink ref="H1199" r:id="rId1184" xr:uid="{00000000-0004-0000-0000-00009F040000}"/>
    <hyperlink ref="H1200" r:id="rId1185" xr:uid="{00000000-0004-0000-0000-0000A0040000}"/>
    <hyperlink ref="H1201" r:id="rId1186" xr:uid="{00000000-0004-0000-0000-0000A1040000}"/>
    <hyperlink ref="H1202" r:id="rId1187" xr:uid="{00000000-0004-0000-0000-0000A2040000}"/>
    <hyperlink ref="H1203" r:id="rId1188" xr:uid="{00000000-0004-0000-0000-0000A3040000}"/>
    <hyperlink ref="H1204" r:id="rId1189" xr:uid="{00000000-0004-0000-0000-0000A4040000}"/>
    <hyperlink ref="H1205" r:id="rId1190" xr:uid="{00000000-0004-0000-0000-0000A5040000}"/>
    <hyperlink ref="H1206" r:id="rId1191" xr:uid="{00000000-0004-0000-0000-0000A6040000}"/>
    <hyperlink ref="H1207" r:id="rId1192" xr:uid="{00000000-0004-0000-0000-0000A7040000}"/>
    <hyperlink ref="H1208" r:id="rId1193" xr:uid="{00000000-0004-0000-0000-0000A8040000}"/>
    <hyperlink ref="H1209" r:id="rId1194" xr:uid="{00000000-0004-0000-0000-0000A9040000}"/>
    <hyperlink ref="H1210" r:id="rId1195" xr:uid="{00000000-0004-0000-0000-0000AA040000}"/>
    <hyperlink ref="H1211" r:id="rId1196" xr:uid="{00000000-0004-0000-0000-0000AB040000}"/>
    <hyperlink ref="H1212" r:id="rId1197" xr:uid="{00000000-0004-0000-0000-0000AC040000}"/>
    <hyperlink ref="H1213" r:id="rId1198" xr:uid="{00000000-0004-0000-0000-0000AD040000}"/>
    <hyperlink ref="H1215" r:id="rId1199" xr:uid="{00000000-0004-0000-0000-0000AE040000}"/>
    <hyperlink ref="H1216" r:id="rId1200" xr:uid="{00000000-0004-0000-0000-0000AF040000}"/>
    <hyperlink ref="H1217" r:id="rId1201" xr:uid="{00000000-0004-0000-0000-0000B0040000}"/>
    <hyperlink ref="H1218" r:id="rId1202" xr:uid="{00000000-0004-0000-0000-0000B1040000}"/>
    <hyperlink ref="H1219" r:id="rId1203" xr:uid="{00000000-0004-0000-0000-0000B2040000}"/>
    <hyperlink ref="H1220" r:id="rId1204" xr:uid="{00000000-0004-0000-0000-0000B3040000}"/>
    <hyperlink ref="H1221" r:id="rId1205" xr:uid="{00000000-0004-0000-0000-0000B4040000}"/>
    <hyperlink ref="H1222" r:id="rId1206" xr:uid="{00000000-0004-0000-0000-0000B5040000}"/>
    <hyperlink ref="H1223" r:id="rId1207" xr:uid="{00000000-0004-0000-0000-0000B6040000}"/>
    <hyperlink ref="H1224" r:id="rId1208" xr:uid="{00000000-0004-0000-0000-0000B7040000}"/>
    <hyperlink ref="H1225" r:id="rId1209" xr:uid="{00000000-0004-0000-0000-0000B8040000}"/>
    <hyperlink ref="H1226" r:id="rId1210" xr:uid="{00000000-0004-0000-0000-0000B9040000}"/>
    <hyperlink ref="H1227" r:id="rId1211" xr:uid="{00000000-0004-0000-0000-0000BA040000}"/>
    <hyperlink ref="H1228" r:id="rId1212" xr:uid="{00000000-0004-0000-0000-0000BB040000}"/>
    <hyperlink ref="H1229" r:id="rId1213" xr:uid="{00000000-0004-0000-0000-0000BC040000}"/>
    <hyperlink ref="H1230" r:id="rId1214" xr:uid="{00000000-0004-0000-0000-0000BD040000}"/>
    <hyperlink ref="H1231" r:id="rId1215" xr:uid="{00000000-0004-0000-0000-0000BE040000}"/>
    <hyperlink ref="H1232" r:id="rId1216" xr:uid="{00000000-0004-0000-0000-0000BF040000}"/>
    <hyperlink ref="H1233" r:id="rId1217" xr:uid="{00000000-0004-0000-0000-0000C0040000}"/>
    <hyperlink ref="H1234" r:id="rId1218" xr:uid="{00000000-0004-0000-0000-0000C1040000}"/>
    <hyperlink ref="H1235" r:id="rId1219" xr:uid="{00000000-0004-0000-0000-0000C2040000}"/>
    <hyperlink ref="H1236" r:id="rId1220" xr:uid="{00000000-0004-0000-0000-0000C3040000}"/>
    <hyperlink ref="H1237" r:id="rId1221" xr:uid="{00000000-0004-0000-0000-0000C4040000}"/>
    <hyperlink ref="H1238" r:id="rId1222" xr:uid="{00000000-0004-0000-0000-0000C5040000}"/>
    <hyperlink ref="H1239" r:id="rId1223" xr:uid="{00000000-0004-0000-0000-0000C6040000}"/>
    <hyperlink ref="H1240" r:id="rId1224" xr:uid="{00000000-0004-0000-0000-0000C7040000}"/>
    <hyperlink ref="H1241" r:id="rId1225" xr:uid="{00000000-0004-0000-0000-0000C8040000}"/>
    <hyperlink ref="H1242" r:id="rId1226" xr:uid="{00000000-0004-0000-0000-0000C9040000}"/>
    <hyperlink ref="H1243" r:id="rId1227" xr:uid="{00000000-0004-0000-0000-0000CA040000}"/>
    <hyperlink ref="H1244" r:id="rId1228" xr:uid="{00000000-0004-0000-0000-0000CB040000}"/>
    <hyperlink ref="H1245" r:id="rId1229" xr:uid="{00000000-0004-0000-0000-0000CC040000}"/>
    <hyperlink ref="H1246" r:id="rId1230" xr:uid="{00000000-0004-0000-0000-0000CD040000}"/>
    <hyperlink ref="H1247" r:id="rId1231" xr:uid="{00000000-0004-0000-0000-0000CE040000}"/>
    <hyperlink ref="H1248" r:id="rId1232" xr:uid="{00000000-0004-0000-0000-0000CF040000}"/>
    <hyperlink ref="H1249" r:id="rId1233" xr:uid="{00000000-0004-0000-0000-0000D0040000}"/>
    <hyperlink ref="H1250" r:id="rId1234" xr:uid="{00000000-0004-0000-0000-0000D1040000}"/>
    <hyperlink ref="H1251" r:id="rId1235" xr:uid="{00000000-0004-0000-0000-0000D2040000}"/>
    <hyperlink ref="H1252" r:id="rId1236" xr:uid="{00000000-0004-0000-0000-0000D3040000}"/>
    <hyperlink ref="H1253" r:id="rId1237" xr:uid="{00000000-0004-0000-0000-0000D4040000}"/>
    <hyperlink ref="H1254" r:id="rId1238" xr:uid="{00000000-0004-0000-0000-0000D5040000}"/>
    <hyperlink ref="H1255" r:id="rId1239" xr:uid="{00000000-0004-0000-0000-0000D6040000}"/>
    <hyperlink ref="H1256" r:id="rId1240" xr:uid="{00000000-0004-0000-0000-0000D7040000}"/>
    <hyperlink ref="H1257" r:id="rId1241" xr:uid="{00000000-0004-0000-0000-0000D8040000}"/>
    <hyperlink ref="H1258" r:id="rId1242" xr:uid="{00000000-0004-0000-0000-0000D9040000}"/>
    <hyperlink ref="H1259" r:id="rId1243" xr:uid="{00000000-0004-0000-0000-0000DA040000}"/>
    <hyperlink ref="H1260" r:id="rId1244" xr:uid="{00000000-0004-0000-0000-0000DB040000}"/>
    <hyperlink ref="H1261" r:id="rId1245" xr:uid="{00000000-0004-0000-0000-0000DC040000}"/>
    <hyperlink ref="H1262" r:id="rId1246" xr:uid="{00000000-0004-0000-0000-0000DD040000}"/>
    <hyperlink ref="H1263" r:id="rId1247" xr:uid="{00000000-0004-0000-0000-0000DE040000}"/>
    <hyperlink ref="H1264" r:id="rId1248" xr:uid="{00000000-0004-0000-0000-0000DF040000}"/>
    <hyperlink ref="H1265" r:id="rId1249" xr:uid="{00000000-0004-0000-0000-0000E0040000}"/>
    <hyperlink ref="H1266" r:id="rId1250" xr:uid="{00000000-0004-0000-0000-0000E1040000}"/>
    <hyperlink ref="H1267" r:id="rId1251" xr:uid="{00000000-0004-0000-0000-0000E2040000}"/>
    <hyperlink ref="H1268" r:id="rId1252" xr:uid="{00000000-0004-0000-0000-0000E3040000}"/>
    <hyperlink ref="H1269" r:id="rId1253" xr:uid="{00000000-0004-0000-0000-0000E4040000}"/>
    <hyperlink ref="H1270" r:id="rId1254" xr:uid="{00000000-0004-0000-0000-0000E5040000}"/>
    <hyperlink ref="H1271" r:id="rId1255" xr:uid="{00000000-0004-0000-0000-0000E6040000}"/>
    <hyperlink ref="H1272" r:id="rId1256" xr:uid="{00000000-0004-0000-0000-0000E7040000}"/>
    <hyperlink ref="H1273" r:id="rId1257" xr:uid="{00000000-0004-0000-0000-0000E8040000}"/>
    <hyperlink ref="H1274" r:id="rId1258" xr:uid="{00000000-0004-0000-0000-0000E9040000}"/>
    <hyperlink ref="H1275" r:id="rId1259" xr:uid="{00000000-0004-0000-0000-0000EA040000}"/>
    <hyperlink ref="H1276" r:id="rId1260" xr:uid="{00000000-0004-0000-0000-0000EB040000}"/>
    <hyperlink ref="H1277" r:id="rId1261" xr:uid="{00000000-0004-0000-0000-0000EC040000}"/>
    <hyperlink ref="H1278" r:id="rId1262" xr:uid="{00000000-0004-0000-0000-0000ED040000}"/>
    <hyperlink ref="H1279" r:id="rId1263" xr:uid="{00000000-0004-0000-0000-0000EE040000}"/>
    <hyperlink ref="H1280" r:id="rId1264" xr:uid="{00000000-0004-0000-0000-0000EF040000}"/>
    <hyperlink ref="H1281" r:id="rId1265" xr:uid="{00000000-0004-0000-0000-0000F0040000}"/>
    <hyperlink ref="H1282" r:id="rId1266" xr:uid="{00000000-0004-0000-0000-0000F1040000}"/>
    <hyperlink ref="H1283" r:id="rId1267" xr:uid="{00000000-0004-0000-0000-0000F2040000}"/>
    <hyperlink ref="H1284" r:id="rId1268" xr:uid="{00000000-0004-0000-0000-0000F3040000}"/>
    <hyperlink ref="H1285" r:id="rId1269" xr:uid="{00000000-0004-0000-0000-0000F4040000}"/>
    <hyperlink ref="H1286" r:id="rId1270" xr:uid="{00000000-0004-0000-0000-0000F5040000}"/>
    <hyperlink ref="H1287" r:id="rId1271" xr:uid="{00000000-0004-0000-0000-0000F6040000}"/>
    <hyperlink ref="H1288" r:id="rId1272" xr:uid="{00000000-0004-0000-0000-0000F7040000}"/>
    <hyperlink ref="H1289" r:id="rId1273" xr:uid="{00000000-0004-0000-0000-0000F8040000}"/>
    <hyperlink ref="H1290" r:id="rId1274" xr:uid="{00000000-0004-0000-0000-0000F9040000}"/>
    <hyperlink ref="H1291" r:id="rId1275" xr:uid="{00000000-0004-0000-0000-0000FA040000}"/>
    <hyperlink ref="H1292" r:id="rId1276" xr:uid="{00000000-0004-0000-0000-0000FB040000}"/>
    <hyperlink ref="H1293" r:id="rId1277" xr:uid="{00000000-0004-0000-0000-0000FC040000}"/>
    <hyperlink ref="H1294" r:id="rId1278" xr:uid="{00000000-0004-0000-0000-0000FD040000}"/>
    <hyperlink ref="H1296" r:id="rId1279" xr:uid="{00000000-0004-0000-0000-0000FE040000}"/>
    <hyperlink ref="H1297" r:id="rId1280" xr:uid="{00000000-0004-0000-0000-0000FF040000}"/>
    <hyperlink ref="H1298" r:id="rId1281" xr:uid="{00000000-0004-0000-0000-000000050000}"/>
    <hyperlink ref="H1299" r:id="rId1282" xr:uid="{00000000-0004-0000-0000-000001050000}"/>
    <hyperlink ref="H1300" r:id="rId1283" xr:uid="{00000000-0004-0000-0000-000002050000}"/>
    <hyperlink ref="H1301" r:id="rId1284" xr:uid="{00000000-0004-0000-0000-000003050000}"/>
    <hyperlink ref="H1302" r:id="rId1285" xr:uid="{00000000-0004-0000-0000-000004050000}"/>
    <hyperlink ref="H1303" r:id="rId1286" xr:uid="{00000000-0004-0000-0000-000005050000}"/>
    <hyperlink ref="H1304" r:id="rId1287" xr:uid="{00000000-0004-0000-0000-000006050000}"/>
    <hyperlink ref="H1305" r:id="rId1288" xr:uid="{00000000-0004-0000-0000-000007050000}"/>
    <hyperlink ref="H1306" r:id="rId1289" xr:uid="{00000000-0004-0000-0000-000008050000}"/>
    <hyperlink ref="H1307" r:id="rId1290" xr:uid="{00000000-0004-0000-0000-000009050000}"/>
    <hyperlink ref="H1308" r:id="rId1291" xr:uid="{00000000-0004-0000-0000-00000A050000}"/>
    <hyperlink ref="H1309" r:id="rId1292" xr:uid="{00000000-0004-0000-0000-00000B050000}"/>
    <hyperlink ref="H1310" r:id="rId1293" xr:uid="{00000000-0004-0000-0000-00000C050000}"/>
    <hyperlink ref="H1311" r:id="rId1294" xr:uid="{00000000-0004-0000-0000-00000D050000}"/>
    <hyperlink ref="H1312" r:id="rId1295" xr:uid="{00000000-0004-0000-0000-00000E050000}"/>
    <hyperlink ref="H1313" r:id="rId1296" xr:uid="{00000000-0004-0000-0000-00000F050000}"/>
    <hyperlink ref="H1314" r:id="rId1297" xr:uid="{00000000-0004-0000-0000-000010050000}"/>
    <hyperlink ref="H1315" r:id="rId1298" xr:uid="{00000000-0004-0000-0000-000011050000}"/>
    <hyperlink ref="H1316" r:id="rId1299" xr:uid="{00000000-0004-0000-0000-000012050000}"/>
    <hyperlink ref="H1317" r:id="rId1300" xr:uid="{00000000-0004-0000-0000-000013050000}"/>
    <hyperlink ref="H1318" r:id="rId1301" xr:uid="{00000000-0004-0000-0000-000014050000}"/>
    <hyperlink ref="H1319" r:id="rId1302" xr:uid="{00000000-0004-0000-0000-000015050000}"/>
    <hyperlink ref="H1320" r:id="rId1303" xr:uid="{00000000-0004-0000-0000-000016050000}"/>
    <hyperlink ref="H1321" r:id="rId1304" xr:uid="{00000000-0004-0000-0000-000017050000}"/>
    <hyperlink ref="H1322" r:id="rId1305" xr:uid="{00000000-0004-0000-0000-000018050000}"/>
    <hyperlink ref="H1323" r:id="rId1306" xr:uid="{00000000-0004-0000-0000-000019050000}"/>
    <hyperlink ref="H1324" r:id="rId1307" xr:uid="{00000000-0004-0000-0000-00001A050000}"/>
    <hyperlink ref="H1325" r:id="rId1308" xr:uid="{00000000-0004-0000-0000-00001B050000}"/>
    <hyperlink ref="H1326" r:id="rId1309" xr:uid="{00000000-0004-0000-0000-00001C050000}"/>
    <hyperlink ref="H1327" r:id="rId1310" xr:uid="{00000000-0004-0000-0000-00001D050000}"/>
    <hyperlink ref="H1328" r:id="rId1311" xr:uid="{00000000-0004-0000-0000-00001E050000}"/>
    <hyperlink ref="H1329" r:id="rId1312" xr:uid="{00000000-0004-0000-0000-00001F050000}"/>
    <hyperlink ref="H1330" r:id="rId1313" xr:uid="{00000000-0004-0000-0000-000020050000}"/>
    <hyperlink ref="H1331" r:id="rId1314" xr:uid="{00000000-0004-0000-0000-000021050000}"/>
    <hyperlink ref="H1332" r:id="rId1315" xr:uid="{00000000-0004-0000-0000-000022050000}"/>
    <hyperlink ref="H1333" r:id="rId1316" xr:uid="{00000000-0004-0000-0000-000023050000}"/>
    <hyperlink ref="H1334" r:id="rId1317" xr:uid="{00000000-0004-0000-0000-000024050000}"/>
    <hyperlink ref="H1335" r:id="rId1318" xr:uid="{00000000-0004-0000-0000-000025050000}"/>
    <hyperlink ref="H1336" r:id="rId1319" xr:uid="{00000000-0004-0000-0000-000026050000}"/>
    <hyperlink ref="H1337" r:id="rId1320" xr:uid="{00000000-0004-0000-0000-000027050000}"/>
    <hyperlink ref="H1338" r:id="rId1321" xr:uid="{00000000-0004-0000-0000-000028050000}"/>
    <hyperlink ref="H1339" r:id="rId1322" xr:uid="{00000000-0004-0000-0000-000029050000}"/>
    <hyperlink ref="H1340" r:id="rId1323" location="%40%3F_afrLoop%3D3482072645741539%26centerWidth%3D80%2525%26dDocName%3DSBV408921%26leftWidth%3D20%2525%26rightWidth%3D0%2525%26showFooter%3Dfalse%26showHeader%3Dfalse%26_adf.ctrl-state%3Dy9k0v4van_132" xr:uid="{00000000-0004-0000-0000-00002A050000}"/>
    <hyperlink ref="H1341" r:id="rId1324" xr:uid="{00000000-0004-0000-0000-00002B050000}"/>
    <hyperlink ref="H1342" r:id="rId1325" xr:uid="{00000000-0004-0000-0000-00002C050000}"/>
    <hyperlink ref="H1344" r:id="rId1326" xr:uid="{00000000-0004-0000-0000-00002D050000}"/>
    <hyperlink ref="H1346" r:id="rId1327" xr:uid="{00000000-0004-0000-0000-00002E050000}"/>
    <hyperlink ref="H1347" r:id="rId1328" xr:uid="{00000000-0004-0000-0000-00002F050000}"/>
    <hyperlink ref="H1348" r:id="rId1329" xr:uid="{00000000-0004-0000-0000-000030050000}"/>
    <hyperlink ref="H1349" r:id="rId1330" xr:uid="{00000000-0004-0000-0000-000031050000}"/>
    <hyperlink ref="H1350" r:id="rId1331" xr:uid="{00000000-0004-0000-0000-000032050000}"/>
    <hyperlink ref="H1351" r:id="rId1332" xr:uid="{00000000-0004-0000-0000-000033050000}"/>
    <hyperlink ref="H1352" r:id="rId1333" xr:uid="{00000000-0004-0000-0000-000034050000}"/>
    <hyperlink ref="H1353" r:id="rId1334" xr:uid="{00000000-0004-0000-0000-000035050000}"/>
    <hyperlink ref="H1354" r:id="rId1335" xr:uid="{00000000-0004-0000-0000-000036050000}"/>
    <hyperlink ref="H1355" r:id="rId1336" xr:uid="{00000000-0004-0000-0000-000037050000}"/>
    <hyperlink ref="H1356" r:id="rId1337" xr:uid="{00000000-0004-0000-0000-000038050000}"/>
    <hyperlink ref="H1357" r:id="rId1338" xr:uid="{00000000-0004-0000-0000-000039050000}"/>
    <hyperlink ref="H1358" r:id="rId1339" xr:uid="{00000000-0004-0000-0000-00003A050000}"/>
    <hyperlink ref="H1359" r:id="rId1340" xr:uid="{00000000-0004-0000-0000-00003B050000}"/>
    <hyperlink ref="H1360" r:id="rId1341" xr:uid="{00000000-0004-0000-0000-00003C050000}"/>
    <hyperlink ref="H1361" r:id="rId1342" xr:uid="{00000000-0004-0000-0000-00003D050000}"/>
    <hyperlink ref="H1362" r:id="rId1343" xr:uid="{00000000-0004-0000-0000-00003E050000}"/>
    <hyperlink ref="H1363" r:id="rId1344" xr:uid="{00000000-0004-0000-0000-00003F050000}"/>
    <hyperlink ref="H1364" r:id="rId1345" xr:uid="{00000000-0004-0000-0000-000040050000}"/>
    <hyperlink ref="H1365" r:id="rId1346" xr:uid="{00000000-0004-0000-0000-000041050000}"/>
    <hyperlink ref="H1366" r:id="rId1347" xr:uid="{00000000-0004-0000-0000-000042050000}"/>
    <hyperlink ref="H1367" r:id="rId1348" xr:uid="{00000000-0004-0000-0000-000043050000}"/>
    <hyperlink ref="H1368" r:id="rId1349" xr:uid="{00000000-0004-0000-0000-000044050000}"/>
    <hyperlink ref="H1369" r:id="rId1350" xr:uid="{00000000-0004-0000-0000-000045050000}"/>
    <hyperlink ref="H1370" r:id="rId1351" xr:uid="{00000000-0004-0000-0000-000046050000}"/>
    <hyperlink ref="H1371" r:id="rId1352" xr:uid="{00000000-0004-0000-0000-000047050000}"/>
    <hyperlink ref="H1372" r:id="rId1353" xr:uid="{00000000-0004-0000-0000-000048050000}"/>
    <hyperlink ref="H1373" r:id="rId1354" xr:uid="{00000000-0004-0000-0000-000049050000}"/>
    <hyperlink ref="H1374" r:id="rId1355" xr:uid="{00000000-0004-0000-0000-00004A050000}"/>
    <hyperlink ref="H1375" r:id="rId1356" xr:uid="{00000000-0004-0000-0000-00004B050000}"/>
    <hyperlink ref="H1376" r:id="rId1357" xr:uid="{00000000-0004-0000-0000-00004C050000}"/>
    <hyperlink ref="H1377" r:id="rId1358" location="footnote3" xr:uid="{00000000-0004-0000-0000-00004D050000}"/>
    <hyperlink ref="H1378" r:id="rId1359" location="footnote3" xr:uid="{00000000-0004-0000-0000-00004E050000}"/>
    <hyperlink ref="H1379" r:id="rId1360" location="footnote3" xr:uid="{00000000-0004-0000-0000-00004F050000}"/>
    <hyperlink ref="H1380" r:id="rId1361" location="footnote3" xr:uid="{00000000-0004-0000-0000-000050050000}"/>
    <hyperlink ref="H1381" r:id="rId1362" xr:uid="{00000000-0004-0000-0000-000051050000}"/>
    <hyperlink ref="H1382" r:id="rId1363" xr:uid="{00000000-0004-0000-0000-000052050000}"/>
    <hyperlink ref="H1383" r:id="rId1364" xr:uid="{00000000-0004-0000-0000-000053050000}"/>
    <hyperlink ref="H1384" r:id="rId1365" xr:uid="{00000000-0004-0000-0000-000054050000}"/>
    <hyperlink ref="H1385" r:id="rId1366" xr:uid="{00000000-0004-0000-0000-000055050000}"/>
    <hyperlink ref="H1386" r:id="rId1367" xr:uid="{00000000-0004-0000-0000-000056050000}"/>
    <hyperlink ref="H1387" r:id="rId1368" xr:uid="{00000000-0004-0000-0000-000057050000}"/>
    <hyperlink ref="H1388" r:id="rId1369" xr:uid="{00000000-0004-0000-0000-000058050000}"/>
    <hyperlink ref="H1389" r:id="rId1370" xr:uid="{00000000-0004-0000-0000-000059050000}"/>
    <hyperlink ref="H1390" r:id="rId1371" xr:uid="{00000000-0004-0000-0000-00005A050000}"/>
    <hyperlink ref="H1391" r:id="rId1372" xr:uid="{00000000-0004-0000-0000-00005B050000}"/>
    <hyperlink ref="H1392" r:id="rId1373" xr:uid="{00000000-0004-0000-0000-00005C050000}"/>
    <hyperlink ref="H1393" r:id="rId1374" xr:uid="{00000000-0004-0000-0000-00005D050000}"/>
    <hyperlink ref="H1394" r:id="rId1375" xr:uid="{00000000-0004-0000-0000-00005E050000}"/>
    <hyperlink ref="H1395" r:id="rId1376" xr:uid="{00000000-0004-0000-0000-00005F050000}"/>
    <hyperlink ref="H1396" r:id="rId1377" xr:uid="{00000000-0004-0000-0000-000060050000}"/>
    <hyperlink ref="H1397" r:id="rId1378" xr:uid="{00000000-0004-0000-0000-000061050000}"/>
    <hyperlink ref="H1398" r:id="rId1379" xr:uid="{00000000-0004-0000-0000-000062050000}"/>
    <hyperlink ref="H1399" r:id="rId1380" xr:uid="{00000000-0004-0000-0000-000063050000}"/>
    <hyperlink ref="H1400" r:id="rId1381" xr:uid="{00000000-0004-0000-0000-000064050000}"/>
    <hyperlink ref="H1401" r:id="rId1382" xr:uid="{00000000-0004-0000-0000-000065050000}"/>
    <hyperlink ref="H1402" r:id="rId1383" xr:uid="{00000000-0004-0000-0000-000066050000}"/>
    <hyperlink ref="H1403" r:id="rId1384" xr:uid="{00000000-0004-0000-0000-000067050000}"/>
    <hyperlink ref="H1404" r:id="rId1385" xr:uid="{00000000-0004-0000-0000-000068050000}"/>
    <hyperlink ref="H1405" r:id="rId1386" xr:uid="{00000000-0004-0000-0000-000069050000}"/>
    <hyperlink ref="H1406" r:id="rId1387" xr:uid="{00000000-0004-0000-0000-00006A050000}"/>
    <hyperlink ref="H1407" r:id="rId1388" xr:uid="{00000000-0004-0000-0000-00006B050000}"/>
    <hyperlink ref="H1408" r:id="rId1389" xr:uid="{00000000-0004-0000-0000-00006C050000}"/>
    <hyperlink ref="H1409" r:id="rId1390" xr:uid="{00000000-0004-0000-0000-00006D050000}"/>
    <hyperlink ref="H1410" r:id="rId1391" xr:uid="{00000000-0004-0000-0000-00006E050000}"/>
    <hyperlink ref="H1411" r:id="rId1392" xr:uid="{00000000-0004-0000-0000-00006F050000}"/>
    <hyperlink ref="H1412" r:id="rId1393" xr:uid="{00000000-0004-0000-0000-000070050000}"/>
    <hyperlink ref="H1413" r:id="rId1394" xr:uid="{00000000-0004-0000-0000-000071050000}"/>
    <hyperlink ref="H1414" r:id="rId1395" xr:uid="{00000000-0004-0000-0000-000072050000}"/>
    <hyperlink ref="H1415" r:id="rId1396" xr:uid="{00000000-0004-0000-0000-000073050000}"/>
    <hyperlink ref="H1416" r:id="rId1397" xr:uid="{00000000-0004-0000-0000-000074050000}"/>
    <hyperlink ref="H1417" r:id="rId1398" xr:uid="{00000000-0004-0000-0000-000075050000}"/>
    <hyperlink ref="H1418" r:id="rId1399" xr:uid="{00000000-0004-0000-0000-000076050000}"/>
    <hyperlink ref="H1419" r:id="rId1400" xr:uid="{00000000-0004-0000-0000-000077050000}"/>
    <hyperlink ref="H1420" r:id="rId1401" xr:uid="{00000000-0004-0000-0000-000078050000}"/>
    <hyperlink ref="H1421" r:id="rId1402" xr:uid="{00000000-0004-0000-0000-000079050000}"/>
    <hyperlink ref="H1422" r:id="rId1403" xr:uid="{00000000-0004-0000-0000-00007A050000}"/>
    <hyperlink ref="H1423" r:id="rId1404" xr:uid="{00000000-0004-0000-0000-00007B050000}"/>
    <hyperlink ref="H1424" r:id="rId1405" xr:uid="{00000000-0004-0000-0000-00007C050000}"/>
    <hyperlink ref="H1425" r:id="rId1406" xr:uid="{00000000-0004-0000-0000-00007D050000}"/>
    <hyperlink ref="H1426" r:id="rId1407" xr:uid="{00000000-0004-0000-0000-00007E050000}"/>
    <hyperlink ref="H1427" r:id="rId1408" xr:uid="{00000000-0004-0000-0000-00007F050000}"/>
    <hyperlink ref="H1428" r:id="rId1409" xr:uid="{00000000-0004-0000-0000-000080050000}"/>
    <hyperlink ref="H1429" r:id="rId1410" xr:uid="{00000000-0004-0000-0000-000081050000}"/>
    <hyperlink ref="H1430" r:id="rId1411" xr:uid="{00000000-0004-0000-0000-000082050000}"/>
    <hyperlink ref="H1431" r:id="rId1412" xr:uid="{00000000-0004-0000-0000-000083050000}"/>
    <hyperlink ref="H1432" r:id="rId1413" xr:uid="{00000000-0004-0000-0000-000084050000}"/>
    <hyperlink ref="H1433" r:id="rId1414" xr:uid="{00000000-0004-0000-0000-000085050000}"/>
    <hyperlink ref="H1434" r:id="rId1415" xr:uid="{00000000-0004-0000-0000-000086050000}"/>
    <hyperlink ref="H1435" r:id="rId1416" xr:uid="{00000000-0004-0000-0000-000087050000}"/>
    <hyperlink ref="H1436" r:id="rId1417" xr:uid="{00000000-0004-0000-0000-000088050000}"/>
    <hyperlink ref="H1437" r:id="rId1418" xr:uid="{00000000-0004-0000-0000-000089050000}"/>
    <hyperlink ref="H1438" r:id="rId1419" xr:uid="{00000000-0004-0000-0000-00008A050000}"/>
    <hyperlink ref="H1439" r:id="rId1420" xr:uid="{00000000-0004-0000-0000-00008B050000}"/>
    <hyperlink ref="H1440" r:id="rId1421" xr:uid="{00000000-0004-0000-0000-00008C050000}"/>
    <hyperlink ref="H1441" r:id="rId1422" xr:uid="{00000000-0004-0000-0000-00008D050000}"/>
    <hyperlink ref="H1442" r:id="rId1423" xr:uid="{00000000-0004-0000-0000-00008E050000}"/>
    <hyperlink ref="H1443" r:id="rId1424" xr:uid="{00000000-0004-0000-0000-00008F050000}"/>
    <hyperlink ref="H1444" r:id="rId1425" xr:uid="{00000000-0004-0000-0000-000090050000}"/>
    <hyperlink ref="H1445" r:id="rId1426" xr:uid="{00000000-0004-0000-0000-000091050000}"/>
    <hyperlink ref="H1446" r:id="rId1427" xr:uid="{00000000-0004-0000-0000-000092050000}"/>
    <hyperlink ref="H1447" r:id="rId1428" xr:uid="{00000000-0004-0000-0000-000093050000}"/>
    <hyperlink ref="H1448" r:id="rId1429" xr:uid="{00000000-0004-0000-0000-000094050000}"/>
    <hyperlink ref="H1449" r:id="rId1430" xr:uid="{00000000-0004-0000-0000-000095050000}"/>
    <hyperlink ref="H1450" r:id="rId1431" xr:uid="{00000000-0004-0000-0000-000096050000}"/>
    <hyperlink ref="H1451" r:id="rId1432" xr:uid="{00000000-0004-0000-0000-000097050000}"/>
    <hyperlink ref="H1452" r:id="rId1433" xr:uid="{00000000-0004-0000-0000-000098050000}"/>
    <hyperlink ref="H1453" r:id="rId1434" xr:uid="{00000000-0004-0000-0000-000099050000}"/>
    <hyperlink ref="H1454" r:id="rId1435" xr:uid="{00000000-0004-0000-0000-00009A050000}"/>
    <hyperlink ref="H1455" r:id="rId1436" xr:uid="{00000000-0004-0000-0000-00009B050000}"/>
    <hyperlink ref="H1456" r:id="rId1437" xr:uid="{00000000-0004-0000-0000-00009C050000}"/>
    <hyperlink ref="H1457" r:id="rId1438" xr:uid="{00000000-0004-0000-0000-00009D050000}"/>
    <hyperlink ref="H1458" r:id="rId1439" xr:uid="{00000000-0004-0000-0000-00009E050000}"/>
    <hyperlink ref="H1459" r:id="rId1440" xr:uid="{00000000-0004-0000-0000-00009F050000}"/>
    <hyperlink ref="H1460" r:id="rId1441" xr:uid="{00000000-0004-0000-0000-0000A0050000}"/>
    <hyperlink ref="H1461" r:id="rId1442" xr:uid="{00000000-0004-0000-0000-0000A1050000}"/>
    <hyperlink ref="H1462" r:id="rId1443" xr:uid="{00000000-0004-0000-0000-0000A2050000}"/>
    <hyperlink ref="H1463" r:id="rId1444" xr:uid="{00000000-0004-0000-0000-0000A3050000}"/>
    <hyperlink ref="H1464" r:id="rId1445" xr:uid="{00000000-0004-0000-0000-0000A4050000}"/>
    <hyperlink ref="H1465" r:id="rId1446" xr:uid="{00000000-0004-0000-0000-0000A5050000}"/>
    <hyperlink ref="H1466" r:id="rId1447" xr:uid="{00000000-0004-0000-0000-0000A6050000}"/>
    <hyperlink ref="H1467" r:id="rId1448" xr:uid="{00000000-0004-0000-0000-0000A7050000}"/>
    <hyperlink ref="H1468" r:id="rId1449" xr:uid="{00000000-0004-0000-0000-0000A8050000}"/>
    <hyperlink ref="H1469" r:id="rId1450" xr:uid="{00000000-0004-0000-0000-0000A9050000}"/>
    <hyperlink ref="H1470" r:id="rId1451" xr:uid="{00000000-0004-0000-0000-0000AA050000}"/>
    <hyperlink ref="H1471" r:id="rId1452" xr:uid="{00000000-0004-0000-0000-0000AB050000}"/>
    <hyperlink ref="H1472" r:id="rId1453" xr:uid="{00000000-0004-0000-0000-0000AC050000}"/>
    <hyperlink ref="H1473" r:id="rId1454" xr:uid="{00000000-0004-0000-0000-0000AD050000}"/>
    <hyperlink ref="H1474" r:id="rId1455" xr:uid="{00000000-0004-0000-0000-0000AE050000}"/>
    <hyperlink ref="H1475" r:id="rId1456" xr:uid="{00000000-0004-0000-0000-0000AF050000}"/>
    <hyperlink ref="H1476" r:id="rId1457" xr:uid="{00000000-0004-0000-0000-0000B0050000}"/>
    <hyperlink ref="H1477" r:id="rId1458" xr:uid="{00000000-0004-0000-0000-0000B1050000}"/>
    <hyperlink ref="H1478" r:id="rId1459" xr:uid="{00000000-0004-0000-0000-0000B2050000}"/>
    <hyperlink ref="H1479" r:id="rId1460" xr:uid="{00000000-0004-0000-0000-0000B3050000}"/>
    <hyperlink ref="H1480" r:id="rId1461" xr:uid="{00000000-0004-0000-0000-0000B4050000}"/>
    <hyperlink ref="H1481" r:id="rId1462" xr:uid="{00000000-0004-0000-0000-0000B5050000}"/>
    <hyperlink ref="H1482" r:id="rId1463" xr:uid="{00000000-0004-0000-0000-0000B6050000}"/>
    <hyperlink ref="H1483" r:id="rId1464" xr:uid="{00000000-0004-0000-0000-0000B7050000}"/>
    <hyperlink ref="H1484" r:id="rId1465" xr:uid="{00000000-0004-0000-0000-0000B8050000}"/>
    <hyperlink ref="H1485" r:id="rId1466" xr:uid="{00000000-0004-0000-0000-0000B9050000}"/>
    <hyperlink ref="H1486" r:id="rId1467" xr:uid="{00000000-0004-0000-0000-0000BA050000}"/>
    <hyperlink ref="H1487" r:id="rId1468" xr:uid="{00000000-0004-0000-0000-0000BB050000}"/>
    <hyperlink ref="H1488" r:id="rId1469" xr:uid="{00000000-0004-0000-0000-0000BC050000}"/>
    <hyperlink ref="H1489" r:id="rId1470" xr:uid="{00000000-0004-0000-0000-0000BD050000}"/>
    <hyperlink ref="H1490" r:id="rId1471" xr:uid="{00000000-0004-0000-0000-0000BE050000}"/>
    <hyperlink ref="H1491" r:id="rId1472" xr:uid="{00000000-0004-0000-0000-0000BF050000}"/>
    <hyperlink ref="H1492" r:id="rId1473" xr:uid="{00000000-0004-0000-0000-0000C0050000}"/>
    <hyperlink ref="H1493" r:id="rId1474" xr:uid="{00000000-0004-0000-0000-0000C1050000}"/>
    <hyperlink ref="H1494" r:id="rId1475" xr:uid="{00000000-0004-0000-0000-0000C2050000}"/>
    <hyperlink ref="H1495" r:id="rId1476" xr:uid="{00000000-0004-0000-0000-0000C3050000}"/>
    <hyperlink ref="H1496" r:id="rId1477" xr:uid="{00000000-0004-0000-0000-0000C4050000}"/>
    <hyperlink ref="H1497" r:id="rId1478" xr:uid="{00000000-0004-0000-0000-0000C5050000}"/>
    <hyperlink ref="H1498" r:id="rId1479" xr:uid="{00000000-0004-0000-0000-0000C6050000}"/>
    <hyperlink ref="H1499" r:id="rId1480" xr:uid="{00000000-0004-0000-0000-0000C7050000}"/>
    <hyperlink ref="H1500" r:id="rId1481" xr:uid="{00000000-0004-0000-0000-0000C8050000}"/>
    <hyperlink ref="H1501" r:id="rId1482" xr:uid="{00000000-0004-0000-0000-0000C9050000}"/>
    <hyperlink ref="H1502" r:id="rId1483" xr:uid="{00000000-0004-0000-0000-0000CA050000}"/>
    <hyperlink ref="H1503" r:id="rId1484" xr:uid="{00000000-0004-0000-0000-0000CB050000}"/>
    <hyperlink ref="H1504" r:id="rId1485" xr:uid="{00000000-0004-0000-0000-0000CC050000}"/>
    <hyperlink ref="H1505" r:id="rId1486" xr:uid="{00000000-0004-0000-0000-0000CD050000}"/>
    <hyperlink ref="H1506" r:id="rId1487" xr:uid="{00000000-0004-0000-0000-0000CE050000}"/>
    <hyperlink ref="H1507" r:id="rId1488" xr:uid="{00000000-0004-0000-0000-0000CF050000}"/>
    <hyperlink ref="H1508" r:id="rId1489" xr:uid="{00000000-0004-0000-0000-0000D0050000}"/>
    <hyperlink ref="H1509" r:id="rId1490" xr:uid="{00000000-0004-0000-0000-0000D1050000}"/>
    <hyperlink ref="H1510" r:id="rId1491" xr:uid="{00000000-0004-0000-0000-0000D2050000}"/>
    <hyperlink ref="H1511" r:id="rId1492" xr:uid="{00000000-0004-0000-0000-0000D3050000}"/>
    <hyperlink ref="H1512" r:id="rId1493" xr:uid="{00000000-0004-0000-0000-0000D4050000}"/>
    <hyperlink ref="H1513" r:id="rId1494" xr:uid="{00000000-0004-0000-0000-0000D5050000}"/>
    <hyperlink ref="H1514" r:id="rId1495" xr:uid="{00000000-0004-0000-0000-0000D6050000}"/>
    <hyperlink ref="H1515" r:id="rId1496" xr:uid="{00000000-0004-0000-0000-0000D7050000}"/>
    <hyperlink ref="H1516" r:id="rId1497" xr:uid="{00000000-0004-0000-0000-0000D8050000}"/>
    <hyperlink ref="H1517" r:id="rId1498" xr:uid="{00000000-0004-0000-0000-0000D9050000}"/>
    <hyperlink ref="H1518" r:id="rId1499" xr:uid="{00000000-0004-0000-0000-0000DA050000}"/>
    <hyperlink ref="H1519" r:id="rId1500" xr:uid="{00000000-0004-0000-0000-0000DB050000}"/>
    <hyperlink ref="H1520" r:id="rId1501" xr:uid="{00000000-0004-0000-0000-0000DC050000}"/>
    <hyperlink ref="H1521" r:id="rId1502" xr:uid="{00000000-0004-0000-0000-0000DD050000}"/>
    <hyperlink ref="H1522" r:id="rId1503" xr:uid="{00000000-0004-0000-0000-0000DE050000}"/>
    <hyperlink ref="H1523" r:id="rId1504" xr:uid="{00000000-0004-0000-0000-0000DF050000}"/>
    <hyperlink ref="H1524" r:id="rId1505" xr:uid="{00000000-0004-0000-0000-0000E0050000}"/>
    <hyperlink ref="H1525" r:id="rId1506" xr:uid="{00000000-0004-0000-0000-0000E1050000}"/>
    <hyperlink ref="H1526" r:id="rId1507" xr:uid="{00000000-0004-0000-0000-0000E2050000}"/>
    <hyperlink ref="H1527" r:id="rId1508" xr:uid="{00000000-0004-0000-0000-0000E3050000}"/>
    <hyperlink ref="H1528" r:id="rId1509" xr:uid="{00000000-0004-0000-0000-0000E4050000}"/>
    <hyperlink ref="H1529" r:id="rId1510" xr:uid="{00000000-0004-0000-0000-0000E5050000}"/>
    <hyperlink ref="H1530" r:id="rId1511" xr:uid="{00000000-0004-0000-0000-0000E6050000}"/>
    <hyperlink ref="H1531" r:id="rId1512" xr:uid="{00000000-0004-0000-0000-0000E7050000}"/>
    <hyperlink ref="H1532" r:id="rId1513" xr:uid="{00000000-0004-0000-0000-0000E8050000}"/>
    <hyperlink ref="H1533" r:id="rId1514" xr:uid="{00000000-0004-0000-0000-0000E9050000}"/>
    <hyperlink ref="H1534" r:id="rId1515" xr:uid="{00000000-0004-0000-0000-0000EA050000}"/>
    <hyperlink ref="H1535" r:id="rId1516" xr:uid="{00000000-0004-0000-0000-0000EB050000}"/>
    <hyperlink ref="H1536" r:id="rId1517" xr:uid="{00000000-0004-0000-0000-0000EC050000}"/>
    <hyperlink ref="H1537" r:id="rId1518" xr:uid="{00000000-0004-0000-0000-0000ED050000}"/>
    <hyperlink ref="H1538" r:id="rId1519" xr:uid="{00000000-0004-0000-0000-0000EE050000}"/>
    <hyperlink ref="H1539" r:id="rId1520" xr:uid="{00000000-0004-0000-0000-0000EF050000}"/>
    <hyperlink ref="H1540" r:id="rId1521" xr:uid="{00000000-0004-0000-0000-0000F0050000}"/>
    <hyperlink ref="H1541" r:id="rId1522" xr:uid="{00000000-0004-0000-0000-0000F1050000}"/>
    <hyperlink ref="H1542" r:id="rId1523" xr:uid="{00000000-0004-0000-0000-0000F2050000}"/>
    <hyperlink ref="H1543" r:id="rId1524" xr:uid="{00000000-0004-0000-0000-0000F3050000}"/>
    <hyperlink ref="H1544" r:id="rId1525" xr:uid="{00000000-0004-0000-0000-0000F4050000}"/>
    <hyperlink ref="H1545" r:id="rId1526" xr:uid="{00000000-0004-0000-0000-0000F5050000}"/>
    <hyperlink ref="H1546" r:id="rId1527" xr:uid="{00000000-0004-0000-0000-0000F6050000}"/>
    <hyperlink ref="H1547" r:id="rId1528" xr:uid="{00000000-0004-0000-0000-0000F7050000}"/>
    <hyperlink ref="H1548" r:id="rId1529" xr:uid="{00000000-0004-0000-0000-0000F8050000}"/>
    <hyperlink ref="H1549" r:id="rId1530" xr:uid="{00000000-0004-0000-0000-0000F9050000}"/>
    <hyperlink ref="H1550" r:id="rId1531" location="fn_download" xr:uid="{00000000-0004-0000-0000-0000FA050000}"/>
    <hyperlink ref="H1551" r:id="rId1532" location="fn_download" xr:uid="{00000000-0004-0000-0000-0000FB050000}"/>
    <hyperlink ref="H1552" r:id="rId1533" location="fn_download" xr:uid="{00000000-0004-0000-0000-0000FC050000}"/>
    <hyperlink ref="H1553" r:id="rId1534" location="fn_download" xr:uid="{00000000-0004-0000-0000-0000FD050000}"/>
    <hyperlink ref="H1554" r:id="rId1535" location="fn_download" xr:uid="{00000000-0004-0000-0000-0000FE050000}"/>
    <hyperlink ref="H1555" r:id="rId1536" xr:uid="{00000000-0004-0000-0000-0000FF050000}"/>
    <hyperlink ref="H1556" r:id="rId1537" xr:uid="{00000000-0004-0000-0000-000000060000}"/>
    <hyperlink ref="H1557" r:id="rId1538" xr:uid="{00000000-0004-0000-0000-000001060000}"/>
    <hyperlink ref="H1558" r:id="rId1539" xr:uid="{00000000-0004-0000-0000-000002060000}"/>
    <hyperlink ref="H1559" r:id="rId1540" xr:uid="{00000000-0004-0000-0000-000003060000}"/>
    <hyperlink ref="H1560" r:id="rId1541" xr:uid="{00000000-0004-0000-0000-000004060000}"/>
    <hyperlink ref="H1561" r:id="rId1542" xr:uid="{00000000-0004-0000-0000-000005060000}"/>
    <hyperlink ref="H1562" r:id="rId1543" xr:uid="{00000000-0004-0000-0000-000006060000}"/>
    <hyperlink ref="H1563" r:id="rId1544" xr:uid="{00000000-0004-0000-0000-000007060000}"/>
    <hyperlink ref="H1564" r:id="rId1545" xr:uid="{00000000-0004-0000-0000-000008060000}"/>
    <hyperlink ref="H1565" r:id="rId1546" xr:uid="{00000000-0004-0000-0000-000009060000}"/>
    <hyperlink ref="H1566" r:id="rId1547" xr:uid="{00000000-0004-0000-0000-00000A060000}"/>
    <hyperlink ref="H1567" r:id="rId1548" xr:uid="{00000000-0004-0000-0000-00000B060000}"/>
    <hyperlink ref="H1568" r:id="rId1549" xr:uid="{00000000-0004-0000-0000-00000C060000}"/>
    <hyperlink ref="H1569" r:id="rId1550" xr:uid="{00000000-0004-0000-0000-00000D060000}"/>
    <hyperlink ref="H1570" r:id="rId1551" xr:uid="{00000000-0004-0000-0000-00000E060000}"/>
    <hyperlink ref="H1572" r:id="rId1552" xr:uid="{00000000-0004-0000-0000-00000F060000}"/>
    <hyperlink ref="H1573" r:id="rId1553" xr:uid="{00000000-0004-0000-0000-000010060000}"/>
    <hyperlink ref="H1574" r:id="rId1554" xr:uid="{00000000-0004-0000-0000-000011060000}"/>
    <hyperlink ref="H1575" r:id="rId1555" xr:uid="{00000000-0004-0000-0000-000012060000}"/>
    <hyperlink ref="H1576" r:id="rId1556" xr:uid="{00000000-0004-0000-0000-000013060000}"/>
    <hyperlink ref="H1577" r:id="rId1557" xr:uid="{00000000-0004-0000-0000-000014060000}"/>
    <hyperlink ref="H1578" r:id="rId1558" xr:uid="{00000000-0004-0000-0000-000015060000}"/>
    <hyperlink ref="H1579" r:id="rId1559" xr:uid="{00000000-0004-0000-0000-000016060000}"/>
    <hyperlink ref="H1580" r:id="rId1560" xr:uid="{00000000-0004-0000-0000-000017060000}"/>
    <hyperlink ref="H1581" r:id="rId1561" xr:uid="{00000000-0004-0000-0000-000018060000}"/>
    <hyperlink ref="H1582" r:id="rId1562" xr:uid="{00000000-0004-0000-0000-000019060000}"/>
    <hyperlink ref="H1583" r:id="rId1563" xr:uid="{00000000-0004-0000-0000-00001A060000}"/>
    <hyperlink ref="H1584" r:id="rId1564" xr:uid="{00000000-0004-0000-0000-00001B060000}"/>
    <hyperlink ref="H1585" r:id="rId1565" xr:uid="{00000000-0004-0000-0000-00001C060000}"/>
    <hyperlink ref="H1586" r:id="rId1566" xr:uid="{00000000-0004-0000-0000-00001D060000}"/>
    <hyperlink ref="H1587" r:id="rId1567" xr:uid="{00000000-0004-0000-0000-00001E060000}"/>
    <hyperlink ref="H1588" r:id="rId1568" xr:uid="{00000000-0004-0000-0000-00001F060000}"/>
    <hyperlink ref="H1589" r:id="rId1569" xr:uid="{00000000-0004-0000-0000-000020060000}"/>
    <hyperlink ref="H1590" r:id="rId1570" xr:uid="{00000000-0004-0000-0000-000021060000}"/>
    <hyperlink ref="H1591" r:id="rId1571" xr:uid="{00000000-0004-0000-0000-000022060000}"/>
    <hyperlink ref="H1592" r:id="rId1572" xr:uid="{00000000-0004-0000-0000-000023060000}"/>
    <hyperlink ref="H1593" r:id="rId1573" xr:uid="{00000000-0004-0000-0000-000024060000}"/>
    <hyperlink ref="H1594" r:id="rId1574" xr:uid="{00000000-0004-0000-0000-000025060000}"/>
    <hyperlink ref="H1595" r:id="rId1575" xr:uid="{00000000-0004-0000-0000-000026060000}"/>
    <hyperlink ref="H1596" r:id="rId1576" xr:uid="{00000000-0004-0000-0000-000027060000}"/>
    <hyperlink ref="H1597" r:id="rId1577" xr:uid="{00000000-0004-0000-0000-000028060000}"/>
    <hyperlink ref="H1598" r:id="rId1578" xr:uid="{00000000-0004-0000-0000-000029060000}"/>
    <hyperlink ref="H1599" r:id="rId1579" xr:uid="{00000000-0004-0000-0000-00002A060000}"/>
    <hyperlink ref="H1600" r:id="rId1580" xr:uid="{00000000-0004-0000-0000-00002B060000}"/>
    <hyperlink ref="H1601" r:id="rId1581" xr:uid="{00000000-0004-0000-0000-00002C060000}"/>
    <hyperlink ref="H1602" r:id="rId1582" xr:uid="{00000000-0004-0000-0000-00002D060000}"/>
    <hyperlink ref="H1603" r:id="rId1583" xr:uid="{00000000-0004-0000-0000-00002E060000}"/>
    <hyperlink ref="H1604" r:id="rId1584" xr:uid="{00000000-0004-0000-0000-00002F060000}"/>
    <hyperlink ref="H1605" r:id="rId1585" xr:uid="{00000000-0004-0000-0000-000030060000}"/>
    <hyperlink ref="H1606" r:id="rId1586" xr:uid="{00000000-0004-0000-0000-000031060000}"/>
    <hyperlink ref="H1607" r:id="rId1587" xr:uid="{00000000-0004-0000-0000-000032060000}"/>
    <hyperlink ref="H1608" r:id="rId1588" xr:uid="{00000000-0004-0000-0000-000033060000}"/>
    <hyperlink ref="H1609" r:id="rId1589" xr:uid="{00000000-0004-0000-0000-000034060000}"/>
    <hyperlink ref="H1610" r:id="rId1590" xr:uid="{00000000-0004-0000-0000-000035060000}"/>
    <hyperlink ref="H1611" r:id="rId1591" xr:uid="{00000000-0004-0000-0000-000036060000}"/>
    <hyperlink ref="H1612" r:id="rId1592" xr:uid="{00000000-0004-0000-0000-000037060000}"/>
    <hyperlink ref="H1613" r:id="rId1593" xr:uid="{00000000-0004-0000-0000-000038060000}"/>
    <hyperlink ref="H1614" r:id="rId1594" xr:uid="{00000000-0004-0000-0000-000039060000}"/>
    <hyperlink ref="H1615" r:id="rId1595" xr:uid="{00000000-0004-0000-0000-00003A060000}"/>
    <hyperlink ref="H1616" r:id="rId1596" xr:uid="{00000000-0004-0000-0000-00003B060000}"/>
    <hyperlink ref="H1617" r:id="rId1597" xr:uid="{00000000-0004-0000-0000-00003C060000}"/>
    <hyperlink ref="H1618" r:id="rId1598" xr:uid="{00000000-0004-0000-0000-00003D060000}"/>
    <hyperlink ref="H1619" r:id="rId1599" xr:uid="{00000000-0004-0000-0000-00003E060000}"/>
    <hyperlink ref="H1620" r:id="rId1600" xr:uid="{00000000-0004-0000-0000-00003F060000}"/>
    <hyperlink ref="H1621" r:id="rId1601" xr:uid="{00000000-0004-0000-0000-000040060000}"/>
    <hyperlink ref="H1622" r:id="rId1602" xr:uid="{00000000-0004-0000-0000-000041060000}"/>
    <hyperlink ref="H1623" r:id="rId1603" xr:uid="{00000000-0004-0000-0000-000042060000}"/>
    <hyperlink ref="H1624" r:id="rId1604" xr:uid="{00000000-0004-0000-0000-000043060000}"/>
    <hyperlink ref="H1625" r:id="rId1605" xr:uid="{00000000-0004-0000-0000-000044060000}"/>
    <hyperlink ref="H1626" r:id="rId1606" xr:uid="{00000000-0004-0000-0000-000045060000}"/>
    <hyperlink ref="H1627" r:id="rId1607" xr:uid="{00000000-0004-0000-0000-000046060000}"/>
    <hyperlink ref="H1628" r:id="rId1608" xr:uid="{00000000-0004-0000-0000-000047060000}"/>
    <hyperlink ref="H1629" r:id="rId1609" xr:uid="{00000000-0004-0000-0000-000048060000}"/>
    <hyperlink ref="H1630" r:id="rId1610" xr:uid="{00000000-0004-0000-0000-000049060000}"/>
    <hyperlink ref="H1631" r:id="rId1611" xr:uid="{00000000-0004-0000-0000-00004A060000}"/>
    <hyperlink ref="H1632" r:id="rId1612" xr:uid="{00000000-0004-0000-0000-00004B060000}"/>
    <hyperlink ref="H1633" r:id="rId1613" xr:uid="{00000000-0004-0000-0000-00004C060000}"/>
    <hyperlink ref="H1634" r:id="rId1614" xr:uid="{00000000-0004-0000-0000-00004D060000}"/>
    <hyperlink ref="H1635" r:id="rId1615" xr:uid="{00000000-0004-0000-0000-00004E060000}"/>
    <hyperlink ref="H1636" r:id="rId1616" xr:uid="{00000000-0004-0000-0000-00004F060000}"/>
    <hyperlink ref="H1637" r:id="rId1617" xr:uid="{00000000-0004-0000-0000-000050060000}"/>
    <hyperlink ref="H1638" r:id="rId1618" xr:uid="{00000000-0004-0000-0000-000051060000}"/>
    <hyperlink ref="H1639" r:id="rId1619" xr:uid="{00000000-0004-0000-0000-000052060000}"/>
    <hyperlink ref="H1640" r:id="rId1620" xr:uid="{00000000-0004-0000-0000-000053060000}"/>
    <hyperlink ref="H1641" r:id="rId1621" xr:uid="{00000000-0004-0000-0000-000054060000}"/>
    <hyperlink ref="H1642" r:id="rId1622" xr:uid="{00000000-0004-0000-0000-000055060000}"/>
    <hyperlink ref="H1643" r:id="rId1623" xr:uid="{00000000-0004-0000-0000-000056060000}"/>
    <hyperlink ref="H1644" r:id="rId1624" xr:uid="{00000000-0004-0000-0000-000057060000}"/>
    <hyperlink ref="H1645" r:id="rId1625" xr:uid="{00000000-0004-0000-0000-000058060000}"/>
    <hyperlink ref="H1646" r:id="rId1626" xr:uid="{00000000-0004-0000-0000-000059060000}"/>
    <hyperlink ref="H1647" r:id="rId1627" xr:uid="{00000000-0004-0000-0000-00005A060000}"/>
    <hyperlink ref="H1648" r:id="rId1628" xr:uid="{00000000-0004-0000-0000-00005B060000}"/>
    <hyperlink ref="H1649" r:id="rId1629" xr:uid="{00000000-0004-0000-0000-00005C060000}"/>
    <hyperlink ref="H1650" r:id="rId1630" xr:uid="{00000000-0004-0000-0000-00005D060000}"/>
    <hyperlink ref="H1651" r:id="rId1631" xr:uid="{00000000-0004-0000-0000-00005E060000}"/>
    <hyperlink ref="H1652" r:id="rId1632" xr:uid="{00000000-0004-0000-0000-00005F060000}"/>
    <hyperlink ref="H1653" r:id="rId1633" xr:uid="{00000000-0004-0000-0000-000060060000}"/>
    <hyperlink ref="H1654" r:id="rId1634" xr:uid="{00000000-0004-0000-0000-000061060000}"/>
    <hyperlink ref="H1655" r:id="rId1635" xr:uid="{00000000-0004-0000-0000-000062060000}"/>
    <hyperlink ref="H1656" r:id="rId1636" xr:uid="{00000000-0004-0000-0000-000063060000}"/>
    <hyperlink ref="H1657" r:id="rId1637" xr:uid="{00000000-0004-0000-0000-000064060000}"/>
    <hyperlink ref="H1658" r:id="rId1638" xr:uid="{00000000-0004-0000-0000-000065060000}"/>
    <hyperlink ref="H1659" r:id="rId1639" xr:uid="{00000000-0004-0000-0000-000066060000}"/>
    <hyperlink ref="H1660" r:id="rId1640" xr:uid="{00000000-0004-0000-0000-000067060000}"/>
    <hyperlink ref="H1661" r:id="rId1641" xr:uid="{00000000-0004-0000-0000-000068060000}"/>
    <hyperlink ref="H1662" r:id="rId1642" xr:uid="{00000000-0004-0000-0000-000069060000}"/>
    <hyperlink ref="H1663" r:id="rId1643" xr:uid="{00000000-0004-0000-0000-00006A060000}"/>
    <hyperlink ref="H1664" r:id="rId1644" xr:uid="{00000000-0004-0000-0000-00006B060000}"/>
    <hyperlink ref="H1665" r:id="rId1645" xr:uid="{00000000-0004-0000-0000-00006C060000}"/>
    <hyperlink ref="H1666" r:id="rId1646" xr:uid="{00000000-0004-0000-0000-00006D060000}"/>
    <hyperlink ref="H1667" r:id="rId1647" xr:uid="{00000000-0004-0000-0000-00006E060000}"/>
    <hyperlink ref="H1668" r:id="rId1648" xr:uid="{00000000-0004-0000-0000-00006F060000}"/>
    <hyperlink ref="H1669" r:id="rId1649" xr:uid="{00000000-0004-0000-0000-000070060000}"/>
    <hyperlink ref="H1670" r:id="rId1650" location="footnote1" xr:uid="{00000000-0004-0000-0000-000071060000}"/>
    <hyperlink ref="H1671" r:id="rId1651" location="footnote1" xr:uid="{00000000-0004-0000-0000-000072060000}"/>
    <hyperlink ref="H1672" r:id="rId1652" location="footnote1" xr:uid="{00000000-0004-0000-0000-000073060000}"/>
    <hyperlink ref="H1673" r:id="rId1653" location="footnote1" xr:uid="{00000000-0004-0000-0000-000074060000}"/>
    <hyperlink ref="H1674" r:id="rId1654" location="footnote1" xr:uid="{00000000-0004-0000-0000-000075060000}"/>
    <hyperlink ref="H1675" r:id="rId1655" location="footnote1" xr:uid="{00000000-0004-0000-0000-000076060000}"/>
    <hyperlink ref="H1676" r:id="rId1656" location="footnote1" xr:uid="{00000000-0004-0000-0000-000077060000}"/>
    <hyperlink ref="H1677" r:id="rId1657" location="footnote1" xr:uid="{00000000-0004-0000-0000-000078060000}"/>
    <hyperlink ref="H1678" r:id="rId1658" location="footnote1" xr:uid="{00000000-0004-0000-0000-000079060000}"/>
    <hyperlink ref="H1679" r:id="rId1659" location="footnote1" xr:uid="{00000000-0004-0000-0000-00007A060000}"/>
    <hyperlink ref="H1680" r:id="rId1660" location="footnote1" xr:uid="{00000000-0004-0000-0000-00007B060000}"/>
    <hyperlink ref="H1681" r:id="rId1661" xr:uid="{00000000-0004-0000-0000-00007C060000}"/>
    <hyperlink ref="H1682" r:id="rId1662" xr:uid="{00000000-0004-0000-0000-00007D060000}"/>
    <hyperlink ref="H1683" r:id="rId1663" xr:uid="{00000000-0004-0000-0000-00007E060000}"/>
    <hyperlink ref="H1684" r:id="rId1664" xr:uid="{00000000-0004-0000-0000-00007F060000}"/>
    <hyperlink ref="H1685" r:id="rId1665" xr:uid="{00000000-0004-0000-0000-000080060000}"/>
    <hyperlink ref="H1686" r:id="rId1666" xr:uid="{00000000-0004-0000-0000-000081060000}"/>
    <hyperlink ref="H1687" r:id="rId1667" xr:uid="{00000000-0004-0000-0000-000082060000}"/>
    <hyperlink ref="H1688" r:id="rId1668" xr:uid="{00000000-0004-0000-0000-000083060000}"/>
    <hyperlink ref="H1689" r:id="rId1669" xr:uid="{00000000-0004-0000-0000-000084060000}"/>
    <hyperlink ref="H1690" r:id="rId1670" xr:uid="{00000000-0004-0000-0000-000085060000}"/>
    <hyperlink ref="H1691" r:id="rId1671" xr:uid="{00000000-0004-0000-0000-000086060000}"/>
    <hyperlink ref="H1692" r:id="rId1672" xr:uid="{00000000-0004-0000-0000-000087060000}"/>
    <hyperlink ref="H1693" r:id="rId1673" xr:uid="{00000000-0004-0000-0000-000088060000}"/>
    <hyperlink ref="H1694" r:id="rId1674" xr:uid="{00000000-0004-0000-0000-000089060000}"/>
    <hyperlink ref="H1695" r:id="rId1675" xr:uid="{00000000-0004-0000-0000-00008A060000}"/>
    <hyperlink ref="H1696" r:id="rId1676" xr:uid="{00000000-0004-0000-0000-00008B060000}"/>
    <hyperlink ref="H1697" r:id="rId1677" xr:uid="{00000000-0004-0000-0000-00008C060000}"/>
    <hyperlink ref="H1698" r:id="rId1678" xr:uid="{00000000-0004-0000-0000-00008D060000}"/>
    <hyperlink ref="H1699" r:id="rId1679" xr:uid="{00000000-0004-0000-0000-00008E060000}"/>
    <hyperlink ref="H1700" r:id="rId1680" xr:uid="{00000000-0004-0000-0000-00008F060000}"/>
    <hyperlink ref="H1701" r:id="rId1681" xr:uid="{00000000-0004-0000-0000-000090060000}"/>
    <hyperlink ref="H1702" r:id="rId1682" xr:uid="{00000000-0004-0000-0000-000091060000}"/>
    <hyperlink ref="H1703" r:id="rId1683" xr:uid="{00000000-0004-0000-0000-000092060000}"/>
    <hyperlink ref="H1704" r:id="rId1684" xr:uid="{00000000-0004-0000-0000-000093060000}"/>
    <hyperlink ref="H1705" r:id="rId1685" xr:uid="{00000000-0004-0000-0000-000094060000}"/>
    <hyperlink ref="H1706" r:id="rId1686" xr:uid="{00000000-0004-0000-0000-000095060000}"/>
    <hyperlink ref="H1707" r:id="rId1687" xr:uid="{00000000-0004-0000-0000-000096060000}"/>
    <hyperlink ref="H1709" r:id="rId1688" xr:uid="{00000000-0004-0000-0000-000097060000}"/>
    <hyperlink ref="H1710" r:id="rId1689" xr:uid="{00000000-0004-0000-0000-000098060000}"/>
    <hyperlink ref="H1711" r:id="rId1690" xr:uid="{00000000-0004-0000-0000-000099060000}"/>
    <hyperlink ref="H1712" r:id="rId1691" xr:uid="{00000000-0004-0000-0000-00009A060000}"/>
    <hyperlink ref="H1713" r:id="rId1692" xr:uid="{00000000-0004-0000-0000-00009B060000}"/>
    <hyperlink ref="H1714" r:id="rId1693" xr:uid="{00000000-0004-0000-0000-00009C060000}"/>
    <hyperlink ref="H1715" r:id="rId1694" xr:uid="{00000000-0004-0000-0000-00009D060000}"/>
    <hyperlink ref="H1716" r:id="rId1695" xr:uid="{00000000-0004-0000-0000-00009E060000}"/>
    <hyperlink ref="H1717" r:id="rId1696" xr:uid="{00000000-0004-0000-0000-00009F060000}"/>
    <hyperlink ref="H1718" r:id="rId1697" xr:uid="{00000000-0004-0000-0000-0000A0060000}"/>
    <hyperlink ref="H1719" r:id="rId1698" xr:uid="{00000000-0004-0000-0000-0000A1060000}"/>
    <hyperlink ref="H1720" r:id="rId1699" xr:uid="{00000000-0004-0000-0000-0000A2060000}"/>
    <hyperlink ref="H1721" r:id="rId1700" xr:uid="{00000000-0004-0000-0000-0000A3060000}"/>
    <hyperlink ref="H1722" r:id="rId1701" xr:uid="{00000000-0004-0000-0000-0000A4060000}"/>
    <hyperlink ref="H1723" r:id="rId1702" xr:uid="{00000000-0004-0000-0000-0000A5060000}"/>
    <hyperlink ref="H1724" r:id="rId1703" xr:uid="{00000000-0004-0000-0000-0000A6060000}"/>
    <hyperlink ref="H1725" r:id="rId1704" xr:uid="{00000000-0004-0000-0000-0000A7060000}"/>
    <hyperlink ref="H1726" r:id="rId1705" xr:uid="{00000000-0004-0000-0000-0000A8060000}"/>
    <hyperlink ref="H1727" r:id="rId1706" xr:uid="{00000000-0004-0000-0000-0000A9060000}"/>
    <hyperlink ref="H1728" r:id="rId1707" xr:uid="{00000000-0004-0000-0000-0000AA060000}"/>
    <hyperlink ref="H1729" r:id="rId1708" xr:uid="{00000000-0004-0000-0000-0000AB060000}"/>
    <hyperlink ref="H1730" r:id="rId1709" xr:uid="{00000000-0004-0000-0000-0000AC060000}"/>
    <hyperlink ref="H1731" r:id="rId1710" xr:uid="{00000000-0004-0000-0000-0000AD060000}"/>
    <hyperlink ref="H1732" r:id="rId1711" xr:uid="{00000000-0004-0000-0000-0000AE060000}"/>
    <hyperlink ref="H1733" r:id="rId1712" xr:uid="{00000000-0004-0000-0000-0000AF060000}"/>
    <hyperlink ref="H1734" r:id="rId1713" xr:uid="{00000000-0004-0000-0000-0000B0060000}"/>
    <hyperlink ref="H1735" r:id="rId1714" xr:uid="{00000000-0004-0000-0000-0000B1060000}"/>
    <hyperlink ref="H1736" r:id="rId1715" xr:uid="{00000000-0004-0000-0000-0000B2060000}"/>
    <hyperlink ref="H1737" r:id="rId1716" xr:uid="{00000000-0004-0000-0000-0000B3060000}"/>
    <hyperlink ref="H1738" r:id="rId1717" xr:uid="{00000000-0004-0000-0000-0000B4060000}"/>
    <hyperlink ref="H1739" r:id="rId1718" xr:uid="{00000000-0004-0000-0000-0000B5060000}"/>
    <hyperlink ref="H1740" r:id="rId1719" xr:uid="{00000000-0004-0000-0000-0000B6060000}"/>
    <hyperlink ref="H1741" r:id="rId1720" xr:uid="{00000000-0004-0000-0000-0000B7060000}"/>
    <hyperlink ref="H1742" r:id="rId1721" xr:uid="{00000000-0004-0000-0000-0000B8060000}"/>
    <hyperlink ref="H1743" r:id="rId1722" xr:uid="{00000000-0004-0000-0000-0000B9060000}"/>
    <hyperlink ref="H1744" r:id="rId1723" xr:uid="{00000000-0004-0000-0000-0000BA060000}"/>
    <hyperlink ref="H1745" r:id="rId1724" xr:uid="{00000000-0004-0000-0000-0000BB060000}"/>
    <hyperlink ref="H1746" r:id="rId1725" xr:uid="{00000000-0004-0000-0000-0000BC060000}"/>
    <hyperlink ref="H1747" r:id="rId1726" xr:uid="{00000000-0004-0000-0000-0000BD060000}"/>
    <hyperlink ref="H1748" r:id="rId1727" xr:uid="{00000000-0004-0000-0000-0000BE060000}"/>
    <hyperlink ref="H1749" r:id="rId1728" xr:uid="{00000000-0004-0000-0000-0000BF060000}"/>
    <hyperlink ref="H1750" r:id="rId1729" xr:uid="{00000000-0004-0000-0000-0000C0060000}"/>
    <hyperlink ref="H1751" r:id="rId1730" xr:uid="{00000000-0004-0000-0000-0000C1060000}"/>
    <hyperlink ref="H1752" r:id="rId1731" xr:uid="{00000000-0004-0000-0000-0000C2060000}"/>
    <hyperlink ref="H1753" r:id="rId1732" xr:uid="{00000000-0004-0000-0000-0000C3060000}"/>
    <hyperlink ref="H1754" r:id="rId1733" xr:uid="{00000000-0004-0000-0000-0000C4060000}"/>
    <hyperlink ref="H1755" r:id="rId1734" xr:uid="{00000000-0004-0000-0000-0000C5060000}"/>
    <hyperlink ref="H1756" r:id="rId1735" xr:uid="{00000000-0004-0000-0000-0000C6060000}"/>
    <hyperlink ref="H1757" r:id="rId1736" xr:uid="{00000000-0004-0000-0000-0000C7060000}"/>
    <hyperlink ref="H1758" r:id="rId1737" xr:uid="{00000000-0004-0000-0000-0000C8060000}"/>
    <hyperlink ref="H1759" r:id="rId1738" xr:uid="{00000000-0004-0000-0000-0000C9060000}"/>
    <hyperlink ref="H1760" r:id="rId1739" xr:uid="{00000000-0004-0000-0000-0000CA060000}"/>
    <hyperlink ref="H1761" r:id="rId1740" xr:uid="{00000000-0004-0000-0000-0000CB060000}"/>
    <hyperlink ref="H1762" r:id="rId1741" xr:uid="{00000000-0004-0000-0000-0000CC060000}"/>
    <hyperlink ref="H1763" r:id="rId1742" xr:uid="{00000000-0004-0000-0000-0000CD060000}"/>
    <hyperlink ref="H1764" r:id="rId1743" xr:uid="{00000000-0004-0000-0000-0000CE060000}"/>
    <hyperlink ref="H1765" r:id="rId1744" xr:uid="{00000000-0004-0000-0000-0000CF060000}"/>
    <hyperlink ref="H1766" r:id="rId1745" xr:uid="{00000000-0004-0000-0000-0000D0060000}"/>
    <hyperlink ref="H1767" r:id="rId1746" xr:uid="{00000000-0004-0000-0000-0000D1060000}"/>
    <hyperlink ref="H1768" r:id="rId1747" location="1" xr:uid="{00000000-0004-0000-0000-0000D2060000}"/>
    <hyperlink ref="H1769" r:id="rId1748" location="1" xr:uid="{00000000-0004-0000-0000-0000D3060000}"/>
    <hyperlink ref="H1770" r:id="rId1749" location="1" xr:uid="{00000000-0004-0000-0000-0000D4060000}"/>
    <hyperlink ref="H1771" r:id="rId1750" xr:uid="{00000000-0004-0000-0000-0000D5060000}"/>
    <hyperlink ref="H1772" r:id="rId1751" xr:uid="{00000000-0004-0000-0000-0000D6060000}"/>
    <hyperlink ref="H1773" r:id="rId1752" xr:uid="{00000000-0004-0000-0000-0000D7060000}"/>
    <hyperlink ref="H1774" r:id="rId1753" xr:uid="{00000000-0004-0000-0000-0000D8060000}"/>
    <hyperlink ref="H1775" r:id="rId1754" xr:uid="{00000000-0004-0000-0000-0000D9060000}"/>
    <hyperlink ref="H1776" r:id="rId1755" xr:uid="{00000000-0004-0000-0000-0000DA060000}"/>
    <hyperlink ref="H1777" r:id="rId1756" xr:uid="{00000000-0004-0000-0000-0000DB060000}"/>
    <hyperlink ref="H1778" r:id="rId1757" xr:uid="{00000000-0004-0000-0000-0000DC060000}"/>
    <hyperlink ref="H1779" r:id="rId1758" xr:uid="{00000000-0004-0000-0000-0000DD060000}"/>
    <hyperlink ref="H1780" r:id="rId1759" xr:uid="{00000000-0004-0000-0000-0000DE060000}"/>
    <hyperlink ref="H1781" r:id="rId1760" xr:uid="{00000000-0004-0000-0000-0000DF060000}"/>
    <hyperlink ref="H1782" r:id="rId1761" xr:uid="{00000000-0004-0000-0000-0000E0060000}"/>
    <hyperlink ref="H1783" r:id="rId1762" xr:uid="{00000000-0004-0000-0000-0000E1060000}"/>
    <hyperlink ref="H1784" r:id="rId1763" xr:uid="{00000000-0004-0000-0000-0000E2060000}"/>
    <hyperlink ref="H1785" r:id="rId1764" xr:uid="{00000000-0004-0000-0000-0000E3060000}"/>
    <hyperlink ref="H1786" r:id="rId1765" xr:uid="{00000000-0004-0000-0000-0000E4060000}"/>
    <hyperlink ref="H1787" r:id="rId1766" xr:uid="{00000000-0004-0000-0000-0000E5060000}"/>
    <hyperlink ref="H1788" r:id="rId1767" xr:uid="{00000000-0004-0000-0000-0000E6060000}"/>
    <hyperlink ref="H1789" r:id="rId1768" xr:uid="{00000000-0004-0000-0000-0000E7060000}"/>
    <hyperlink ref="H1790" r:id="rId1769" xr:uid="{00000000-0004-0000-0000-0000E8060000}"/>
    <hyperlink ref="H1791" r:id="rId1770" xr:uid="{00000000-0004-0000-0000-0000E9060000}"/>
    <hyperlink ref="H1792" r:id="rId1771" xr:uid="{00000000-0004-0000-0000-0000EA060000}"/>
    <hyperlink ref="H1793" r:id="rId1772" xr:uid="{00000000-0004-0000-0000-0000EB060000}"/>
    <hyperlink ref="H1794" r:id="rId1773" xr:uid="{00000000-0004-0000-0000-0000EC060000}"/>
    <hyperlink ref="H1795" r:id="rId1774" xr:uid="{00000000-0004-0000-0000-0000ED060000}"/>
    <hyperlink ref="H1796" r:id="rId1775" xr:uid="{00000000-0004-0000-0000-0000EE060000}"/>
    <hyperlink ref="H1797" r:id="rId1776" xr:uid="{00000000-0004-0000-0000-0000EF060000}"/>
    <hyperlink ref="H1798" r:id="rId1777" xr:uid="{00000000-0004-0000-0000-0000F0060000}"/>
    <hyperlink ref="H1799" r:id="rId1778" xr:uid="{00000000-0004-0000-0000-0000F1060000}"/>
    <hyperlink ref="H1800" r:id="rId1779" xr:uid="{00000000-0004-0000-0000-0000F2060000}"/>
    <hyperlink ref="H1801" r:id="rId1780" xr:uid="{00000000-0004-0000-0000-0000F3060000}"/>
    <hyperlink ref="H1802" r:id="rId1781" xr:uid="{00000000-0004-0000-0000-0000F4060000}"/>
    <hyperlink ref="H1803" r:id="rId1782" xr:uid="{00000000-0004-0000-0000-0000F5060000}"/>
    <hyperlink ref="H1804" r:id="rId1783" xr:uid="{00000000-0004-0000-0000-0000F6060000}"/>
    <hyperlink ref="H1805" r:id="rId1784" xr:uid="{00000000-0004-0000-0000-0000F7060000}"/>
    <hyperlink ref="H1806" r:id="rId1785" xr:uid="{00000000-0004-0000-0000-0000F8060000}"/>
    <hyperlink ref="H1807" r:id="rId1786" xr:uid="{00000000-0004-0000-0000-0000F9060000}"/>
    <hyperlink ref="H1808" r:id="rId1787" xr:uid="{00000000-0004-0000-0000-0000FA060000}"/>
    <hyperlink ref="H1809" r:id="rId1788" xr:uid="{00000000-0004-0000-0000-0000FB060000}"/>
    <hyperlink ref="H1811" r:id="rId1789" xr:uid="{00000000-0004-0000-0000-0000FC060000}"/>
    <hyperlink ref="H1812" r:id="rId1790" xr:uid="{00000000-0004-0000-0000-0000FD060000}"/>
    <hyperlink ref="H1813" r:id="rId1791" xr:uid="{00000000-0004-0000-0000-0000FE060000}"/>
    <hyperlink ref="H1814" r:id="rId1792" xr:uid="{00000000-0004-0000-0000-0000FF060000}"/>
    <hyperlink ref="H1815" r:id="rId1793" xr:uid="{00000000-0004-0000-0000-000000070000}"/>
    <hyperlink ref="H1816" r:id="rId1794" xr:uid="{00000000-0004-0000-0000-000001070000}"/>
    <hyperlink ref="H1817" r:id="rId1795" xr:uid="{00000000-0004-0000-0000-000002070000}"/>
    <hyperlink ref="H1818" r:id="rId1796" xr:uid="{00000000-0004-0000-0000-000003070000}"/>
    <hyperlink ref="H1819" r:id="rId1797" xr:uid="{00000000-0004-0000-0000-000004070000}"/>
    <hyperlink ref="H1820" r:id="rId1798" xr:uid="{00000000-0004-0000-0000-000005070000}"/>
    <hyperlink ref="H1821" r:id="rId1799" xr:uid="{00000000-0004-0000-0000-000006070000}"/>
    <hyperlink ref="H1822" r:id="rId1800" xr:uid="{00000000-0004-0000-0000-000007070000}"/>
    <hyperlink ref="H1823" r:id="rId1801" xr:uid="{00000000-0004-0000-0000-000008070000}"/>
    <hyperlink ref="H1824" r:id="rId1802" xr:uid="{00000000-0004-0000-0000-000009070000}"/>
    <hyperlink ref="H1825" r:id="rId1803" xr:uid="{00000000-0004-0000-0000-00000A070000}"/>
    <hyperlink ref="H1826" r:id="rId1804" xr:uid="{00000000-0004-0000-0000-00000B070000}"/>
    <hyperlink ref="H1827" r:id="rId1805" xr:uid="{00000000-0004-0000-0000-00000C070000}"/>
    <hyperlink ref="H1828" r:id="rId1806" xr:uid="{00000000-0004-0000-0000-00000D070000}"/>
    <hyperlink ref="H1829" r:id="rId1807" xr:uid="{00000000-0004-0000-0000-00000E070000}"/>
    <hyperlink ref="H1830" r:id="rId1808" xr:uid="{00000000-0004-0000-0000-00000F070000}"/>
    <hyperlink ref="H1831" r:id="rId1809" xr:uid="{00000000-0004-0000-0000-000010070000}"/>
    <hyperlink ref="H1832" r:id="rId1810" xr:uid="{00000000-0004-0000-0000-000011070000}"/>
    <hyperlink ref="H1833" r:id="rId1811" xr:uid="{00000000-0004-0000-0000-000012070000}"/>
    <hyperlink ref="H1834" r:id="rId1812" xr:uid="{00000000-0004-0000-0000-000013070000}"/>
    <hyperlink ref="H1835" r:id="rId1813" xr:uid="{00000000-0004-0000-0000-000014070000}"/>
    <hyperlink ref="H1836" r:id="rId1814" xr:uid="{00000000-0004-0000-0000-000015070000}"/>
    <hyperlink ref="H1837" r:id="rId1815" xr:uid="{00000000-0004-0000-0000-000016070000}"/>
    <hyperlink ref="H1838" r:id="rId1816" xr:uid="{00000000-0004-0000-0000-000017070000}"/>
    <hyperlink ref="H1839" r:id="rId1817" xr:uid="{00000000-0004-0000-0000-000018070000}"/>
    <hyperlink ref="H1840" r:id="rId1818" xr:uid="{00000000-0004-0000-0000-000019070000}"/>
    <hyperlink ref="H1841" r:id="rId1819" xr:uid="{00000000-0004-0000-0000-00001A070000}"/>
    <hyperlink ref="H1842" r:id="rId1820" xr:uid="{00000000-0004-0000-0000-00001B070000}"/>
    <hyperlink ref="H1843" r:id="rId1821" xr:uid="{00000000-0004-0000-0000-00001C070000}"/>
    <hyperlink ref="H1844" r:id="rId1822" xr:uid="{00000000-0004-0000-0000-00001D070000}"/>
    <hyperlink ref="H1845" r:id="rId1823" xr:uid="{00000000-0004-0000-0000-00001E070000}"/>
    <hyperlink ref="H1846" r:id="rId1824" xr:uid="{00000000-0004-0000-0000-00001F070000}"/>
    <hyperlink ref="H1847" r:id="rId1825" xr:uid="{00000000-0004-0000-0000-000020070000}"/>
    <hyperlink ref="H1848" r:id="rId1826" xr:uid="{00000000-0004-0000-0000-000021070000}"/>
    <hyperlink ref="H1849" r:id="rId1827" xr:uid="{00000000-0004-0000-0000-000022070000}"/>
    <hyperlink ref="H1850" r:id="rId1828" xr:uid="{00000000-0004-0000-0000-000023070000}"/>
    <hyperlink ref="H1851" r:id="rId1829" xr:uid="{00000000-0004-0000-0000-000024070000}"/>
    <hyperlink ref="H1852" r:id="rId1830" xr:uid="{00000000-0004-0000-0000-000025070000}"/>
    <hyperlink ref="H1853" r:id="rId1831" xr:uid="{00000000-0004-0000-0000-000026070000}"/>
    <hyperlink ref="H1854" r:id="rId1832" xr:uid="{00000000-0004-0000-0000-000027070000}"/>
    <hyperlink ref="H1855" r:id="rId1833" xr:uid="{00000000-0004-0000-0000-000028070000}"/>
    <hyperlink ref="H1856" r:id="rId1834" xr:uid="{00000000-0004-0000-0000-000029070000}"/>
    <hyperlink ref="H1857" r:id="rId1835" xr:uid="{00000000-0004-0000-0000-00002A070000}"/>
    <hyperlink ref="H1858" r:id="rId1836" xr:uid="{00000000-0004-0000-0000-00002B070000}"/>
    <hyperlink ref="H1859" r:id="rId1837" xr:uid="{00000000-0004-0000-0000-00002C070000}"/>
    <hyperlink ref="H1860" r:id="rId1838" xr:uid="{00000000-0004-0000-0000-00002D070000}"/>
    <hyperlink ref="H1861" r:id="rId1839" xr:uid="{00000000-0004-0000-0000-00002E070000}"/>
    <hyperlink ref="H1862" r:id="rId1840" xr:uid="{00000000-0004-0000-0000-00002F070000}"/>
    <hyperlink ref="H1863" r:id="rId1841" xr:uid="{00000000-0004-0000-0000-000030070000}"/>
    <hyperlink ref="H1864" r:id="rId1842" xr:uid="{00000000-0004-0000-0000-000031070000}"/>
    <hyperlink ref="H1865" r:id="rId1843" xr:uid="{00000000-0004-0000-0000-000032070000}"/>
    <hyperlink ref="H1866" r:id="rId1844" xr:uid="{00000000-0004-0000-0000-000033070000}"/>
    <hyperlink ref="H1867" r:id="rId1845" xr:uid="{00000000-0004-0000-0000-000034070000}"/>
    <hyperlink ref="H1868" r:id="rId1846" xr:uid="{00000000-0004-0000-0000-000035070000}"/>
    <hyperlink ref="H1869" r:id="rId1847" xr:uid="{00000000-0004-0000-0000-000036070000}"/>
    <hyperlink ref="H1870" r:id="rId1848" xr:uid="{00000000-0004-0000-0000-000037070000}"/>
    <hyperlink ref="H1871" r:id="rId1849" xr:uid="{00000000-0004-0000-0000-000038070000}"/>
    <hyperlink ref="H1872" r:id="rId1850" xr:uid="{00000000-0004-0000-0000-000039070000}"/>
    <hyperlink ref="H1873" r:id="rId1851" xr:uid="{00000000-0004-0000-0000-00003A070000}"/>
    <hyperlink ref="H1874" r:id="rId1852" xr:uid="{00000000-0004-0000-0000-00003B070000}"/>
    <hyperlink ref="H1875" r:id="rId1853" xr:uid="{00000000-0004-0000-0000-00003C070000}"/>
    <hyperlink ref="H1876" r:id="rId1854" xr:uid="{00000000-0004-0000-0000-00003D070000}"/>
    <hyperlink ref="H1877" r:id="rId1855" xr:uid="{00000000-0004-0000-0000-00003E070000}"/>
    <hyperlink ref="H1878" r:id="rId1856" xr:uid="{00000000-0004-0000-0000-00003F070000}"/>
    <hyperlink ref="H1879" r:id="rId1857" xr:uid="{00000000-0004-0000-0000-000040070000}"/>
    <hyperlink ref="H1880" r:id="rId1858" xr:uid="{00000000-0004-0000-0000-000041070000}"/>
    <hyperlink ref="H1881" r:id="rId1859" xr:uid="{00000000-0004-0000-0000-000042070000}"/>
    <hyperlink ref="H1882" r:id="rId1860" xr:uid="{00000000-0004-0000-0000-000043070000}"/>
    <hyperlink ref="H1883" r:id="rId1861" xr:uid="{00000000-0004-0000-0000-000044070000}"/>
    <hyperlink ref="H1884" r:id="rId1862" xr:uid="{00000000-0004-0000-0000-000045070000}"/>
    <hyperlink ref="H1885" r:id="rId1863" xr:uid="{00000000-0004-0000-0000-000046070000}"/>
    <hyperlink ref="H1886" r:id="rId1864" xr:uid="{00000000-0004-0000-0000-000047070000}"/>
    <hyperlink ref="H1887" r:id="rId1865" xr:uid="{00000000-0004-0000-0000-000048070000}"/>
    <hyperlink ref="H1888" r:id="rId1866" location="%40%3F_afrLoop%3D2097808111736539%26centerWidth%3D80%2525%26dDocName%3DSBV408371%26leftWidth%3D20%2525%26rightWidth%3D0%2525%26showFooter%3Dfalse%26showHeader%3Dfalse%26_adf.ctrl-state%3D1v006xc79_174" xr:uid="{00000000-0004-0000-0000-000049070000}"/>
    <hyperlink ref="H1889" r:id="rId1867" xr:uid="{00000000-0004-0000-0000-00004A070000}"/>
    <hyperlink ref="H1890" r:id="rId1868" xr:uid="{00000000-0004-0000-0000-00004B070000}"/>
    <hyperlink ref="H1891" r:id="rId1869" xr:uid="{00000000-0004-0000-0000-00004C070000}"/>
    <hyperlink ref="H1892" r:id="rId1870" xr:uid="{00000000-0004-0000-0000-00004D070000}"/>
    <hyperlink ref="H1893" r:id="rId1871" xr:uid="{00000000-0004-0000-0000-00004E070000}"/>
    <hyperlink ref="H1894" r:id="rId1872" xr:uid="{00000000-0004-0000-0000-00004F070000}"/>
    <hyperlink ref="H1895" r:id="rId1873" xr:uid="{00000000-0004-0000-0000-000050070000}"/>
    <hyperlink ref="H1896" r:id="rId1874" xr:uid="{00000000-0004-0000-0000-000051070000}"/>
    <hyperlink ref="H1897" r:id="rId1875" xr:uid="{00000000-0004-0000-0000-000052070000}"/>
    <hyperlink ref="H1898" r:id="rId1876" xr:uid="{00000000-0004-0000-0000-000053070000}"/>
    <hyperlink ref="H1899" r:id="rId1877" xr:uid="{00000000-0004-0000-0000-000054070000}"/>
    <hyperlink ref="H1900" r:id="rId1878" xr:uid="{00000000-0004-0000-0000-000055070000}"/>
    <hyperlink ref="H1901" r:id="rId1879" xr:uid="{00000000-0004-0000-0000-000056070000}"/>
    <hyperlink ref="H1902" r:id="rId1880" xr:uid="{00000000-0004-0000-0000-000057070000}"/>
    <hyperlink ref="H1903" r:id="rId1881" xr:uid="{00000000-0004-0000-0000-000058070000}"/>
    <hyperlink ref="H1904" r:id="rId1882" xr:uid="{00000000-0004-0000-0000-000059070000}"/>
    <hyperlink ref="H1905" r:id="rId1883" xr:uid="{00000000-0004-0000-0000-00005A070000}"/>
    <hyperlink ref="H1906" r:id="rId1884" xr:uid="{00000000-0004-0000-0000-00005B070000}"/>
    <hyperlink ref="H1907" r:id="rId1885" xr:uid="{00000000-0004-0000-0000-00005C070000}"/>
    <hyperlink ref="H1908" r:id="rId1886" xr:uid="{00000000-0004-0000-0000-00005D070000}"/>
    <hyperlink ref="H1909" r:id="rId1887" xr:uid="{00000000-0004-0000-0000-00005E070000}"/>
    <hyperlink ref="H1910" r:id="rId1888" xr:uid="{00000000-0004-0000-0000-00005F070000}"/>
    <hyperlink ref="H1911" r:id="rId1889" xr:uid="{00000000-0004-0000-0000-000060070000}"/>
    <hyperlink ref="H1912" r:id="rId1890" xr:uid="{00000000-0004-0000-0000-000061070000}"/>
    <hyperlink ref="H1913" r:id="rId1891" xr:uid="{00000000-0004-0000-0000-000062070000}"/>
    <hyperlink ref="H1914" r:id="rId1892" xr:uid="{00000000-0004-0000-0000-000063070000}"/>
    <hyperlink ref="H1915" r:id="rId1893" xr:uid="{00000000-0004-0000-0000-000064070000}"/>
    <hyperlink ref="H1916" r:id="rId1894" xr:uid="{00000000-0004-0000-0000-000065070000}"/>
    <hyperlink ref="H1917" r:id="rId1895" xr:uid="{00000000-0004-0000-0000-000066070000}"/>
    <hyperlink ref="H1918" r:id="rId1896" xr:uid="{00000000-0004-0000-0000-000067070000}"/>
    <hyperlink ref="H1919" r:id="rId1897" xr:uid="{00000000-0004-0000-0000-000068070000}"/>
    <hyperlink ref="H1920" r:id="rId1898" xr:uid="{00000000-0004-0000-0000-000069070000}"/>
    <hyperlink ref="H1921" r:id="rId1899" xr:uid="{00000000-0004-0000-0000-00006A070000}"/>
    <hyperlink ref="H1922" r:id="rId1900" xr:uid="{00000000-0004-0000-0000-00006B070000}"/>
    <hyperlink ref="H1923" r:id="rId1901" xr:uid="{00000000-0004-0000-0000-00006C070000}"/>
    <hyperlink ref="H1924" r:id="rId1902" xr:uid="{00000000-0004-0000-0000-00006D070000}"/>
    <hyperlink ref="H1925" r:id="rId1903" xr:uid="{00000000-0004-0000-0000-00006E070000}"/>
    <hyperlink ref="H1926" r:id="rId1904" xr:uid="{00000000-0004-0000-0000-00006F070000}"/>
    <hyperlink ref="H1927" r:id="rId1905" xr:uid="{00000000-0004-0000-0000-000070070000}"/>
    <hyperlink ref="H1928" r:id="rId1906" xr:uid="{00000000-0004-0000-0000-000071070000}"/>
    <hyperlink ref="H1929" r:id="rId1907" xr:uid="{00000000-0004-0000-0000-000072070000}"/>
    <hyperlink ref="H1930" r:id="rId1908" xr:uid="{00000000-0004-0000-0000-000073070000}"/>
    <hyperlink ref="H1931" r:id="rId1909" xr:uid="{00000000-0004-0000-0000-000074070000}"/>
    <hyperlink ref="H1932" r:id="rId1910" xr:uid="{00000000-0004-0000-0000-000075070000}"/>
    <hyperlink ref="H1933" r:id="rId1911" xr:uid="{00000000-0004-0000-0000-000076070000}"/>
    <hyperlink ref="H1934" r:id="rId1912" xr:uid="{00000000-0004-0000-0000-000077070000}"/>
    <hyperlink ref="H1935" r:id="rId1913" xr:uid="{00000000-0004-0000-0000-000078070000}"/>
    <hyperlink ref="H1936" r:id="rId1914" xr:uid="{00000000-0004-0000-0000-000079070000}"/>
    <hyperlink ref="H1937" r:id="rId1915" xr:uid="{00000000-0004-0000-0000-00007A070000}"/>
    <hyperlink ref="H1938" r:id="rId1916" xr:uid="{00000000-0004-0000-0000-00007B070000}"/>
    <hyperlink ref="H1939" r:id="rId1917" xr:uid="{00000000-0004-0000-0000-00007C070000}"/>
    <hyperlink ref="H1940" r:id="rId1918" xr:uid="{00000000-0004-0000-0000-00007D070000}"/>
    <hyperlink ref="H1941" r:id="rId1919" xr:uid="{00000000-0004-0000-0000-00007E070000}"/>
    <hyperlink ref="H1942" r:id="rId1920" xr:uid="{00000000-0004-0000-0000-00007F070000}"/>
    <hyperlink ref="H1943" r:id="rId1921" xr:uid="{00000000-0004-0000-0000-000080070000}"/>
    <hyperlink ref="H1944" r:id="rId1922" xr:uid="{00000000-0004-0000-0000-000081070000}"/>
    <hyperlink ref="H1945" r:id="rId1923" xr:uid="{00000000-0004-0000-0000-000082070000}"/>
    <hyperlink ref="H1946" r:id="rId1924" xr:uid="{00000000-0004-0000-0000-000083070000}"/>
    <hyperlink ref="H1948" r:id="rId1925" xr:uid="{00000000-0004-0000-0000-000084070000}"/>
    <hyperlink ref="H1949" r:id="rId1926" xr:uid="{00000000-0004-0000-0000-000085070000}"/>
    <hyperlink ref="H1950" r:id="rId1927" xr:uid="{00000000-0004-0000-0000-000086070000}"/>
    <hyperlink ref="H1951" r:id="rId1928" xr:uid="{00000000-0004-0000-0000-000087070000}"/>
    <hyperlink ref="H1952" r:id="rId1929" xr:uid="{00000000-0004-0000-0000-000088070000}"/>
    <hyperlink ref="H1953" r:id="rId1930" xr:uid="{00000000-0004-0000-0000-000089070000}"/>
    <hyperlink ref="H1954" r:id="rId1931" xr:uid="{00000000-0004-0000-0000-00008A070000}"/>
    <hyperlink ref="H1955" r:id="rId1932" xr:uid="{00000000-0004-0000-0000-00008B070000}"/>
    <hyperlink ref="H1956" r:id="rId1933" xr:uid="{00000000-0004-0000-0000-00008C070000}"/>
    <hyperlink ref="H1957" r:id="rId1934" xr:uid="{00000000-0004-0000-0000-00008D070000}"/>
    <hyperlink ref="H1958" r:id="rId1935" xr:uid="{00000000-0004-0000-0000-00008E070000}"/>
    <hyperlink ref="H1959" r:id="rId1936" xr:uid="{00000000-0004-0000-0000-00008F070000}"/>
    <hyperlink ref="H1960" r:id="rId1937" xr:uid="{00000000-0004-0000-0000-000090070000}"/>
    <hyperlink ref="H1961" r:id="rId1938" xr:uid="{00000000-0004-0000-0000-000091070000}"/>
    <hyperlink ref="H1962" r:id="rId1939" xr:uid="{00000000-0004-0000-0000-000092070000}"/>
    <hyperlink ref="H1963" r:id="rId1940" xr:uid="{00000000-0004-0000-0000-000093070000}"/>
    <hyperlink ref="H1964" r:id="rId1941" xr:uid="{00000000-0004-0000-0000-000094070000}"/>
    <hyperlink ref="H1965" r:id="rId1942" xr:uid="{00000000-0004-0000-0000-000095070000}"/>
    <hyperlink ref="H1966" r:id="rId1943" xr:uid="{00000000-0004-0000-0000-000096070000}"/>
    <hyperlink ref="H1967" r:id="rId1944" xr:uid="{00000000-0004-0000-0000-000097070000}"/>
    <hyperlink ref="H1968" r:id="rId1945" xr:uid="{00000000-0004-0000-0000-000098070000}"/>
    <hyperlink ref="H1969" r:id="rId1946" xr:uid="{00000000-0004-0000-0000-000099070000}"/>
    <hyperlink ref="H1970" r:id="rId1947" xr:uid="{00000000-0004-0000-0000-00009A070000}"/>
    <hyperlink ref="H1971" r:id="rId1948" xr:uid="{00000000-0004-0000-0000-00009B070000}"/>
    <hyperlink ref="H1972" r:id="rId1949" xr:uid="{00000000-0004-0000-0000-00009C070000}"/>
    <hyperlink ref="H1973" r:id="rId1950" xr:uid="{00000000-0004-0000-0000-00009D070000}"/>
    <hyperlink ref="H1974" r:id="rId1951" xr:uid="{00000000-0004-0000-0000-00009E070000}"/>
    <hyperlink ref="H1975" r:id="rId1952" xr:uid="{00000000-0004-0000-0000-00009F070000}"/>
    <hyperlink ref="H1976" r:id="rId1953" xr:uid="{00000000-0004-0000-0000-0000A0070000}"/>
    <hyperlink ref="H1977" r:id="rId1954" xr:uid="{00000000-0004-0000-0000-0000A1070000}"/>
    <hyperlink ref="H1978" r:id="rId1955" xr:uid="{00000000-0004-0000-0000-0000A2070000}"/>
    <hyperlink ref="H1979" r:id="rId1956" xr:uid="{00000000-0004-0000-0000-0000A3070000}"/>
    <hyperlink ref="H1980" r:id="rId1957" xr:uid="{00000000-0004-0000-0000-0000A4070000}"/>
    <hyperlink ref="H1981" r:id="rId1958" xr:uid="{00000000-0004-0000-0000-0000A5070000}"/>
    <hyperlink ref="H1982" r:id="rId1959" xr:uid="{00000000-0004-0000-0000-0000A6070000}"/>
    <hyperlink ref="H1983" r:id="rId1960" xr:uid="{00000000-0004-0000-0000-0000A7070000}"/>
    <hyperlink ref="H1984" r:id="rId1961" xr:uid="{00000000-0004-0000-0000-0000A8070000}"/>
    <hyperlink ref="H1985" r:id="rId1962" xr:uid="{00000000-0004-0000-0000-0000A9070000}"/>
    <hyperlink ref="H1986" r:id="rId1963" xr:uid="{00000000-0004-0000-0000-0000AA070000}"/>
    <hyperlink ref="H1987" r:id="rId1964" xr:uid="{00000000-0004-0000-0000-0000AB070000}"/>
    <hyperlink ref="H1988" r:id="rId1965" xr:uid="{00000000-0004-0000-0000-0000AC070000}"/>
    <hyperlink ref="H1989" r:id="rId1966" xr:uid="{00000000-0004-0000-0000-0000AD070000}"/>
    <hyperlink ref="H1990" r:id="rId1967" xr:uid="{00000000-0004-0000-0000-0000AE070000}"/>
    <hyperlink ref="H1991" r:id="rId1968" xr:uid="{00000000-0004-0000-0000-0000AF070000}"/>
    <hyperlink ref="H1992" r:id="rId1969" xr:uid="{00000000-0004-0000-0000-0000B0070000}"/>
    <hyperlink ref="H1993" r:id="rId1970" xr:uid="{00000000-0004-0000-0000-0000B1070000}"/>
    <hyperlink ref="H1994" r:id="rId1971" xr:uid="{00000000-0004-0000-0000-0000B2070000}"/>
    <hyperlink ref="H1995" r:id="rId1972" xr:uid="{00000000-0004-0000-0000-0000B3070000}"/>
    <hyperlink ref="H1996" r:id="rId1973" xr:uid="{00000000-0004-0000-0000-0000B4070000}"/>
    <hyperlink ref="H1997" r:id="rId1974" xr:uid="{00000000-0004-0000-0000-0000B5070000}"/>
    <hyperlink ref="H1998" r:id="rId1975" xr:uid="{00000000-0004-0000-0000-0000B6070000}"/>
    <hyperlink ref="H1999" r:id="rId1976" xr:uid="{00000000-0004-0000-0000-0000B7070000}"/>
    <hyperlink ref="H2000" r:id="rId1977" xr:uid="{00000000-0004-0000-0000-0000B8070000}"/>
    <hyperlink ref="H2001" r:id="rId1978" xr:uid="{00000000-0004-0000-0000-0000B9070000}"/>
    <hyperlink ref="H2002" r:id="rId1979" xr:uid="{00000000-0004-0000-0000-0000BA070000}"/>
    <hyperlink ref="H2003" r:id="rId1980" xr:uid="{00000000-0004-0000-0000-0000BB070000}"/>
    <hyperlink ref="H2004" r:id="rId1981" xr:uid="{00000000-0004-0000-0000-0000BC070000}"/>
    <hyperlink ref="H2005" r:id="rId1982" xr:uid="{00000000-0004-0000-0000-0000BD070000}"/>
    <hyperlink ref="H2006" r:id="rId1983" xr:uid="{00000000-0004-0000-0000-0000BE070000}"/>
    <hyperlink ref="H2007" r:id="rId1984" xr:uid="{00000000-0004-0000-0000-0000BF070000}"/>
    <hyperlink ref="H2008" r:id="rId1985" xr:uid="{00000000-0004-0000-0000-0000C0070000}"/>
    <hyperlink ref="H2009" r:id="rId1986" xr:uid="{00000000-0004-0000-0000-0000C1070000}"/>
    <hyperlink ref="H2010" r:id="rId1987" xr:uid="{00000000-0004-0000-0000-0000C2070000}"/>
    <hyperlink ref="H2011" r:id="rId1988" xr:uid="{00000000-0004-0000-0000-0000C3070000}"/>
    <hyperlink ref="H2012" r:id="rId1989" xr:uid="{00000000-0004-0000-0000-0000C4070000}"/>
    <hyperlink ref="H2013" r:id="rId1990" xr:uid="{00000000-0004-0000-0000-0000C5070000}"/>
    <hyperlink ref="H2014" r:id="rId1991" xr:uid="{00000000-0004-0000-0000-0000C6070000}"/>
    <hyperlink ref="H2015" r:id="rId1992" xr:uid="{00000000-0004-0000-0000-0000C7070000}"/>
    <hyperlink ref="H2016" r:id="rId1993" xr:uid="{00000000-0004-0000-0000-0000C8070000}"/>
    <hyperlink ref="H2017" r:id="rId1994" xr:uid="{00000000-0004-0000-0000-0000C9070000}"/>
    <hyperlink ref="H2018" r:id="rId1995" xr:uid="{00000000-0004-0000-0000-0000CA070000}"/>
    <hyperlink ref="H2019" r:id="rId1996" xr:uid="{00000000-0004-0000-0000-0000CB070000}"/>
    <hyperlink ref="H2020" r:id="rId1997" xr:uid="{00000000-0004-0000-0000-0000CC070000}"/>
    <hyperlink ref="H2021" r:id="rId1998" xr:uid="{00000000-0004-0000-0000-0000CD070000}"/>
    <hyperlink ref="H2022" r:id="rId1999" xr:uid="{00000000-0004-0000-0000-0000CE070000}"/>
    <hyperlink ref="H2023" r:id="rId2000" xr:uid="{00000000-0004-0000-0000-0000CF070000}"/>
    <hyperlink ref="H2024" r:id="rId2001" xr:uid="{00000000-0004-0000-0000-0000D0070000}"/>
    <hyperlink ref="H2025" r:id="rId2002" xr:uid="{00000000-0004-0000-0000-0000D1070000}"/>
    <hyperlink ref="H2026" r:id="rId2003" xr:uid="{00000000-0004-0000-0000-0000D2070000}"/>
    <hyperlink ref="H2027" r:id="rId2004" xr:uid="{00000000-0004-0000-0000-0000D3070000}"/>
    <hyperlink ref="H2028" r:id="rId2005" xr:uid="{00000000-0004-0000-0000-0000D4070000}"/>
    <hyperlink ref="H2029" r:id="rId2006" xr:uid="{00000000-0004-0000-0000-0000D5070000}"/>
    <hyperlink ref="H2030" r:id="rId2007" xr:uid="{00000000-0004-0000-0000-0000D6070000}"/>
    <hyperlink ref="H2031" r:id="rId2008" xr:uid="{00000000-0004-0000-0000-0000D7070000}"/>
    <hyperlink ref="H2032" r:id="rId2009" xr:uid="{00000000-0004-0000-0000-0000D8070000}"/>
    <hyperlink ref="H2033" r:id="rId2010" xr:uid="{00000000-0004-0000-0000-0000D9070000}"/>
    <hyperlink ref="H2034" r:id="rId2011" xr:uid="{00000000-0004-0000-0000-0000DA070000}"/>
    <hyperlink ref="H2035" r:id="rId2012" xr:uid="{00000000-0004-0000-0000-0000DB070000}"/>
    <hyperlink ref="H2036" r:id="rId2013" xr:uid="{00000000-0004-0000-0000-0000DC070000}"/>
    <hyperlink ref="H2037" r:id="rId2014" xr:uid="{00000000-0004-0000-0000-0000DD070000}"/>
    <hyperlink ref="H2038" r:id="rId2015" xr:uid="{00000000-0004-0000-0000-0000DE070000}"/>
    <hyperlink ref="H2039" r:id="rId2016" xr:uid="{00000000-0004-0000-0000-0000DF070000}"/>
    <hyperlink ref="H2040" r:id="rId2017" xr:uid="{00000000-0004-0000-0000-0000E0070000}"/>
    <hyperlink ref="H2041" r:id="rId2018" xr:uid="{00000000-0004-0000-0000-0000E1070000}"/>
    <hyperlink ref="H2042" r:id="rId2019" xr:uid="{00000000-0004-0000-0000-0000E2070000}"/>
    <hyperlink ref="H2043" r:id="rId2020" xr:uid="{00000000-0004-0000-0000-0000E3070000}"/>
    <hyperlink ref="H2044" r:id="rId2021" xr:uid="{00000000-0004-0000-0000-0000E4070000}"/>
    <hyperlink ref="H2045" r:id="rId2022" xr:uid="{00000000-0004-0000-0000-0000E5070000}"/>
    <hyperlink ref="H2046" r:id="rId2023" xr:uid="{00000000-0004-0000-0000-0000E6070000}"/>
    <hyperlink ref="H2047" r:id="rId2024" xr:uid="{00000000-0004-0000-0000-0000E7070000}"/>
    <hyperlink ref="H2048" r:id="rId2025" xr:uid="{00000000-0004-0000-0000-0000E8070000}"/>
    <hyperlink ref="H2049" r:id="rId2026" xr:uid="{00000000-0004-0000-0000-0000E9070000}"/>
    <hyperlink ref="H2050" r:id="rId2027" xr:uid="{00000000-0004-0000-0000-0000EA070000}"/>
    <hyperlink ref="H2051" r:id="rId2028" xr:uid="{00000000-0004-0000-0000-0000EB070000}"/>
    <hyperlink ref="H2052" r:id="rId2029" xr:uid="{00000000-0004-0000-0000-0000EC070000}"/>
    <hyperlink ref="H2053" r:id="rId2030" xr:uid="{00000000-0004-0000-0000-0000ED070000}"/>
    <hyperlink ref="H2054" r:id="rId2031" xr:uid="{00000000-0004-0000-0000-0000EE070000}"/>
    <hyperlink ref="H2055" r:id="rId2032" xr:uid="{00000000-0004-0000-0000-0000EF070000}"/>
    <hyperlink ref="H2057" r:id="rId2033" xr:uid="{00000000-0004-0000-0000-0000F0070000}"/>
    <hyperlink ref="H2058" r:id="rId2034" xr:uid="{00000000-0004-0000-0000-0000F1070000}"/>
    <hyperlink ref="H2059" r:id="rId2035" xr:uid="{00000000-0004-0000-0000-0000F2070000}"/>
    <hyperlink ref="H2060" r:id="rId2036" xr:uid="{00000000-0004-0000-0000-0000F3070000}"/>
    <hyperlink ref="H2061" r:id="rId2037" xr:uid="{00000000-0004-0000-0000-0000F4070000}"/>
    <hyperlink ref="H2062" r:id="rId2038" xr:uid="{00000000-0004-0000-0000-0000F5070000}"/>
    <hyperlink ref="H2063" r:id="rId2039" xr:uid="{00000000-0004-0000-0000-0000F6070000}"/>
    <hyperlink ref="H2064" r:id="rId2040" xr:uid="{00000000-0004-0000-0000-0000F7070000}"/>
    <hyperlink ref="H2065" r:id="rId2041" xr:uid="{00000000-0004-0000-0000-0000F8070000}"/>
    <hyperlink ref="H2066" r:id="rId2042" xr:uid="{00000000-0004-0000-0000-0000F9070000}"/>
    <hyperlink ref="H2067" r:id="rId2043" xr:uid="{00000000-0004-0000-0000-0000FA070000}"/>
    <hyperlink ref="H2068" r:id="rId2044" xr:uid="{00000000-0004-0000-0000-0000FB070000}"/>
    <hyperlink ref="H2069" r:id="rId2045" xr:uid="{00000000-0004-0000-0000-0000FC070000}"/>
    <hyperlink ref="H2070" r:id="rId2046" xr:uid="{00000000-0004-0000-0000-0000FD070000}"/>
    <hyperlink ref="H2071" r:id="rId2047" xr:uid="{00000000-0004-0000-0000-0000FE070000}"/>
    <hyperlink ref="H2072" r:id="rId2048" xr:uid="{00000000-0004-0000-0000-0000FF070000}"/>
    <hyperlink ref="H2073" r:id="rId2049" xr:uid="{00000000-0004-0000-0000-000000080000}"/>
    <hyperlink ref="H2074" r:id="rId2050" xr:uid="{00000000-0004-0000-0000-000001080000}"/>
    <hyperlink ref="H2075" r:id="rId2051" xr:uid="{00000000-0004-0000-0000-000002080000}"/>
    <hyperlink ref="H2076" r:id="rId2052" xr:uid="{00000000-0004-0000-0000-000003080000}"/>
    <hyperlink ref="H2077" r:id="rId2053" xr:uid="{00000000-0004-0000-0000-000004080000}"/>
    <hyperlink ref="H2078" r:id="rId2054" xr:uid="{00000000-0004-0000-0000-000005080000}"/>
    <hyperlink ref="H2079" r:id="rId2055" xr:uid="{00000000-0004-0000-0000-000006080000}"/>
    <hyperlink ref="H2080" r:id="rId2056" xr:uid="{00000000-0004-0000-0000-000007080000}"/>
    <hyperlink ref="H2081" r:id="rId2057" xr:uid="{00000000-0004-0000-0000-000008080000}"/>
    <hyperlink ref="H2082" r:id="rId2058" xr:uid="{00000000-0004-0000-0000-000009080000}"/>
    <hyperlink ref="H2083" r:id="rId2059" xr:uid="{00000000-0004-0000-0000-00000A080000}"/>
    <hyperlink ref="H2084" r:id="rId2060" xr:uid="{00000000-0004-0000-0000-00000B080000}"/>
    <hyperlink ref="H2085" r:id="rId2061" xr:uid="{00000000-0004-0000-0000-00000C080000}"/>
    <hyperlink ref="H2086" r:id="rId2062" xr:uid="{00000000-0004-0000-0000-00000D080000}"/>
    <hyperlink ref="H2087" r:id="rId2063" xr:uid="{00000000-0004-0000-0000-00000E080000}"/>
    <hyperlink ref="H2088" r:id="rId2064" xr:uid="{00000000-0004-0000-0000-00000F080000}"/>
    <hyperlink ref="H2089" r:id="rId2065" xr:uid="{00000000-0004-0000-0000-000010080000}"/>
    <hyperlink ref="H2090" r:id="rId2066" xr:uid="{00000000-0004-0000-0000-000011080000}"/>
    <hyperlink ref="H2091" r:id="rId2067" xr:uid="{00000000-0004-0000-0000-000012080000}"/>
    <hyperlink ref="H2092" r:id="rId2068" xr:uid="{00000000-0004-0000-0000-000013080000}"/>
    <hyperlink ref="H2093" r:id="rId2069" xr:uid="{00000000-0004-0000-0000-000014080000}"/>
    <hyperlink ref="H2094" r:id="rId2070" xr:uid="{00000000-0004-0000-0000-000015080000}"/>
    <hyperlink ref="H2095" r:id="rId2071" xr:uid="{00000000-0004-0000-0000-000016080000}"/>
    <hyperlink ref="H2096" r:id="rId2072" xr:uid="{00000000-0004-0000-0000-000017080000}"/>
    <hyperlink ref="H2097" r:id="rId2073" xr:uid="{00000000-0004-0000-0000-000018080000}"/>
    <hyperlink ref="H2098" r:id="rId2074" xr:uid="{00000000-0004-0000-0000-000019080000}"/>
    <hyperlink ref="H2099" r:id="rId2075" xr:uid="{00000000-0004-0000-0000-00001A080000}"/>
    <hyperlink ref="H2100" r:id="rId2076" xr:uid="{00000000-0004-0000-0000-00001B080000}"/>
    <hyperlink ref="H2101" r:id="rId2077" xr:uid="{00000000-0004-0000-0000-00001C080000}"/>
    <hyperlink ref="H2102" r:id="rId2078" xr:uid="{00000000-0004-0000-0000-00001D080000}"/>
    <hyperlink ref="H2103" r:id="rId2079" xr:uid="{00000000-0004-0000-0000-00001E080000}"/>
    <hyperlink ref="H2104" r:id="rId2080" xr:uid="{00000000-0004-0000-0000-00001F080000}"/>
    <hyperlink ref="H2105" r:id="rId2081" xr:uid="{00000000-0004-0000-0000-000020080000}"/>
    <hyperlink ref="H2106" r:id="rId2082" xr:uid="{00000000-0004-0000-0000-000021080000}"/>
    <hyperlink ref="H2107" r:id="rId2083" xr:uid="{00000000-0004-0000-0000-000022080000}"/>
    <hyperlink ref="H2108" r:id="rId2084" xr:uid="{00000000-0004-0000-0000-000023080000}"/>
    <hyperlink ref="H2109" r:id="rId2085" xr:uid="{00000000-0004-0000-0000-000024080000}"/>
    <hyperlink ref="H2110" r:id="rId2086" xr:uid="{00000000-0004-0000-0000-000025080000}"/>
    <hyperlink ref="H2111" r:id="rId2087" xr:uid="{00000000-0004-0000-0000-000026080000}"/>
    <hyperlink ref="H2112" r:id="rId2088" xr:uid="{00000000-0004-0000-0000-000027080000}"/>
    <hyperlink ref="H2113" r:id="rId2089" xr:uid="{00000000-0004-0000-0000-000028080000}"/>
    <hyperlink ref="H2114" r:id="rId2090" xr:uid="{00000000-0004-0000-0000-000029080000}"/>
    <hyperlink ref="H2115" r:id="rId2091" xr:uid="{00000000-0004-0000-0000-00002A080000}"/>
    <hyperlink ref="H2116" r:id="rId2092" xr:uid="{00000000-0004-0000-0000-00002B080000}"/>
    <hyperlink ref="H2117" r:id="rId2093" xr:uid="{00000000-0004-0000-0000-00002C080000}"/>
    <hyperlink ref="H2118" r:id="rId2094" xr:uid="{00000000-0004-0000-0000-00002D080000}"/>
    <hyperlink ref="H2119" r:id="rId2095" xr:uid="{00000000-0004-0000-0000-00002E080000}"/>
    <hyperlink ref="H2120" r:id="rId2096" xr:uid="{00000000-0004-0000-0000-00002F080000}"/>
    <hyperlink ref="H2121" r:id="rId2097" xr:uid="{00000000-0004-0000-0000-000030080000}"/>
    <hyperlink ref="H2122" r:id="rId2098" xr:uid="{00000000-0004-0000-0000-000031080000}"/>
    <hyperlink ref="H2123" r:id="rId2099" xr:uid="{00000000-0004-0000-0000-000032080000}"/>
    <hyperlink ref="H2124" r:id="rId2100" xr:uid="{00000000-0004-0000-0000-000033080000}"/>
    <hyperlink ref="H2125" r:id="rId2101" xr:uid="{00000000-0004-0000-0000-000034080000}"/>
    <hyperlink ref="H2126" r:id="rId2102" xr:uid="{00000000-0004-0000-0000-000035080000}"/>
    <hyperlink ref="H2127" r:id="rId2103" xr:uid="{00000000-0004-0000-0000-000036080000}"/>
    <hyperlink ref="H2128" r:id="rId2104" xr:uid="{00000000-0004-0000-0000-000037080000}"/>
    <hyperlink ref="H2130" r:id="rId2105" xr:uid="{00000000-0004-0000-0000-000038080000}"/>
    <hyperlink ref="H2131" r:id="rId2106" xr:uid="{00000000-0004-0000-0000-000039080000}"/>
    <hyperlink ref="H2132" r:id="rId2107" xr:uid="{00000000-0004-0000-0000-00003A080000}"/>
    <hyperlink ref="H2133" r:id="rId2108" xr:uid="{00000000-0004-0000-0000-00003B080000}"/>
    <hyperlink ref="H2134" r:id="rId2109" xr:uid="{00000000-0004-0000-0000-00003C080000}"/>
    <hyperlink ref="H2135" r:id="rId2110" xr:uid="{00000000-0004-0000-0000-00003D080000}"/>
    <hyperlink ref="H2136" r:id="rId2111" xr:uid="{00000000-0004-0000-0000-00003E080000}"/>
    <hyperlink ref="H2137" r:id="rId2112" xr:uid="{00000000-0004-0000-0000-00003F080000}"/>
    <hyperlink ref="H2138" r:id="rId2113" xr:uid="{00000000-0004-0000-0000-000040080000}"/>
    <hyperlink ref="H2139" r:id="rId2114" xr:uid="{00000000-0004-0000-0000-000041080000}"/>
    <hyperlink ref="H2140" r:id="rId2115" xr:uid="{00000000-0004-0000-0000-000042080000}"/>
    <hyperlink ref="H2141" r:id="rId2116" xr:uid="{00000000-0004-0000-0000-000043080000}"/>
    <hyperlink ref="H2142" r:id="rId2117" xr:uid="{00000000-0004-0000-0000-000044080000}"/>
    <hyperlink ref="H2143" r:id="rId2118" xr:uid="{00000000-0004-0000-0000-000045080000}"/>
    <hyperlink ref="H2144" r:id="rId2119" xr:uid="{00000000-0004-0000-0000-000046080000}"/>
    <hyperlink ref="H2145" r:id="rId2120" xr:uid="{00000000-0004-0000-0000-000047080000}"/>
    <hyperlink ref="H2146" r:id="rId2121" xr:uid="{00000000-0004-0000-0000-000048080000}"/>
    <hyperlink ref="H2147" r:id="rId2122" xr:uid="{00000000-0004-0000-0000-000049080000}"/>
    <hyperlink ref="H2148" r:id="rId2123" xr:uid="{00000000-0004-0000-0000-00004A080000}"/>
    <hyperlink ref="H2149" r:id="rId2124" xr:uid="{00000000-0004-0000-0000-00004B080000}"/>
    <hyperlink ref="H2150" r:id="rId2125" xr:uid="{00000000-0004-0000-0000-00004C080000}"/>
    <hyperlink ref="H2151" r:id="rId2126" xr:uid="{00000000-0004-0000-0000-00004D080000}"/>
    <hyperlink ref="H2152" r:id="rId2127" xr:uid="{00000000-0004-0000-0000-00004E080000}"/>
    <hyperlink ref="H2153" r:id="rId2128" xr:uid="{00000000-0004-0000-0000-00004F080000}"/>
    <hyperlink ref="H2154" r:id="rId2129" xr:uid="{00000000-0004-0000-0000-000050080000}"/>
    <hyperlink ref="H2155" r:id="rId2130" xr:uid="{00000000-0004-0000-0000-000051080000}"/>
    <hyperlink ref="H2156" r:id="rId2131" xr:uid="{00000000-0004-0000-0000-000052080000}"/>
    <hyperlink ref="H2157" r:id="rId2132" xr:uid="{00000000-0004-0000-0000-000053080000}"/>
    <hyperlink ref="H2158" r:id="rId2133" xr:uid="{00000000-0004-0000-0000-000054080000}"/>
    <hyperlink ref="H2159" r:id="rId2134" xr:uid="{00000000-0004-0000-0000-000055080000}"/>
    <hyperlink ref="H2160" r:id="rId2135" xr:uid="{00000000-0004-0000-0000-000056080000}"/>
    <hyperlink ref="H2161" r:id="rId2136" xr:uid="{00000000-0004-0000-0000-000057080000}"/>
    <hyperlink ref="H2162" r:id="rId2137" xr:uid="{00000000-0004-0000-0000-000058080000}"/>
    <hyperlink ref="H2163" r:id="rId2138" xr:uid="{00000000-0004-0000-0000-000059080000}"/>
    <hyperlink ref="H2164" r:id="rId2139" xr:uid="{00000000-0004-0000-0000-00005A080000}"/>
    <hyperlink ref="H2165" r:id="rId2140" xr:uid="{00000000-0004-0000-0000-00005B080000}"/>
    <hyperlink ref="H2166" r:id="rId2141" xr:uid="{00000000-0004-0000-0000-00005C080000}"/>
    <hyperlink ref="H2167" r:id="rId2142" xr:uid="{00000000-0004-0000-0000-00005D080000}"/>
    <hyperlink ref="H2168" r:id="rId2143" xr:uid="{00000000-0004-0000-0000-00005E080000}"/>
    <hyperlink ref="H2169" r:id="rId2144" xr:uid="{00000000-0004-0000-0000-00005F080000}"/>
    <hyperlink ref="H2170" r:id="rId2145" xr:uid="{00000000-0004-0000-0000-000060080000}"/>
    <hyperlink ref="H2171" r:id="rId2146" xr:uid="{00000000-0004-0000-0000-000061080000}"/>
    <hyperlink ref="H2172" r:id="rId2147" xr:uid="{00000000-0004-0000-0000-000062080000}"/>
    <hyperlink ref="H2173" r:id="rId2148" xr:uid="{00000000-0004-0000-0000-000063080000}"/>
    <hyperlink ref="H2174" r:id="rId2149" xr:uid="{00000000-0004-0000-0000-000064080000}"/>
    <hyperlink ref="H2175" r:id="rId2150" location="d1e177-1-1" xr:uid="{00000000-0004-0000-0000-000065080000}"/>
    <hyperlink ref="H2176" r:id="rId2151" xr:uid="{00000000-0004-0000-0000-000066080000}"/>
    <hyperlink ref="H2177" r:id="rId2152" xr:uid="{00000000-0004-0000-0000-000067080000}"/>
    <hyperlink ref="H2178" r:id="rId2153" xr:uid="{00000000-0004-0000-0000-000068080000}"/>
    <hyperlink ref="H2179" r:id="rId2154" xr:uid="{00000000-0004-0000-0000-000069080000}"/>
    <hyperlink ref="H2180" r:id="rId2155" xr:uid="{00000000-0004-0000-0000-00006A080000}"/>
    <hyperlink ref="H2181" r:id="rId2156" xr:uid="{00000000-0004-0000-0000-00006B080000}"/>
    <hyperlink ref="H2182" r:id="rId2157" xr:uid="{00000000-0004-0000-0000-00006C080000}"/>
    <hyperlink ref="H2183" r:id="rId2158" xr:uid="{00000000-0004-0000-0000-00006D080000}"/>
    <hyperlink ref="H2184" r:id="rId2159" xr:uid="{00000000-0004-0000-0000-00006E080000}"/>
    <hyperlink ref="H2185" r:id="rId2160" xr:uid="{00000000-0004-0000-0000-00006F080000}"/>
    <hyperlink ref="H2186" r:id="rId2161" xr:uid="{00000000-0004-0000-0000-000070080000}"/>
    <hyperlink ref="H2187" r:id="rId2162" xr:uid="{00000000-0004-0000-0000-000071080000}"/>
    <hyperlink ref="H2188" r:id="rId2163" xr:uid="{00000000-0004-0000-0000-000072080000}"/>
    <hyperlink ref="H2189" r:id="rId2164" xr:uid="{00000000-0004-0000-0000-000073080000}"/>
    <hyperlink ref="H2190" r:id="rId2165" xr:uid="{00000000-0004-0000-0000-000074080000}"/>
    <hyperlink ref="H2191" r:id="rId2166" xr:uid="{00000000-0004-0000-0000-000075080000}"/>
    <hyperlink ref="H2192" r:id="rId2167" xr:uid="{00000000-0004-0000-0000-000076080000}"/>
    <hyperlink ref="H2193" r:id="rId2168" xr:uid="{00000000-0004-0000-0000-000077080000}"/>
    <hyperlink ref="H2194" r:id="rId2169" xr:uid="{00000000-0004-0000-0000-000078080000}"/>
    <hyperlink ref="H2195" r:id="rId2170" xr:uid="{00000000-0004-0000-0000-000079080000}"/>
    <hyperlink ref="H2196" r:id="rId2171" xr:uid="{00000000-0004-0000-0000-00007A080000}"/>
    <hyperlink ref="H2197" r:id="rId2172" xr:uid="{00000000-0004-0000-0000-00007B080000}"/>
    <hyperlink ref="H2198" r:id="rId2173" xr:uid="{00000000-0004-0000-0000-00007C080000}"/>
    <hyperlink ref="H2199" r:id="rId2174" xr:uid="{00000000-0004-0000-0000-00007D080000}"/>
    <hyperlink ref="H2201" r:id="rId2175" xr:uid="{00000000-0004-0000-0000-00007E080000}"/>
    <hyperlink ref="H2202" r:id="rId2176" xr:uid="{00000000-0004-0000-0000-00007F080000}"/>
    <hyperlink ref="H2203" r:id="rId2177" xr:uid="{00000000-0004-0000-0000-000080080000}"/>
    <hyperlink ref="H2204" r:id="rId2178" xr:uid="{00000000-0004-0000-0000-000081080000}"/>
    <hyperlink ref="H2205" r:id="rId2179" xr:uid="{00000000-0004-0000-0000-000082080000}"/>
    <hyperlink ref="H2206" r:id="rId2180" xr:uid="{00000000-0004-0000-0000-000083080000}"/>
    <hyperlink ref="H2207" r:id="rId2181" xr:uid="{00000000-0004-0000-0000-000084080000}"/>
    <hyperlink ref="H2208" r:id="rId2182" xr:uid="{00000000-0004-0000-0000-000085080000}"/>
    <hyperlink ref="H2209" r:id="rId2183" xr:uid="{00000000-0004-0000-0000-000086080000}"/>
    <hyperlink ref="H2211" r:id="rId2184" xr:uid="{00000000-0004-0000-0000-000087080000}"/>
    <hyperlink ref="H2212" r:id="rId2185" xr:uid="{00000000-0004-0000-0000-000088080000}"/>
    <hyperlink ref="H2213" r:id="rId2186" xr:uid="{00000000-0004-0000-0000-000089080000}"/>
    <hyperlink ref="H2214" r:id="rId2187" xr:uid="{00000000-0004-0000-0000-00008A080000}"/>
    <hyperlink ref="H2215" r:id="rId2188" xr:uid="{00000000-0004-0000-0000-00008B080000}"/>
    <hyperlink ref="H2216" r:id="rId2189" xr:uid="{00000000-0004-0000-0000-00008C080000}"/>
    <hyperlink ref="H2217" r:id="rId2190" location="/Research/articlepreview/6bbaf621-3014-4bd4-87bd-3d2b75bbd479/EN" xr:uid="{00000000-0004-0000-0000-00008D080000}"/>
    <hyperlink ref="H2218" r:id="rId2191" xr:uid="{00000000-0004-0000-0000-00008E080000}"/>
    <hyperlink ref="H2219" r:id="rId2192" xr:uid="{00000000-0004-0000-0000-00008F080000}"/>
    <hyperlink ref="H2220" r:id="rId2193" xr:uid="{00000000-0004-0000-0000-000090080000}"/>
    <hyperlink ref="H2221" r:id="rId2194" xr:uid="{00000000-0004-0000-0000-000091080000}"/>
    <hyperlink ref="H2222" r:id="rId2195" xr:uid="{00000000-0004-0000-0000-000092080000}"/>
    <hyperlink ref="H2223" r:id="rId2196" xr:uid="{00000000-0004-0000-0000-000093080000}"/>
    <hyperlink ref="H2225" r:id="rId2197" xr:uid="{00000000-0004-0000-0000-000094080000}"/>
    <hyperlink ref="H2226" r:id="rId2198" xr:uid="{00000000-0004-0000-0000-000095080000}"/>
    <hyperlink ref="H2227" r:id="rId2199" xr:uid="{00000000-0004-0000-0000-000096080000}"/>
    <hyperlink ref="H2228" r:id="rId2200" xr:uid="{00000000-0004-0000-0000-000097080000}"/>
    <hyperlink ref="H2229" r:id="rId2201" xr:uid="{00000000-0004-0000-0000-000098080000}"/>
    <hyperlink ref="H2231" r:id="rId2202" location="increasing_canada_child_benefit" xr:uid="{00000000-0004-0000-0000-000099080000}"/>
    <hyperlink ref="H2232" r:id="rId2203" location="wage_subsidies" xr:uid="{00000000-0004-0000-0000-00009A080000}"/>
    <hyperlink ref="H2233" r:id="rId2204" xr:uid="{00000000-0004-0000-0000-00009B080000}"/>
    <hyperlink ref="H2234" r:id="rId2205" xr:uid="{00000000-0004-0000-0000-00009C080000}"/>
    <hyperlink ref="H2235" r:id="rId2206" xr:uid="{00000000-0004-0000-0000-00009D080000}"/>
    <hyperlink ref="H2236" r:id="rId2207" xr:uid="{00000000-0004-0000-0000-00009E080000}"/>
    <hyperlink ref="H2237" r:id="rId2208" xr:uid="{00000000-0004-0000-0000-00009F080000}"/>
    <hyperlink ref="H2238" r:id="rId2209" xr:uid="{00000000-0004-0000-0000-0000A0080000}"/>
    <hyperlink ref="H2239" r:id="rId2210" xr:uid="{00000000-0004-0000-0000-0000A1080000}"/>
    <hyperlink ref="H2240" r:id="rId2211" xr:uid="{00000000-0004-0000-0000-0000A2080000}"/>
    <hyperlink ref="H2241" r:id="rId2212" xr:uid="{00000000-0004-0000-0000-0000A3080000}"/>
    <hyperlink ref="H2242" r:id="rId2213" xr:uid="{00000000-0004-0000-0000-0000A4080000}"/>
    <hyperlink ref="H2243" r:id="rId2214" xr:uid="{00000000-0004-0000-0000-0000A5080000}"/>
    <hyperlink ref="H2244" r:id="rId2215" xr:uid="{00000000-0004-0000-0000-0000A6080000}"/>
    <hyperlink ref="H2245" r:id="rId2216" xr:uid="{00000000-0004-0000-0000-0000A7080000}"/>
    <hyperlink ref="H2246" r:id="rId2217" xr:uid="{00000000-0004-0000-0000-0000A8080000}"/>
    <hyperlink ref="H2247" r:id="rId2218" xr:uid="{00000000-0004-0000-0000-0000A9080000}"/>
    <hyperlink ref="H2248" r:id="rId2219" xr:uid="{00000000-0004-0000-0000-0000AA080000}"/>
    <hyperlink ref="H2249" r:id="rId2220" xr:uid="{00000000-0004-0000-0000-0000AB080000}"/>
    <hyperlink ref="H2250" r:id="rId2221" xr:uid="{00000000-0004-0000-0000-0000AC080000}"/>
    <hyperlink ref="H2251" r:id="rId2222" xr:uid="{00000000-0004-0000-0000-0000AD080000}"/>
    <hyperlink ref="H2252" r:id="rId2223" xr:uid="{00000000-0004-0000-0000-0000AE080000}"/>
    <hyperlink ref="H2253" r:id="rId2224" xr:uid="{00000000-0004-0000-0000-0000AF080000}"/>
    <hyperlink ref="H2254" r:id="rId2225" xr:uid="{00000000-0004-0000-0000-0000B0080000}"/>
    <hyperlink ref="H2255" r:id="rId2226" xr:uid="{00000000-0004-0000-0000-0000B1080000}"/>
    <hyperlink ref="H2256" r:id="rId2227" xr:uid="{00000000-0004-0000-0000-0000B2080000}"/>
    <hyperlink ref="H2257" r:id="rId2228" xr:uid="{00000000-0004-0000-0000-0000B3080000}"/>
    <hyperlink ref="H2258" r:id="rId2229" xr:uid="{00000000-0004-0000-0000-0000B4080000}"/>
    <hyperlink ref="H2259" r:id="rId2230" xr:uid="{00000000-0004-0000-0000-0000B5080000}"/>
    <hyperlink ref="H2260" r:id="rId2231" xr:uid="{00000000-0004-0000-0000-0000B6080000}"/>
    <hyperlink ref="H2261" r:id="rId2232" xr:uid="{00000000-0004-0000-0000-0000B7080000}"/>
    <hyperlink ref="H2262" r:id="rId2233" xr:uid="{00000000-0004-0000-0000-0000B8080000}"/>
    <hyperlink ref="H2263" r:id="rId2234" xr:uid="{00000000-0004-0000-0000-0000B9080000}"/>
    <hyperlink ref="H2264" r:id="rId2235" xr:uid="{00000000-0004-0000-0000-0000BA080000}"/>
    <hyperlink ref="H2265" r:id="rId2236" xr:uid="{00000000-0004-0000-0000-0000BB080000}"/>
    <hyperlink ref="H2266" r:id="rId2237" xr:uid="{00000000-0004-0000-0000-0000BC080000}"/>
    <hyperlink ref="H2267" r:id="rId2238" xr:uid="{00000000-0004-0000-0000-0000BD080000}"/>
    <hyperlink ref="H2268" r:id="rId2239" xr:uid="{00000000-0004-0000-0000-0000BE080000}"/>
    <hyperlink ref="H2269" r:id="rId2240" xr:uid="{00000000-0004-0000-0000-0000BF080000}"/>
    <hyperlink ref="H2270" r:id="rId2241" xr:uid="{00000000-0004-0000-0000-0000C0080000}"/>
    <hyperlink ref="H2271" r:id="rId2242" xr:uid="{00000000-0004-0000-0000-0000C1080000}"/>
    <hyperlink ref="H2272" r:id="rId2243" xr:uid="{00000000-0004-0000-0000-0000C2080000}"/>
    <hyperlink ref="H2273" r:id="rId2244" xr:uid="{00000000-0004-0000-0000-0000C3080000}"/>
    <hyperlink ref="H2274" r:id="rId2245" xr:uid="{00000000-0004-0000-0000-0000C4080000}"/>
    <hyperlink ref="H2275" r:id="rId2246" xr:uid="{00000000-0004-0000-0000-0000C5080000}"/>
    <hyperlink ref="H2276" r:id="rId2247" xr:uid="{00000000-0004-0000-0000-0000C6080000}"/>
    <hyperlink ref="H2277" r:id="rId2248" xr:uid="{00000000-0004-0000-0000-0000C7080000}"/>
    <hyperlink ref="H2278" r:id="rId2249" xr:uid="{00000000-0004-0000-0000-0000C8080000}"/>
    <hyperlink ref="H2279" r:id="rId2250" xr:uid="{00000000-0004-0000-0000-0000C9080000}"/>
    <hyperlink ref="H2280" r:id="rId2251" xr:uid="{00000000-0004-0000-0000-0000CA080000}"/>
    <hyperlink ref="H2281" r:id="rId2252" xr:uid="{00000000-0004-0000-0000-0000CB080000}"/>
    <hyperlink ref="H2282" r:id="rId2253" xr:uid="{00000000-0004-0000-0000-0000CC080000}"/>
    <hyperlink ref="H2284" r:id="rId2254" xr:uid="{00000000-0004-0000-0000-0000CD080000}"/>
    <hyperlink ref="H2285" r:id="rId2255" xr:uid="{00000000-0004-0000-0000-0000CE080000}"/>
    <hyperlink ref="H2286" r:id="rId2256" xr:uid="{00000000-0004-0000-0000-0000CF080000}"/>
    <hyperlink ref="H2287" r:id="rId2257" xr:uid="{00000000-0004-0000-0000-0000D0080000}"/>
    <hyperlink ref="H2288" r:id="rId2258" xr:uid="{00000000-0004-0000-0000-0000D1080000}"/>
    <hyperlink ref="H2289" r:id="rId2259" xr:uid="{00000000-0004-0000-0000-0000D2080000}"/>
    <hyperlink ref="H2290" r:id="rId2260" xr:uid="{00000000-0004-0000-0000-0000D3080000}"/>
    <hyperlink ref="H2291" r:id="rId2261" xr:uid="{00000000-0004-0000-0000-0000D4080000}"/>
    <hyperlink ref="H2292" r:id="rId2262" xr:uid="{00000000-0004-0000-0000-0000D5080000}"/>
    <hyperlink ref="H2293" r:id="rId2263" xr:uid="{00000000-0004-0000-0000-0000D6080000}"/>
    <hyperlink ref="H2294" r:id="rId2264" xr:uid="{00000000-0004-0000-0000-0000D7080000}"/>
    <hyperlink ref="H2295" r:id="rId2265" xr:uid="{00000000-0004-0000-0000-0000D8080000}"/>
    <hyperlink ref="H2296" r:id="rId2266" xr:uid="{00000000-0004-0000-0000-0000D9080000}"/>
    <hyperlink ref="H2297" r:id="rId2267" xr:uid="{00000000-0004-0000-0000-0000DA080000}"/>
    <hyperlink ref="H2298" r:id="rId2268" xr:uid="{00000000-0004-0000-0000-0000DB080000}"/>
    <hyperlink ref="H2299" r:id="rId2269" xr:uid="{00000000-0004-0000-0000-0000DC080000}"/>
    <hyperlink ref="H2308" r:id="rId2270" xr:uid="{00000000-0004-0000-0000-0000DD080000}"/>
    <hyperlink ref="H2309" r:id="rId2271" xr:uid="{00000000-0004-0000-0000-0000DE080000}"/>
    <hyperlink ref="H2310" r:id="rId2272" xr:uid="{00000000-0004-0000-0000-0000DF080000}"/>
    <hyperlink ref="H2311" r:id="rId2273" xr:uid="{00000000-0004-0000-0000-0000E0080000}"/>
    <hyperlink ref="H2312" r:id="rId2274" xr:uid="{00000000-0004-0000-0000-0000E1080000}"/>
    <hyperlink ref="H2313" r:id="rId2275" xr:uid="{00000000-0004-0000-0000-0000E2080000}"/>
    <hyperlink ref="H2314" r:id="rId2276" xr:uid="{00000000-0004-0000-0000-0000E3080000}"/>
    <hyperlink ref="H2316" r:id="rId2277" xr:uid="{00000000-0004-0000-0000-0000E4080000}"/>
    <hyperlink ref="H2317" r:id="rId2278" xr:uid="{00000000-0004-0000-0000-0000E5080000}"/>
    <hyperlink ref="H2318" r:id="rId2279" xr:uid="{00000000-0004-0000-0000-0000E6080000}"/>
    <hyperlink ref="H2319" r:id="rId2280" xr:uid="{00000000-0004-0000-0000-0000E7080000}"/>
    <hyperlink ref="H2320" r:id="rId2281" xr:uid="{00000000-0004-0000-0000-0000E8080000}"/>
    <hyperlink ref="H2321" r:id="rId2282" xr:uid="{00000000-0004-0000-0000-0000E9080000}"/>
    <hyperlink ref="H2322" r:id="rId2283" xr:uid="{00000000-0004-0000-0000-0000EA080000}"/>
    <hyperlink ref="H2323" r:id="rId2284" xr:uid="{00000000-0004-0000-0000-0000EB080000}"/>
    <hyperlink ref="H2324" r:id="rId2285" xr:uid="{00000000-0004-0000-0000-0000EC080000}"/>
    <hyperlink ref="H2325" r:id="rId2286" xr:uid="{00000000-0004-0000-0000-0000ED080000}"/>
    <hyperlink ref="H2326" r:id="rId2287" xr:uid="{00000000-0004-0000-0000-0000EE080000}"/>
    <hyperlink ref="H2327" r:id="rId2288" xr:uid="{00000000-0004-0000-0000-0000EF080000}"/>
    <hyperlink ref="H2328" r:id="rId2289" xr:uid="{00000000-0004-0000-0000-0000F0080000}"/>
    <hyperlink ref="H2329" r:id="rId2290" xr:uid="{00000000-0004-0000-0000-0000F1080000}"/>
    <hyperlink ref="H2330" r:id="rId2291" xr:uid="{00000000-0004-0000-0000-0000F2080000}"/>
    <hyperlink ref="H2331" r:id="rId2292" xr:uid="{00000000-0004-0000-0000-0000F3080000}"/>
    <hyperlink ref="H2332" r:id="rId2293" xr:uid="{00000000-0004-0000-0000-0000F4080000}"/>
    <hyperlink ref="H2333" r:id="rId2294" xr:uid="{00000000-0004-0000-0000-0000F5080000}"/>
    <hyperlink ref="H2334" r:id="rId2295" xr:uid="{00000000-0004-0000-0000-0000F6080000}"/>
    <hyperlink ref="H2335" r:id="rId2296" xr:uid="{00000000-0004-0000-0000-0000F7080000}"/>
    <hyperlink ref="H2336" r:id="rId2297" xr:uid="{00000000-0004-0000-0000-0000F8080000}"/>
    <hyperlink ref="H2337" r:id="rId2298" xr:uid="{00000000-0004-0000-0000-0000F9080000}"/>
    <hyperlink ref="H2338" r:id="rId2299" xr:uid="{00000000-0004-0000-0000-0000FA080000}"/>
    <hyperlink ref="H2339" r:id="rId2300" xr:uid="{00000000-0004-0000-0000-0000FB080000}"/>
    <hyperlink ref="H2340" r:id="rId2301" xr:uid="{00000000-0004-0000-0000-0000FC080000}"/>
    <hyperlink ref="H2341" r:id="rId2302" xr:uid="{00000000-0004-0000-0000-0000FD080000}"/>
    <hyperlink ref="H2342" r:id="rId2303" xr:uid="{00000000-0004-0000-0000-0000FE080000}"/>
    <hyperlink ref="H2343" r:id="rId2304" xr:uid="{00000000-0004-0000-0000-0000FF080000}"/>
    <hyperlink ref="H2344" r:id="rId2305" xr:uid="{00000000-0004-0000-0000-000000090000}"/>
    <hyperlink ref="H2345" r:id="rId2306" xr:uid="{00000000-0004-0000-0000-000001090000}"/>
    <hyperlink ref="H2346" r:id="rId2307" xr:uid="{00000000-0004-0000-0000-000002090000}"/>
    <hyperlink ref="H2347" r:id="rId2308" xr:uid="{00000000-0004-0000-0000-000003090000}"/>
    <hyperlink ref="H2348" r:id="rId2309" xr:uid="{00000000-0004-0000-0000-000004090000}"/>
    <hyperlink ref="H2349" r:id="rId2310" xr:uid="{00000000-0004-0000-0000-000005090000}"/>
    <hyperlink ref="H2350" r:id="rId2311" xr:uid="{00000000-0004-0000-0000-000006090000}"/>
    <hyperlink ref="H2351" r:id="rId2312" xr:uid="{00000000-0004-0000-0000-000007090000}"/>
    <hyperlink ref="H2352" r:id="rId2313" xr:uid="{00000000-0004-0000-0000-000008090000}"/>
    <hyperlink ref="H2353" r:id="rId2314" xr:uid="{00000000-0004-0000-0000-000009090000}"/>
    <hyperlink ref="H2354" r:id="rId2315" xr:uid="{00000000-0004-0000-0000-00000A090000}"/>
    <hyperlink ref="H2355" r:id="rId2316" xr:uid="{00000000-0004-0000-0000-00000B090000}"/>
    <hyperlink ref="H2356" r:id="rId2317" xr:uid="{00000000-0004-0000-0000-00000C090000}"/>
    <hyperlink ref="H2357" r:id="rId2318" xr:uid="{00000000-0004-0000-0000-00000D090000}"/>
    <hyperlink ref="H2358" r:id="rId2319" xr:uid="{00000000-0004-0000-0000-00000E090000}"/>
    <hyperlink ref="H2359" r:id="rId2320" xr:uid="{00000000-0004-0000-0000-00000F090000}"/>
    <hyperlink ref="H2360" r:id="rId2321" xr:uid="{00000000-0004-0000-0000-000010090000}"/>
    <hyperlink ref="J2361" r:id="rId2322" xr:uid="{00000000-0004-0000-0000-000011090000}"/>
    <hyperlink ref="J2362" r:id="rId2323" xr:uid="{00000000-0004-0000-0000-000012090000}"/>
    <hyperlink ref="J2363" r:id="rId2324" xr:uid="{00000000-0004-0000-0000-000013090000}"/>
    <hyperlink ref="J2364" r:id="rId2325" xr:uid="{00000000-0004-0000-0000-000014090000}"/>
    <hyperlink ref="J2365" r:id="rId2326" xr:uid="{00000000-0004-0000-0000-000015090000}"/>
    <hyperlink ref="J2366" r:id="rId2327" xr:uid="{00000000-0004-0000-0000-000016090000}"/>
    <hyperlink ref="J2367" r:id="rId2328" xr:uid="{00000000-0004-0000-0000-000017090000}"/>
    <hyperlink ref="H2368" r:id="rId2329" xr:uid="{00000000-0004-0000-0000-000018090000}"/>
    <hyperlink ref="H2369" r:id="rId2330" xr:uid="{00000000-0004-0000-0000-000019090000}"/>
    <hyperlink ref="H2372" r:id="rId2331" xr:uid="{00000000-0004-0000-0000-00001A090000}"/>
    <hyperlink ref="H2374" r:id="rId2332" xr:uid="{00000000-0004-0000-0000-00001B090000}"/>
    <hyperlink ref="H2375" r:id="rId2333" xr:uid="{00000000-0004-0000-0000-00001C090000}"/>
    <hyperlink ref="H2376" r:id="rId2334" xr:uid="{00000000-0004-0000-0000-00001D090000}"/>
    <hyperlink ref="H2377" r:id="rId2335" xr:uid="{00000000-0004-0000-0000-00001E090000}"/>
    <hyperlink ref="H2378" r:id="rId2336" xr:uid="{00000000-0004-0000-0000-00001F090000}"/>
    <hyperlink ref="H2379" r:id="rId2337" xr:uid="{00000000-0004-0000-0000-000020090000}"/>
    <hyperlink ref="H2380" r:id="rId2338" xr:uid="{00000000-0004-0000-0000-000021090000}"/>
    <hyperlink ref="H2381" r:id="rId2339" xr:uid="{00000000-0004-0000-0000-000022090000}"/>
    <hyperlink ref="H2382" r:id="rId2340" xr:uid="{00000000-0004-0000-0000-000023090000}"/>
    <hyperlink ref="H2383" r:id="rId2341" xr:uid="{00000000-0004-0000-0000-000024090000}"/>
    <hyperlink ref="H2384" r:id="rId2342" xr:uid="{00000000-0004-0000-0000-000025090000}"/>
    <hyperlink ref="H2385" r:id="rId2343" xr:uid="{00000000-0004-0000-0000-000026090000}"/>
    <hyperlink ref="H2386" r:id="rId2344" xr:uid="{00000000-0004-0000-0000-000027090000}"/>
    <hyperlink ref="H2387" r:id="rId2345" xr:uid="{00000000-0004-0000-0000-000028090000}"/>
    <hyperlink ref="H2388" r:id="rId2346" xr:uid="{00000000-0004-0000-0000-000029090000}"/>
    <hyperlink ref="H2389" r:id="rId2347" xr:uid="{00000000-0004-0000-0000-00002A090000}"/>
    <hyperlink ref="H2390" r:id="rId2348" xr:uid="{00000000-0004-0000-0000-00002B090000}"/>
    <hyperlink ref="H2391" r:id="rId2349" xr:uid="{00000000-0004-0000-0000-00002C090000}"/>
    <hyperlink ref="H2392" r:id="rId2350" xr:uid="{00000000-0004-0000-0000-00002D090000}"/>
    <hyperlink ref="H2393" r:id="rId2351" xr:uid="{00000000-0004-0000-0000-00002E090000}"/>
    <hyperlink ref="H2394" r:id="rId2352" xr:uid="{00000000-0004-0000-0000-00002F090000}"/>
    <hyperlink ref="H2395" r:id="rId2353" xr:uid="{00000000-0004-0000-0000-000030090000}"/>
    <hyperlink ref="H2396" r:id="rId2354" xr:uid="{00000000-0004-0000-0000-000031090000}"/>
    <hyperlink ref="H2398" r:id="rId2355" xr:uid="{00000000-0004-0000-0000-000032090000}"/>
    <hyperlink ref="H2399" r:id="rId2356" xr:uid="{00000000-0004-0000-0000-000033090000}"/>
    <hyperlink ref="H2400" r:id="rId2357" xr:uid="{00000000-0004-0000-0000-000034090000}"/>
    <hyperlink ref="H2401" r:id="rId2358" xr:uid="{00000000-0004-0000-0000-000035090000}"/>
    <hyperlink ref="H2402" r:id="rId2359" xr:uid="{00000000-0004-0000-0000-000036090000}"/>
    <hyperlink ref="H2403" r:id="rId2360" xr:uid="{00000000-0004-0000-0000-000037090000}"/>
    <hyperlink ref="H2404" r:id="rId2361" xr:uid="{00000000-0004-0000-0000-000038090000}"/>
    <hyperlink ref="H2405" r:id="rId2362" xr:uid="{00000000-0004-0000-0000-000039090000}"/>
    <hyperlink ref="H2406" r:id="rId2363" xr:uid="{00000000-0004-0000-0000-00003A090000}"/>
    <hyperlink ref="H2407" r:id="rId2364" xr:uid="{00000000-0004-0000-0000-00003B090000}"/>
    <hyperlink ref="H2408" r:id="rId2365" xr:uid="{00000000-0004-0000-0000-00003C090000}"/>
    <hyperlink ref="H2409" r:id="rId2366" xr:uid="{00000000-0004-0000-0000-00003D090000}"/>
    <hyperlink ref="H2410" r:id="rId2367" xr:uid="{00000000-0004-0000-0000-00003E090000}"/>
    <hyperlink ref="H2411" r:id="rId2368" xr:uid="{00000000-0004-0000-0000-00003F090000}"/>
    <hyperlink ref="H2412" r:id="rId2369" xr:uid="{00000000-0004-0000-0000-000040090000}"/>
    <hyperlink ref="H2413" r:id="rId2370" xr:uid="{00000000-0004-0000-0000-000041090000}"/>
    <hyperlink ref="H2414" r:id="rId2371" xr:uid="{00000000-0004-0000-0000-000042090000}"/>
    <hyperlink ref="H2415" r:id="rId2372" xr:uid="{00000000-0004-0000-0000-000043090000}"/>
    <hyperlink ref="H2416" r:id="rId2373" xr:uid="{00000000-0004-0000-0000-000044090000}"/>
    <hyperlink ref="H2417" r:id="rId2374" xr:uid="{00000000-0004-0000-0000-000045090000}"/>
    <hyperlink ref="H2418" r:id="rId2375" xr:uid="{00000000-0004-0000-0000-000046090000}"/>
    <hyperlink ref="H2419" r:id="rId2376" xr:uid="{00000000-0004-0000-0000-000047090000}"/>
    <hyperlink ref="H2420" r:id="rId2377" xr:uid="{00000000-0004-0000-0000-000048090000}"/>
    <hyperlink ref="H2421" r:id="rId2378" xr:uid="{00000000-0004-0000-0000-000049090000}"/>
    <hyperlink ref="H2422" r:id="rId2379" xr:uid="{00000000-0004-0000-0000-00004A090000}"/>
    <hyperlink ref="H2423" r:id="rId2380" xr:uid="{00000000-0004-0000-0000-00004B090000}"/>
    <hyperlink ref="H2424" r:id="rId2381" xr:uid="{00000000-0004-0000-0000-00004C090000}"/>
    <hyperlink ref="H2425" r:id="rId2382" xr:uid="{00000000-0004-0000-0000-00004D090000}"/>
    <hyperlink ref="H2426" r:id="rId2383" xr:uid="{00000000-0004-0000-0000-00004E090000}"/>
    <hyperlink ref="H2427" r:id="rId2384" xr:uid="{00000000-0004-0000-0000-00004F090000}"/>
    <hyperlink ref="H2428" r:id="rId2385" xr:uid="{00000000-0004-0000-0000-000050090000}"/>
    <hyperlink ref="H2429" r:id="rId2386" xr:uid="{00000000-0004-0000-0000-000051090000}"/>
    <hyperlink ref="H2430" r:id="rId2387" xr:uid="{00000000-0004-0000-0000-000052090000}"/>
    <hyperlink ref="H2431" r:id="rId2388" xr:uid="{00000000-0004-0000-0000-000053090000}"/>
    <hyperlink ref="H2432" r:id="rId2389" xr:uid="{00000000-0004-0000-0000-000054090000}"/>
    <hyperlink ref="H2433" r:id="rId2390" xr:uid="{00000000-0004-0000-0000-000055090000}"/>
    <hyperlink ref="H2434" r:id="rId2391" xr:uid="{00000000-0004-0000-0000-000056090000}"/>
    <hyperlink ref="H2435" r:id="rId2392" xr:uid="{00000000-0004-0000-0000-000057090000}"/>
    <hyperlink ref="H2436" r:id="rId2393" xr:uid="{00000000-0004-0000-0000-000058090000}"/>
    <hyperlink ref="H2437" r:id="rId2394" xr:uid="{00000000-0004-0000-0000-000059090000}"/>
    <hyperlink ref="H2438" r:id="rId2395" xr:uid="{00000000-0004-0000-0000-00005A090000}"/>
    <hyperlink ref="H2439" r:id="rId2396" xr:uid="{00000000-0004-0000-0000-00005B090000}"/>
    <hyperlink ref="H2440" r:id="rId2397" xr:uid="{00000000-0004-0000-0000-00005C090000}"/>
    <hyperlink ref="H2441" r:id="rId2398" xr:uid="{00000000-0004-0000-0000-00005D090000}"/>
    <hyperlink ref="H2442" r:id="rId2399" xr:uid="{00000000-0004-0000-0000-00005E090000}"/>
    <hyperlink ref="H2443" r:id="rId2400" xr:uid="{00000000-0004-0000-0000-00005F090000}"/>
    <hyperlink ref="H2444" r:id="rId2401" xr:uid="{00000000-0004-0000-0000-000060090000}"/>
    <hyperlink ref="H2445" r:id="rId2402" xr:uid="{00000000-0004-0000-0000-000061090000}"/>
    <hyperlink ref="H2446" r:id="rId2403" xr:uid="{00000000-0004-0000-0000-000062090000}"/>
    <hyperlink ref="H2447" r:id="rId2404" xr:uid="{00000000-0004-0000-0000-000063090000}"/>
    <hyperlink ref="H2448" r:id="rId2405" xr:uid="{00000000-0004-0000-0000-000064090000}"/>
    <hyperlink ref="H2449" r:id="rId2406" xr:uid="{00000000-0004-0000-0000-000065090000}"/>
    <hyperlink ref="H2450" r:id="rId2407" xr:uid="{00000000-0004-0000-0000-000066090000}"/>
    <hyperlink ref="H2451" r:id="rId2408" xr:uid="{00000000-0004-0000-0000-000067090000}"/>
    <hyperlink ref="H2452" r:id="rId2409" xr:uid="{00000000-0004-0000-0000-000068090000}"/>
    <hyperlink ref="H2453" r:id="rId2410" xr:uid="{00000000-0004-0000-0000-000069090000}"/>
    <hyperlink ref="H2454" r:id="rId2411" xr:uid="{00000000-0004-0000-0000-00006A090000}"/>
    <hyperlink ref="H2455" r:id="rId2412" xr:uid="{00000000-0004-0000-0000-00006B090000}"/>
    <hyperlink ref="H2456" r:id="rId2413" xr:uid="{00000000-0004-0000-0000-00006C090000}"/>
    <hyperlink ref="H2457" r:id="rId2414" xr:uid="{00000000-0004-0000-0000-00006D090000}"/>
    <hyperlink ref="H2458" r:id="rId2415" xr:uid="{00000000-0004-0000-0000-00006E090000}"/>
    <hyperlink ref="H2459" r:id="rId2416" xr:uid="{00000000-0004-0000-0000-00006F090000}"/>
    <hyperlink ref="H2460" r:id="rId2417" xr:uid="{00000000-0004-0000-0000-000070090000}"/>
    <hyperlink ref="H2461" r:id="rId2418" xr:uid="{00000000-0004-0000-0000-000071090000}"/>
    <hyperlink ref="H2462" r:id="rId2419" xr:uid="{00000000-0004-0000-0000-000072090000}"/>
    <hyperlink ref="H2463" r:id="rId2420" xr:uid="{00000000-0004-0000-0000-000073090000}"/>
    <hyperlink ref="H2464" r:id="rId2421" xr:uid="{00000000-0004-0000-0000-000074090000}"/>
    <hyperlink ref="H2465" r:id="rId2422" xr:uid="{00000000-0004-0000-0000-000075090000}"/>
    <hyperlink ref="H2466" r:id="rId2423" xr:uid="{00000000-0004-0000-0000-000076090000}"/>
    <hyperlink ref="H2467" r:id="rId2424" xr:uid="{00000000-0004-0000-0000-000077090000}"/>
    <hyperlink ref="H2468" r:id="rId2425" xr:uid="{00000000-0004-0000-0000-000078090000}"/>
    <hyperlink ref="H2469" r:id="rId2426" xr:uid="{00000000-0004-0000-0000-000079090000}"/>
    <hyperlink ref="H2470" r:id="rId2427" xr:uid="{00000000-0004-0000-0000-00007A090000}"/>
    <hyperlink ref="H2471" r:id="rId2428" xr:uid="{00000000-0004-0000-0000-00007B090000}"/>
    <hyperlink ref="H2472" r:id="rId2429" xr:uid="{00000000-0004-0000-0000-00007C090000}"/>
    <hyperlink ref="H2473" r:id="rId2430" xr:uid="{00000000-0004-0000-0000-00007D090000}"/>
    <hyperlink ref="H2474" r:id="rId2431" xr:uid="{00000000-0004-0000-0000-00007E090000}"/>
    <hyperlink ref="H2475" r:id="rId2432" xr:uid="{00000000-0004-0000-0000-00007F090000}"/>
    <hyperlink ref="H2476" r:id="rId2433" xr:uid="{00000000-0004-0000-0000-000080090000}"/>
    <hyperlink ref="H2477" r:id="rId2434" xr:uid="{00000000-0004-0000-0000-000081090000}"/>
    <hyperlink ref="H2478" r:id="rId2435" xr:uid="{00000000-0004-0000-0000-000082090000}"/>
    <hyperlink ref="H2479" r:id="rId2436" xr:uid="{00000000-0004-0000-0000-000083090000}"/>
    <hyperlink ref="H2480" r:id="rId2437" xr:uid="{00000000-0004-0000-0000-000084090000}"/>
    <hyperlink ref="H2481" r:id="rId2438" location="increasing_canada_child_benefit" xr:uid="{00000000-0004-0000-0000-000085090000}"/>
    <hyperlink ref="H2482" r:id="rId2439" xr:uid="{00000000-0004-0000-0000-000086090000}"/>
    <hyperlink ref="H2483" r:id="rId2440" xr:uid="{00000000-0004-0000-0000-000087090000}"/>
    <hyperlink ref="H2484" r:id="rId2441" xr:uid="{00000000-0004-0000-0000-000088090000}"/>
    <hyperlink ref="H2485" r:id="rId2442" xr:uid="{00000000-0004-0000-0000-000089090000}"/>
    <hyperlink ref="H2486" r:id="rId2443" xr:uid="{00000000-0004-0000-0000-00008A090000}"/>
    <hyperlink ref="H2487" r:id="rId2444" xr:uid="{00000000-0004-0000-0000-00008B090000}"/>
    <hyperlink ref="H2488" r:id="rId2445" xr:uid="{00000000-0004-0000-0000-00008C090000}"/>
    <hyperlink ref="H2489" r:id="rId2446" xr:uid="{00000000-0004-0000-0000-00008D090000}"/>
    <hyperlink ref="H2490" r:id="rId2447" xr:uid="{00000000-0004-0000-0000-00008E090000}"/>
    <hyperlink ref="H2491" r:id="rId2448" xr:uid="{00000000-0004-0000-0000-00008F090000}"/>
    <hyperlink ref="H2492" r:id="rId2449" xr:uid="{00000000-0004-0000-0000-000090090000}"/>
    <hyperlink ref="H2493" r:id="rId2450" xr:uid="{00000000-0004-0000-0000-000091090000}"/>
    <hyperlink ref="H2494" r:id="rId2451" xr:uid="{00000000-0004-0000-0000-000092090000}"/>
    <hyperlink ref="H2495" r:id="rId2452" xr:uid="{00000000-0004-0000-0000-000093090000}"/>
    <hyperlink ref="H2496" r:id="rId2453" xr:uid="{00000000-0004-0000-0000-000094090000}"/>
    <hyperlink ref="H2497" r:id="rId2454" xr:uid="{00000000-0004-0000-0000-000095090000}"/>
    <hyperlink ref="H2498" r:id="rId2455" xr:uid="{00000000-0004-0000-0000-000096090000}"/>
    <hyperlink ref="H2499" r:id="rId2456" xr:uid="{00000000-0004-0000-0000-000097090000}"/>
    <hyperlink ref="H2500" r:id="rId2457" xr:uid="{00000000-0004-0000-0000-000098090000}"/>
    <hyperlink ref="H2501" r:id="rId2458" xr:uid="{00000000-0004-0000-0000-000099090000}"/>
    <hyperlink ref="H2502" r:id="rId2459" xr:uid="{00000000-0004-0000-0000-00009A090000}"/>
    <hyperlink ref="H2503" r:id="rId2460" xr:uid="{00000000-0004-0000-0000-00009B090000}"/>
    <hyperlink ref="H2504" r:id="rId2461" xr:uid="{00000000-0004-0000-0000-00009C090000}"/>
    <hyperlink ref="H2505" r:id="rId2462" xr:uid="{00000000-0004-0000-0000-00009D090000}"/>
    <hyperlink ref="H2506" r:id="rId2463" xr:uid="{00000000-0004-0000-0000-00009E090000}"/>
    <hyperlink ref="H2507" r:id="rId2464" xr:uid="{00000000-0004-0000-0000-00009F090000}"/>
    <hyperlink ref="H2508" r:id="rId2465" xr:uid="{00000000-0004-0000-0000-0000A0090000}"/>
    <hyperlink ref="H2509" r:id="rId2466" xr:uid="{00000000-0004-0000-0000-0000A1090000}"/>
    <hyperlink ref="H2510" r:id="rId2467" xr:uid="{00000000-0004-0000-0000-0000A2090000}"/>
    <hyperlink ref="H2511" r:id="rId2468" xr:uid="{00000000-0004-0000-0000-0000A3090000}"/>
    <hyperlink ref="H2512" r:id="rId2469" xr:uid="{00000000-0004-0000-0000-0000A4090000}"/>
    <hyperlink ref="H2513" r:id="rId2470" xr:uid="{00000000-0004-0000-0000-0000A5090000}"/>
    <hyperlink ref="H2514" r:id="rId2471" xr:uid="{00000000-0004-0000-0000-0000A6090000}"/>
    <hyperlink ref="H2515" r:id="rId2472" xr:uid="{00000000-0004-0000-0000-0000A7090000}"/>
    <hyperlink ref="H2516" r:id="rId2473" xr:uid="{00000000-0004-0000-0000-0000A8090000}"/>
    <hyperlink ref="H2517" r:id="rId2474" xr:uid="{00000000-0004-0000-0000-0000A9090000}"/>
    <hyperlink ref="H2518" r:id="rId2475" xr:uid="{00000000-0004-0000-0000-0000AA090000}"/>
    <hyperlink ref="H2519" r:id="rId2476" xr:uid="{00000000-0004-0000-0000-0000AB090000}"/>
    <hyperlink ref="H2520" r:id="rId2477" xr:uid="{00000000-0004-0000-0000-0000AC090000}"/>
    <hyperlink ref="H2521" r:id="rId2478" xr:uid="{00000000-0004-0000-0000-0000AD090000}"/>
    <hyperlink ref="H2522" r:id="rId2479" xr:uid="{00000000-0004-0000-0000-0000AE090000}"/>
    <hyperlink ref="H2523" r:id="rId2480" xr:uid="{00000000-0004-0000-0000-0000AF090000}"/>
    <hyperlink ref="H2524" r:id="rId2481" xr:uid="{00000000-0004-0000-0000-0000B0090000}"/>
    <hyperlink ref="H2525" r:id="rId2482" xr:uid="{00000000-0004-0000-0000-0000B1090000}"/>
    <hyperlink ref="H2526" r:id="rId2483" xr:uid="{00000000-0004-0000-0000-0000B2090000}"/>
    <hyperlink ref="H2527" r:id="rId2484" xr:uid="{00000000-0004-0000-0000-0000B3090000}"/>
    <hyperlink ref="H2528" r:id="rId2485" xr:uid="{00000000-0004-0000-0000-0000B4090000}"/>
    <hyperlink ref="H2529" r:id="rId2486" xr:uid="{00000000-0004-0000-0000-0000B5090000}"/>
    <hyperlink ref="H2530" r:id="rId2487" xr:uid="{00000000-0004-0000-0000-0000B6090000}"/>
    <hyperlink ref="H2531" r:id="rId2488" xr:uid="{00000000-0004-0000-0000-0000B7090000}"/>
    <hyperlink ref="H2532" r:id="rId2489" xr:uid="{00000000-0004-0000-0000-0000B8090000}"/>
    <hyperlink ref="H2533" r:id="rId2490" xr:uid="{00000000-0004-0000-0000-0000B9090000}"/>
    <hyperlink ref="H2534" r:id="rId2491" xr:uid="{00000000-0004-0000-0000-0000BA090000}"/>
    <hyperlink ref="H2535" r:id="rId2492" xr:uid="{00000000-0004-0000-0000-0000BB090000}"/>
    <hyperlink ref="H2536" r:id="rId2493" xr:uid="{00000000-0004-0000-0000-0000BC090000}"/>
    <hyperlink ref="H2537" r:id="rId2494" xr:uid="{00000000-0004-0000-0000-0000BD090000}"/>
    <hyperlink ref="H2538" r:id="rId2495" xr:uid="{00000000-0004-0000-0000-0000BE090000}"/>
    <hyperlink ref="H2539" r:id="rId2496" xr:uid="{00000000-0004-0000-0000-0000BF090000}"/>
    <hyperlink ref="H2541" r:id="rId2497" xr:uid="{00000000-0004-0000-0000-0000C0090000}"/>
    <hyperlink ref="H2542" r:id="rId2498" xr:uid="{00000000-0004-0000-0000-0000C1090000}"/>
    <hyperlink ref="H2543" r:id="rId2499" xr:uid="{00000000-0004-0000-0000-0000C2090000}"/>
    <hyperlink ref="H2544" r:id="rId2500" xr:uid="{00000000-0004-0000-0000-0000C3090000}"/>
    <hyperlink ref="J2544" r:id="rId2501" xr:uid="{00000000-0004-0000-0000-0000C4090000}"/>
    <hyperlink ref="H2545" r:id="rId2502" xr:uid="{00000000-0004-0000-0000-0000C5090000}"/>
    <hyperlink ref="H2546" r:id="rId2503" xr:uid="{00000000-0004-0000-0000-0000C6090000}"/>
    <hyperlink ref="H2547" r:id="rId2504" xr:uid="{00000000-0004-0000-0000-0000C7090000}"/>
    <hyperlink ref="H2548" r:id="rId2505" xr:uid="{00000000-0004-0000-0000-0000C8090000}"/>
    <hyperlink ref="H2549" r:id="rId2506" xr:uid="{00000000-0004-0000-0000-0000C9090000}"/>
    <hyperlink ref="H2550" r:id="rId2507" xr:uid="{00000000-0004-0000-0000-0000CA090000}"/>
    <hyperlink ref="H2551" r:id="rId2508" xr:uid="{00000000-0004-0000-0000-0000CB090000}"/>
    <hyperlink ref="H2552" r:id="rId2509" xr:uid="{00000000-0004-0000-0000-0000CC090000}"/>
    <hyperlink ref="H2553" r:id="rId2510" xr:uid="{00000000-0004-0000-0000-0000CD090000}"/>
    <hyperlink ref="H2554" r:id="rId2511" xr:uid="{00000000-0004-0000-0000-0000CE090000}"/>
    <hyperlink ref="H2555" r:id="rId2512" xr:uid="{00000000-0004-0000-0000-0000CF090000}"/>
    <hyperlink ref="H2556" r:id="rId2513" xr:uid="{00000000-0004-0000-0000-0000D0090000}"/>
    <hyperlink ref="H2557" r:id="rId2514" xr:uid="{00000000-0004-0000-0000-0000D1090000}"/>
    <hyperlink ref="H2558" r:id="rId2515" xr:uid="{00000000-0004-0000-0000-0000D2090000}"/>
    <hyperlink ref="H2559" r:id="rId2516" xr:uid="{00000000-0004-0000-0000-0000D3090000}"/>
    <hyperlink ref="H2560" r:id="rId2517" xr:uid="{00000000-0004-0000-0000-0000D4090000}"/>
    <hyperlink ref="H2561" r:id="rId2518" xr:uid="{00000000-0004-0000-0000-0000D5090000}"/>
    <hyperlink ref="H2563" r:id="rId2519" xr:uid="{00000000-0004-0000-0000-0000D6090000}"/>
    <hyperlink ref="H2564" r:id="rId2520" xr:uid="{00000000-0004-0000-0000-0000D7090000}"/>
    <hyperlink ref="H2565" r:id="rId2521" xr:uid="{00000000-0004-0000-0000-0000D8090000}"/>
    <hyperlink ref="H2566" r:id="rId2522" xr:uid="{00000000-0004-0000-0000-0000D9090000}"/>
    <hyperlink ref="H2567" r:id="rId2523" xr:uid="{00000000-0004-0000-0000-0000DA090000}"/>
    <hyperlink ref="H2568" r:id="rId2524" xr:uid="{00000000-0004-0000-0000-0000DB090000}"/>
    <hyperlink ref="H2569" r:id="rId2525" xr:uid="{00000000-0004-0000-0000-0000DC090000}"/>
    <hyperlink ref="H2570" r:id="rId2526" xr:uid="{00000000-0004-0000-0000-0000DD090000}"/>
    <hyperlink ref="H2571" r:id="rId2527" xr:uid="{00000000-0004-0000-0000-0000DE090000}"/>
    <hyperlink ref="H2572" r:id="rId2528" xr:uid="{00000000-0004-0000-0000-0000DF090000}"/>
    <hyperlink ref="H2573" r:id="rId2529" xr:uid="{00000000-0004-0000-0000-0000E0090000}"/>
    <hyperlink ref="H2574" r:id="rId2530" xr:uid="{00000000-0004-0000-0000-0000E1090000}"/>
    <hyperlink ref="H2575" r:id="rId2531" xr:uid="{00000000-0004-0000-0000-0000E2090000}"/>
    <hyperlink ref="H2576" r:id="rId2532" xr:uid="{00000000-0004-0000-0000-0000E3090000}"/>
    <hyperlink ref="H2577" r:id="rId2533" xr:uid="{00000000-0004-0000-0000-0000E4090000}"/>
    <hyperlink ref="H2578" r:id="rId2534" xr:uid="{00000000-0004-0000-0000-0000E5090000}"/>
    <hyperlink ref="H2579" r:id="rId2535" xr:uid="{00000000-0004-0000-0000-0000E6090000}"/>
    <hyperlink ref="H2580" r:id="rId2536" xr:uid="{00000000-0004-0000-0000-0000E7090000}"/>
    <hyperlink ref="H2581" r:id="rId2537" xr:uid="{00000000-0004-0000-0000-0000E8090000}"/>
    <hyperlink ref="H2582" r:id="rId2538" xr:uid="{00000000-0004-0000-0000-0000E9090000}"/>
    <hyperlink ref="H2583" r:id="rId2539" xr:uid="{00000000-0004-0000-0000-0000EA090000}"/>
    <hyperlink ref="H2584" r:id="rId2540" xr:uid="{00000000-0004-0000-0000-0000EB090000}"/>
    <hyperlink ref="H2585" r:id="rId2541" xr:uid="{00000000-0004-0000-0000-0000EC090000}"/>
    <hyperlink ref="H2586" r:id="rId2542" xr:uid="{00000000-0004-0000-0000-0000ED090000}"/>
    <hyperlink ref="H2587" r:id="rId2543" xr:uid="{00000000-0004-0000-0000-0000EE090000}"/>
    <hyperlink ref="H2588" r:id="rId2544" xr:uid="{00000000-0004-0000-0000-0000EF090000}"/>
    <hyperlink ref="H2589" r:id="rId2545" xr:uid="{00000000-0004-0000-0000-0000F0090000}"/>
    <hyperlink ref="H2590" r:id="rId2546" xr:uid="{00000000-0004-0000-0000-0000F1090000}"/>
    <hyperlink ref="H2591" r:id="rId2547" xr:uid="{00000000-0004-0000-0000-0000F2090000}"/>
    <hyperlink ref="H2592" r:id="rId2548" xr:uid="{00000000-0004-0000-0000-0000F3090000}"/>
    <hyperlink ref="H2593" r:id="rId2549" xr:uid="{00000000-0004-0000-0000-0000F4090000}"/>
    <hyperlink ref="H2594" r:id="rId2550" xr:uid="{00000000-0004-0000-0000-0000F5090000}"/>
    <hyperlink ref="H2595" r:id="rId2551" xr:uid="{00000000-0004-0000-0000-0000F6090000}"/>
    <hyperlink ref="H2596" r:id="rId2552" xr:uid="{00000000-0004-0000-0000-0000F7090000}"/>
    <hyperlink ref="H2597" r:id="rId2553" xr:uid="{00000000-0004-0000-0000-0000F8090000}"/>
    <hyperlink ref="H2598" r:id="rId2554" xr:uid="{00000000-0004-0000-0000-0000F9090000}"/>
    <hyperlink ref="H2599" r:id="rId2555" xr:uid="{00000000-0004-0000-0000-0000FA090000}"/>
    <hyperlink ref="H2600" r:id="rId2556" xr:uid="{00000000-0004-0000-0000-0000FB090000}"/>
    <hyperlink ref="H2601" r:id="rId2557" xr:uid="{00000000-0004-0000-0000-0000FC090000}"/>
    <hyperlink ref="H2602" r:id="rId2558" xr:uid="{00000000-0004-0000-0000-0000FD090000}"/>
    <hyperlink ref="H2603" r:id="rId2559" xr:uid="{00000000-0004-0000-0000-0000FE090000}"/>
    <hyperlink ref="H2604" r:id="rId2560" xr:uid="{00000000-0004-0000-0000-0000FF090000}"/>
    <hyperlink ref="H2605" r:id="rId2561" xr:uid="{00000000-0004-0000-0000-0000000A0000}"/>
    <hyperlink ref="H2606" r:id="rId2562" xr:uid="{00000000-0004-0000-0000-0000010A0000}"/>
    <hyperlink ref="H2607" r:id="rId2563" xr:uid="{00000000-0004-0000-0000-0000020A0000}"/>
    <hyperlink ref="H2608" r:id="rId2564" xr:uid="{00000000-0004-0000-0000-0000030A0000}"/>
    <hyperlink ref="H2609" r:id="rId2565" xr:uid="{00000000-0004-0000-0000-0000040A0000}"/>
    <hyperlink ref="H2610" r:id="rId2566" xr:uid="{00000000-0004-0000-0000-0000050A0000}"/>
    <hyperlink ref="H2611" r:id="rId2567" xr:uid="{00000000-0004-0000-0000-0000060A0000}"/>
    <hyperlink ref="H2612" r:id="rId2568" xr:uid="{00000000-0004-0000-0000-0000070A0000}"/>
    <hyperlink ref="H2613" r:id="rId2569" xr:uid="{00000000-0004-0000-0000-0000080A0000}"/>
    <hyperlink ref="H2614" r:id="rId2570" xr:uid="{00000000-0004-0000-0000-0000090A0000}"/>
    <hyperlink ref="H2615" r:id="rId2571" xr:uid="{00000000-0004-0000-0000-00000A0A0000}"/>
    <hyperlink ref="H2616" r:id="rId2572" xr:uid="{00000000-0004-0000-0000-00000B0A0000}"/>
    <hyperlink ref="H2617" r:id="rId2573" xr:uid="{00000000-0004-0000-0000-00000C0A0000}"/>
    <hyperlink ref="H2618" r:id="rId2574" xr:uid="{00000000-0004-0000-0000-00000D0A0000}"/>
    <hyperlink ref="H2619" r:id="rId2575" xr:uid="{00000000-0004-0000-0000-00000E0A0000}"/>
    <hyperlink ref="H2620" r:id="rId2576" xr:uid="{00000000-0004-0000-0000-00000F0A0000}"/>
    <hyperlink ref="H2621" r:id="rId2577" xr:uid="{00000000-0004-0000-0000-0000100A0000}"/>
    <hyperlink ref="H2622" r:id="rId2578" xr:uid="{00000000-0004-0000-0000-0000110A0000}"/>
    <hyperlink ref="H2623" r:id="rId2579" xr:uid="{00000000-0004-0000-0000-0000120A0000}"/>
    <hyperlink ref="H2624" r:id="rId2580" xr:uid="{00000000-0004-0000-0000-0000130A0000}"/>
    <hyperlink ref="H2625" r:id="rId2581" xr:uid="{00000000-0004-0000-0000-0000140A0000}"/>
    <hyperlink ref="H2626" r:id="rId2582" xr:uid="{00000000-0004-0000-0000-0000150A0000}"/>
    <hyperlink ref="H2627" r:id="rId2583" xr:uid="{00000000-0004-0000-0000-0000160A0000}"/>
    <hyperlink ref="H2628" r:id="rId2584" xr:uid="{00000000-0004-0000-0000-0000170A0000}"/>
    <hyperlink ref="H2629" r:id="rId2585" xr:uid="{00000000-0004-0000-0000-0000180A0000}"/>
    <hyperlink ref="H2630" r:id="rId2586" xr:uid="{00000000-0004-0000-0000-0000190A0000}"/>
    <hyperlink ref="H2631" r:id="rId2587" xr:uid="{00000000-0004-0000-0000-00001A0A0000}"/>
    <hyperlink ref="H2632" r:id="rId2588" xr:uid="{00000000-0004-0000-0000-00001B0A0000}"/>
    <hyperlink ref="H2633" r:id="rId2589" xr:uid="{00000000-0004-0000-0000-00001C0A0000}"/>
    <hyperlink ref="H2634" r:id="rId2590" xr:uid="{00000000-0004-0000-0000-00001D0A0000}"/>
    <hyperlink ref="H2635" r:id="rId2591" xr:uid="{00000000-0004-0000-0000-00001E0A0000}"/>
    <hyperlink ref="H2636" r:id="rId2592" xr:uid="{00000000-0004-0000-0000-00001F0A0000}"/>
    <hyperlink ref="H2637" r:id="rId2593" xr:uid="{00000000-0004-0000-0000-0000200A0000}"/>
    <hyperlink ref="H2638" r:id="rId2594" xr:uid="{00000000-0004-0000-0000-0000210A0000}"/>
    <hyperlink ref="H2639" r:id="rId2595" xr:uid="{00000000-0004-0000-0000-0000220A0000}"/>
    <hyperlink ref="H2640" r:id="rId2596" xr:uid="{00000000-0004-0000-0000-0000230A0000}"/>
    <hyperlink ref="H2641" r:id="rId2597" xr:uid="{00000000-0004-0000-0000-0000240A0000}"/>
    <hyperlink ref="H2642" r:id="rId2598" xr:uid="{00000000-0004-0000-0000-0000250A0000}"/>
    <hyperlink ref="H2643" r:id="rId2599" xr:uid="{00000000-0004-0000-0000-0000260A0000}"/>
    <hyperlink ref="H2644" r:id="rId2600" xr:uid="{00000000-0004-0000-0000-0000270A0000}"/>
    <hyperlink ref="H2645" r:id="rId2601" xr:uid="{00000000-0004-0000-0000-0000280A0000}"/>
    <hyperlink ref="H2646" r:id="rId2602" xr:uid="{00000000-0004-0000-0000-0000290A0000}"/>
    <hyperlink ref="H2647" r:id="rId2603" xr:uid="{00000000-0004-0000-0000-00002A0A0000}"/>
    <hyperlink ref="H2648" r:id="rId2604" xr:uid="{00000000-0004-0000-0000-00002B0A0000}"/>
    <hyperlink ref="H2649" r:id="rId2605" xr:uid="{00000000-0004-0000-0000-00002C0A0000}"/>
    <hyperlink ref="H2650" r:id="rId2606" xr:uid="{00000000-0004-0000-0000-00002D0A0000}"/>
    <hyperlink ref="H2651" r:id="rId2607" xr:uid="{00000000-0004-0000-0000-00002E0A0000}"/>
    <hyperlink ref="H2652" r:id="rId2608" xr:uid="{00000000-0004-0000-0000-00002F0A0000}"/>
    <hyperlink ref="H2653" r:id="rId2609" xr:uid="{00000000-0004-0000-0000-0000300A0000}"/>
    <hyperlink ref="H2654" r:id="rId2610" xr:uid="{00000000-0004-0000-0000-0000310A0000}"/>
    <hyperlink ref="H2655" r:id="rId2611" xr:uid="{00000000-0004-0000-0000-0000320A0000}"/>
    <hyperlink ref="H2656" r:id="rId2612" xr:uid="{00000000-0004-0000-0000-0000330A0000}"/>
    <hyperlink ref="H2657" r:id="rId2613" xr:uid="{00000000-0004-0000-0000-0000340A0000}"/>
    <hyperlink ref="H2658" r:id="rId2614" xr:uid="{00000000-0004-0000-0000-0000350A0000}"/>
    <hyperlink ref="H2659" r:id="rId2615" xr:uid="{00000000-0004-0000-0000-0000360A0000}"/>
    <hyperlink ref="J2659" r:id="rId2616" xr:uid="{00000000-0004-0000-0000-0000370A0000}"/>
    <hyperlink ref="H2660" r:id="rId2617" xr:uid="{00000000-0004-0000-0000-0000380A0000}"/>
    <hyperlink ref="H2661" r:id="rId2618" xr:uid="{00000000-0004-0000-0000-0000390A0000}"/>
    <hyperlink ref="H2662" r:id="rId2619" xr:uid="{00000000-0004-0000-0000-00003A0A0000}"/>
    <hyperlink ref="H2663" r:id="rId2620" xr:uid="{00000000-0004-0000-0000-00003B0A0000}"/>
    <hyperlink ref="H2664" r:id="rId2621" xr:uid="{00000000-0004-0000-0000-00003C0A0000}"/>
    <hyperlink ref="H2665" r:id="rId2622" xr:uid="{00000000-0004-0000-0000-00003D0A0000}"/>
    <hyperlink ref="H2666" r:id="rId2623" xr:uid="{00000000-0004-0000-0000-00003E0A0000}"/>
    <hyperlink ref="H2667" r:id="rId2624" xr:uid="{00000000-0004-0000-0000-00003F0A0000}"/>
    <hyperlink ref="H2668" r:id="rId2625" xr:uid="{00000000-0004-0000-0000-0000400A0000}"/>
    <hyperlink ref="H2671" r:id="rId2626" xr:uid="{00000000-0004-0000-0000-0000410A0000}"/>
    <hyperlink ref="H2672" r:id="rId2627" xr:uid="{00000000-0004-0000-0000-0000420A0000}"/>
    <hyperlink ref="H2673" r:id="rId2628" xr:uid="{00000000-0004-0000-0000-0000430A0000}"/>
    <hyperlink ref="H2674" r:id="rId2629" xr:uid="{00000000-0004-0000-0000-0000440A0000}"/>
    <hyperlink ref="H2675" r:id="rId2630" xr:uid="{00000000-0004-0000-0000-0000450A0000}"/>
    <hyperlink ref="H2676" r:id="rId2631" xr:uid="{00000000-0004-0000-0000-0000460A0000}"/>
    <hyperlink ref="H2677" r:id="rId2632" xr:uid="{00000000-0004-0000-0000-0000470A0000}"/>
    <hyperlink ref="H2682" r:id="rId2633" xr:uid="{00000000-0004-0000-0000-0000480A0000}"/>
    <hyperlink ref="H2683" r:id="rId2634" xr:uid="{00000000-0004-0000-0000-0000490A0000}"/>
    <hyperlink ref="H2684" r:id="rId2635" xr:uid="{00000000-0004-0000-0000-00004A0A0000}"/>
    <hyperlink ref="H2685" r:id="rId2636" xr:uid="{00000000-0004-0000-0000-00004B0A0000}"/>
    <hyperlink ref="H2686" r:id="rId2637" xr:uid="{00000000-0004-0000-0000-00004C0A0000}"/>
    <hyperlink ref="H2687" r:id="rId2638" xr:uid="{00000000-0004-0000-0000-00004D0A0000}"/>
    <hyperlink ref="H2688" r:id="rId2639" xr:uid="{00000000-0004-0000-0000-00004E0A0000}"/>
    <hyperlink ref="H2689" r:id="rId2640" xr:uid="{00000000-0004-0000-0000-00004F0A0000}"/>
    <hyperlink ref="H2690" r:id="rId2641" xr:uid="{00000000-0004-0000-0000-0000500A0000}"/>
    <hyperlink ref="H2691" r:id="rId2642" xr:uid="{00000000-0004-0000-0000-0000510A0000}"/>
    <hyperlink ref="H2692" r:id="rId2643" xr:uid="{00000000-0004-0000-0000-0000520A0000}"/>
    <hyperlink ref="H2693" r:id="rId2644" xr:uid="{00000000-0004-0000-0000-0000530A0000}"/>
    <hyperlink ref="H2694" r:id="rId2645" xr:uid="{00000000-0004-0000-0000-0000540A0000}"/>
    <hyperlink ref="H2695" r:id="rId2646" xr:uid="{00000000-0004-0000-0000-0000550A0000}"/>
    <hyperlink ref="H2696" r:id="rId2647" xr:uid="{00000000-0004-0000-0000-0000560A0000}"/>
    <hyperlink ref="H2697" r:id="rId2648" xr:uid="{00000000-0004-0000-0000-0000570A0000}"/>
    <hyperlink ref="H2698" r:id="rId2649" xr:uid="{00000000-0004-0000-0000-0000580A0000}"/>
    <hyperlink ref="H2699" r:id="rId2650" xr:uid="{00000000-0004-0000-0000-0000590A0000}"/>
    <hyperlink ref="H2700" r:id="rId2651" xr:uid="{00000000-0004-0000-0000-00005A0A0000}"/>
    <hyperlink ref="H2701" r:id="rId2652" xr:uid="{00000000-0004-0000-0000-00005B0A0000}"/>
    <hyperlink ref="H2702" r:id="rId2653" xr:uid="{00000000-0004-0000-0000-00005C0A0000}"/>
    <hyperlink ref="H2703" r:id="rId2654" xr:uid="{00000000-0004-0000-0000-00005D0A0000}"/>
    <hyperlink ref="H2704" r:id="rId2655" xr:uid="{00000000-0004-0000-0000-00005E0A0000}"/>
    <hyperlink ref="H2705" r:id="rId2656" xr:uid="{00000000-0004-0000-0000-00005F0A0000}"/>
    <hyperlink ref="H2706" r:id="rId2657" xr:uid="{00000000-0004-0000-0000-0000600A0000}"/>
    <hyperlink ref="H2707" r:id="rId2658" xr:uid="{00000000-0004-0000-0000-0000610A0000}"/>
    <hyperlink ref="H2708" r:id="rId2659" xr:uid="{00000000-0004-0000-0000-0000620A0000}"/>
    <hyperlink ref="H2709" r:id="rId2660" xr:uid="{00000000-0004-0000-0000-0000630A0000}"/>
    <hyperlink ref="H2710" r:id="rId2661" xr:uid="{00000000-0004-0000-0000-0000640A0000}"/>
    <hyperlink ref="H2711" r:id="rId2662" xr:uid="{00000000-0004-0000-0000-0000650A0000}"/>
    <hyperlink ref="H2712" r:id="rId2663" xr:uid="{00000000-0004-0000-0000-0000660A0000}"/>
    <hyperlink ref="H2713" r:id="rId2664" xr:uid="{00000000-0004-0000-0000-0000670A0000}"/>
    <hyperlink ref="H2714" r:id="rId2665" xr:uid="{00000000-0004-0000-0000-0000680A0000}"/>
    <hyperlink ref="H2715" r:id="rId2666" xr:uid="{00000000-0004-0000-0000-0000690A0000}"/>
    <hyperlink ref="H2716" r:id="rId2667" xr:uid="{00000000-0004-0000-0000-00006A0A0000}"/>
    <hyperlink ref="H2717" r:id="rId2668" xr:uid="{00000000-0004-0000-0000-00006B0A0000}"/>
    <hyperlink ref="H2718" r:id="rId2669" xr:uid="{00000000-0004-0000-0000-00006C0A0000}"/>
    <hyperlink ref="H2719" r:id="rId2670" xr:uid="{00000000-0004-0000-0000-00006D0A0000}"/>
    <hyperlink ref="H2720" r:id="rId2671" xr:uid="{00000000-0004-0000-0000-00006E0A0000}"/>
    <hyperlink ref="H2721" r:id="rId2672" xr:uid="{00000000-0004-0000-0000-00006F0A0000}"/>
    <hyperlink ref="H2722" r:id="rId2673" xr:uid="{00000000-0004-0000-0000-0000700A0000}"/>
    <hyperlink ref="H2723" r:id="rId2674" xr:uid="{00000000-0004-0000-0000-0000710A0000}"/>
    <hyperlink ref="H2725" r:id="rId2675" xr:uid="{00000000-0004-0000-0000-0000720A0000}"/>
    <hyperlink ref="H2726" r:id="rId2676" xr:uid="{00000000-0004-0000-0000-0000730A0000}"/>
    <hyperlink ref="H2727" r:id="rId2677" xr:uid="{00000000-0004-0000-0000-0000740A0000}"/>
    <hyperlink ref="H2728" r:id="rId2678" xr:uid="{00000000-0004-0000-0000-0000750A0000}"/>
    <hyperlink ref="H2729" r:id="rId2679" xr:uid="{00000000-0004-0000-0000-0000760A0000}"/>
    <hyperlink ref="H2730" r:id="rId2680" xr:uid="{00000000-0004-0000-0000-0000770A0000}"/>
    <hyperlink ref="H2731" r:id="rId2681" xr:uid="{00000000-0004-0000-0000-0000780A0000}"/>
    <hyperlink ref="H2732" r:id="rId2682" xr:uid="{00000000-0004-0000-0000-0000790A0000}"/>
    <hyperlink ref="H2733" r:id="rId2683" xr:uid="{00000000-0004-0000-0000-00007A0A0000}"/>
    <hyperlink ref="H2734" r:id="rId2684" xr:uid="{00000000-0004-0000-0000-00007B0A0000}"/>
    <hyperlink ref="H2735" r:id="rId2685" xr:uid="{00000000-0004-0000-0000-00007C0A0000}"/>
    <hyperlink ref="H2736" r:id="rId2686" xr:uid="{00000000-0004-0000-0000-00007D0A0000}"/>
    <hyperlink ref="H2737" r:id="rId2687" xr:uid="{00000000-0004-0000-0000-00007E0A0000}"/>
    <hyperlink ref="H2738" r:id="rId2688" xr:uid="{00000000-0004-0000-0000-00007F0A0000}"/>
    <hyperlink ref="H2739" r:id="rId2689" xr:uid="{00000000-0004-0000-0000-0000800A0000}"/>
    <hyperlink ref="H2740" r:id="rId2690" xr:uid="{00000000-0004-0000-0000-0000810A0000}"/>
    <hyperlink ref="H2741" r:id="rId2691" xr:uid="{00000000-0004-0000-0000-0000820A0000}"/>
    <hyperlink ref="H2742" r:id="rId2692" xr:uid="{00000000-0004-0000-0000-0000830A0000}"/>
    <hyperlink ref="H2743" r:id="rId2693" xr:uid="{00000000-0004-0000-0000-0000840A0000}"/>
    <hyperlink ref="H2744" r:id="rId2694" xr:uid="{00000000-0004-0000-0000-0000850A0000}"/>
    <hyperlink ref="H2745" r:id="rId2695" xr:uid="{00000000-0004-0000-0000-0000860A0000}"/>
    <hyperlink ref="H2746" r:id="rId2696" xr:uid="{00000000-0004-0000-0000-0000870A0000}"/>
    <hyperlink ref="H2747" r:id="rId2697" xr:uid="{00000000-0004-0000-0000-0000880A0000}"/>
    <hyperlink ref="H2748" r:id="rId2698" xr:uid="{00000000-0004-0000-0000-0000890A0000}"/>
    <hyperlink ref="H2749" r:id="rId2699" xr:uid="{00000000-0004-0000-0000-00008A0A0000}"/>
    <hyperlink ref="H2750" r:id="rId2700" xr:uid="{00000000-0004-0000-0000-00008B0A0000}"/>
    <hyperlink ref="H2751" r:id="rId2701" xr:uid="{00000000-0004-0000-0000-00008C0A0000}"/>
    <hyperlink ref="H2752" r:id="rId2702" xr:uid="{00000000-0004-0000-0000-00008D0A0000}"/>
    <hyperlink ref="H2753" r:id="rId2703" xr:uid="{00000000-0004-0000-0000-00008E0A0000}"/>
    <hyperlink ref="H2754" r:id="rId2704" xr:uid="{00000000-0004-0000-0000-00008F0A0000}"/>
    <hyperlink ref="H2755" r:id="rId2705" xr:uid="{00000000-0004-0000-0000-0000900A0000}"/>
    <hyperlink ref="H2756" r:id="rId2706" xr:uid="{00000000-0004-0000-0000-0000910A0000}"/>
    <hyperlink ref="H2757" r:id="rId2707" xr:uid="{00000000-0004-0000-0000-0000920A0000}"/>
    <hyperlink ref="H2758" r:id="rId2708" xr:uid="{00000000-0004-0000-0000-0000930A0000}"/>
    <hyperlink ref="H2759" r:id="rId2709" xr:uid="{00000000-0004-0000-0000-0000940A0000}"/>
    <hyperlink ref="H2760" r:id="rId2710" xr:uid="{00000000-0004-0000-0000-0000950A0000}"/>
    <hyperlink ref="H2761" r:id="rId2711" xr:uid="{00000000-0004-0000-0000-0000960A0000}"/>
    <hyperlink ref="H2762" r:id="rId2712" location="%40%3F_afrLoop%3D1338880703061539%26centerWidth%3D80%2525%26dDocName%3DSBV407519%26leftWidth%3D20%2525%26rightWidth%3D0%2525%26showFooter%3Dfalse%26showHeader%3Dfalse%26_adf.ctrl-state%3Dzf34bn8y9_651" xr:uid="{00000000-0004-0000-0000-0000970A0000}"/>
    <hyperlink ref="H2763" r:id="rId2713" xr:uid="{00000000-0004-0000-0000-0000980A0000}"/>
    <hyperlink ref="H2764" r:id="rId2714" xr:uid="{00000000-0004-0000-0000-0000990A0000}"/>
    <hyperlink ref="H2765" r:id="rId2715" xr:uid="{00000000-0004-0000-0000-00009A0A0000}"/>
    <hyperlink ref="H2766" r:id="rId2716" xr:uid="{00000000-0004-0000-0000-00009B0A0000}"/>
    <hyperlink ref="H2767" r:id="rId2717" xr:uid="{00000000-0004-0000-0000-00009C0A0000}"/>
    <hyperlink ref="H2768" r:id="rId2718" xr:uid="{00000000-0004-0000-0000-00009D0A0000}"/>
    <hyperlink ref="H2769" r:id="rId2719" xr:uid="{00000000-0004-0000-0000-00009E0A0000}"/>
    <hyperlink ref="H2770" r:id="rId2720" xr:uid="{00000000-0004-0000-0000-00009F0A0000}"/>
    <hyperlink ref="H2771" r:id="rId2721" xr:uid="{00000000-0004-0000-0000-0000A00A0000}"/>
    <hyperlink ref="H2772" r:id="rId2722" xr:uid="{00000000-0004-0000-0000-0000A10A0000}"/>
    <hyperlink ref="H2773" r:id="rId2723" xr:uid="{00000000-0004-0000-0000-0000A20A0000}"/>
    <hyperlink ref="H2774" r:id="rId2724" xr:uid="{00000000-0004-0000-0000-0000A30A0000}"/>
    <hyperlink ref="H2775" r:id="rId2725" xr:uid="{00000000-0004-0000-0000-0000A40A0000}"/>
    <hyperlink ref="H2776" r:id="rId2726" xr:uid="{00000000-0004-0000-0000-0000A50A0000}"/>
    <hyperlink ref="H2777" r:id="rId2727" xr:uid="{00000000-0004-0000-0000-0000A60A0000}"/>
    <hyperlink ref="J2777" r:id="rId2728" xr:uid="{00000000-0004-0000-0000-0000A70A0000}"/>
    <hyperlink ref="H2778" r:id="rId2729" xr:uid="{00000000-0004-0000-0000-0000A80A0000}"/>
    <hyperlink ref="J2778" r:id="rId2730" xr:uid="{00000000-0004-0000-0000-0000A90A0000}"/>
    <hyperlink ref="H2779" r:id="rId2731" xr:uid="{00000000-0004-0000-0000-0000AA0A0000}"/>
    <hyperlink ref="H2780" r:id="rId2732" xr:uid="{00000000-0004-0000-0000-0000AB0A0000}"/>
    <hyperlink ref="H2781" r:id="rId2733" xr:uid="{00000000-0004-0000-0000-0000AC0A0000}"/>
    <hyperlink ref="H2782" r:id="rId2734" xr:uid="{00000000-0004-0000-0000-0000AD0A0000}"/>
    <hyperlink ref="H2783" r:id="rId2735" xr:uid="{00000000-0004-0000-0000-0000AE0A0000}"/>
    <hyperlink ref="H2784" r:id="rId2736" xr:uid="{00000000-0004-0000-0000-0000AF0A0000}"/>
    <hyperlink ref="H2785" r:id="rId2737" xr:uid="{00000000-0004-0000-0000-0000B00A0000}"/>
    <hyperlink ref="H2786" r:id="rId2738" xr:uid="{00000000-0004-0000-0000-0000B10A0000}"/>
    <hyperlink ref="H2787" r:id="rId2739" xr:uid="{00000000-0004-0000-0000-0000B20A0000}"/>
    <hyperlink ref="H2788" r:id="rId2740" xr:uid="{00000000-0004-0000-0000-0000B30A0000}"/>
    <hyperlink ref="H2789" r:id="rId2741" xr:uid="{00000000-0004-0000-0000-0000B40A0000}"/>
    <hyperlink ref="H2790" r:id="rId2742" xr:uid="{00000000-0004-0000-0000-0000B50A0000}"/>
    <hyperlink ref="H2791" r:id="rId2743" xr:uid="{00000000-0004-0000-0000-0000B60A0000}"/>
    <hyperlink ref="H2792" r:id="rId2744" xr:uid="{00000000-0004-0000-0000-0000B70A0000}"/>
    <hyperlink ref="H2794" r:id="rId2745" xr:uid="{00000000-0004-0000-0000-0000B80A0000}"/>
    <hyperlink ref="H2795" r:id="rId2746" location="CoroVi" xr:uid="{00000000-0004-0000-0000-0000B90A0000}"/>
    <hyperlink ref="H2797" r:id="rId2747" xr:uid="{00000000-0004-0000-0000-0000BA0A0000}"/>
    <hyperlink ref="J2797" r:id="rId2748" xr:uid="{00000000-0004-0000-0000-0000BB0A0000}"/>
    <hyperlink ref="H2798" r:id="rId2749" xr:uid="{00000000-0004-0000-0000-0000BC0A0000}"/>
    <hyperlink ref="H2799" r:id="rId2750" xr:uid="{00000000-0004-0000-0000-0000BD0A0000}"/>
    <hyperlink ref="H2800" r:id="rId2751" xr:uid="{00000000-0004-0000-0000-0000BE0A0000}"/>
    <hyperlink ref="H2801" r:id="rId2752" xr:uid="{00000000-0004-0000-0000-0000BF0A0000}"/>
    <hyperlink ref="H2802" r:id="rId2753" xr:uid="{00000000-0004-0000-0000-0000C00A0000}"/>
    <hyperlink ref="H2803" r:id="rId2754" xr:uid="{00000000-0004-0000-0000-0000C10A0000}"/>
    <hyperlink ref="H2804" r:id="rId2755" xr:uid="{00000000-0004-0000-0000-0000C20A0000}"/>
    <hyperlink ref="H2805" r:id="rId2756" xr:uid="{00000000-0004-0000-0000-0000C30A0000}"/>
    <hyperlink ref="H2806" r:id="rId2757" xr:uid="{00000000-0004-0000-0000-0000C40A0000}"/>
    <hyperlink ref="H2807" r:id="rId2758" xr:uid="{00000000-0004-0000-0000-0000C50A0000}"/>
    <hyperlink ref="H2808" r:id="rId2759" xr:uid="{00000000-0004-0000-0000-0000C60A0000}"/>
    <hyperlink ref="H2809" r:id="rId2760" xr:uid="{00000000-0004-0000-0000-0000C70A0000}"/>
    <hyperlink ref="H2810" r:id="rId2761" xr:uid="{00000000-0004-0000-0000-0000C80A0000}"/>
    <hyperlink ref="H2811" r:id="rId2762" xr:uid="{00000000-0004-0000-0000-0000C90A0000}"/>
    <hyperlink ref="H2812" r:id="rId2763" xr:uid="{00000000-0004-0000-0000-0000CA0A0000}"/>
    <hyperlink ref="H2813" r:id="rId2764" xr:uid="{00000000-0004-0000-0000-0000CB0A0000}"/>
    <hyperlink ref="H2814" r:id="rId2765" xr:uid="{00000000-0004-0000-0000-0000CC0A0000}"/>
    <hyperlink ref="H2815" r:id="rId2766" xr:uid="{00000000-0004-0000-0000-0000CD0A0000}"/>
    <hyperlink ref="J2815" r:id="rId2767" xr:uid="{00000000-0004-0000-0000-0000CE0A0000}"/>
    <hyperlink ref="H2816" r:id="rId2768" xr:uid="{00000000-0004-0000-0000-0000CF0A0000}"/>
    <hyperlink ref="H2817" r:id="rId2769" xr:uid="{00000000-0004-0000-0000-0000D00A0000}"/>
    <hyperlink ref="H2818" r:id="rId2770" xr:uid="{00000000-0004-0000-0000-0000D10A0000}"/>
    <hyperlink ref="H2819" r:id="rId2771" xr:uid="{00000000-0004-0000-0000-0000D20A0000}"/>
    <hyperlink ref="J2819" r:id="rId2772" xr:uid="{00000000-0004-0000-0000-0000D30A0000}"/>
    <hyperlink ref="H2820" r:id="rId2773" xr:uid="{00000000-0004-0000-0000-0000D40A0000}"/>
    <hyperlink ref="H2821" r:id="rId2774" xr:uid="{00000000-0004-0000-0000-0000D50A0000}"/>
    <hyperlink ref="H2822" r:id="rId2775" xr:uid="{00000000-0004-0000-0000-0000D60A0000}"/>
    <hyperlink ref="H2823" r:id="rId2776" xr:uid="{00000000-0004-0000-0000-0000D70A0000}"/>
    <hyperlink ref="H2824" r:id="rId2777" xr:uid="{00000000-0004-0000-0000-0000D80A0000}"/>
    <hyperlink ref="H2825" r:id="rId2778" xr:uid="{00000000-0004-0000-0000-0000D90A0000}"/>
    <hyperlink ref="H2826" r:id="rId2779" xr:uid="{00000000-0004-0000-0000-0000DA0A0000}"/>
    <hyperlink ref="H2827" r:id="rId2780" xr:uid="{00000000-0004-0000-0000-0000DB0A0000}"/>
    <hyperlink ref="H2828" r:id="rId2781" xr:uid="{00000000-0004-0000-0000-0000DC0A0000}"/>
    <hyperlink ref="H2829" r:id="rId2782" xr:uid="{00000000-0004-0000-0000-0000DD0A0000}"/>
    <hyperlink ref="H2830" r:id="rId2783" xr:uid="{00000000-0004-0000-0000-0000DE0A0000}"/>
    <hyperlink ref="H2831" r:id="rId2784" xr:uid="{00000000-0004-0000-0000-0000DF0A0000}"/>
    <hyperlink ref="H2832" r:id="rId2785" xr:uid="{00000000-0004-0000-0000-0000E00A0000}"/>
    <hyperlink ref="H2833" r:id="rId2786" xr:uid="{00000000-0004-0000-0000-0000E10A0000}"/>
    <hyperlink ref="J2833" r:id="rId2787" xr:uid="{00000000-0004-0000-0000-0000E20A0000}"/>
    <hyperlink ref="H2834" r:id="rId2788" xr:uid="{00000000-0004-0000-0000-0000E30A0000}"/>
    <hyperlink ref="H2835" r:id="rId2789" xr:uid="{00000000-0004-0000-0000-0000E40A0000}"/>
    <hyperlink ref="H2836" r:id="rId2790" xr:uid="{00000000-0004-0000-0000-0000E50A0000}"/>
    <hyperlink ref="H2837" r:id="rId2791" xr:uid="{00000000-0004-0000-0000-0000E60A0000}"/>
    <hyperlink ref="H2838" r:id="rId2792" xr:uid="{00000000-0004-0000-0000-0000E70A0000}"/>
    <hyperlink ref="H2839" r:id="rId2793" xr:uid="{00000000-0004-0000-0000-0000E80A0000}"/>
    <hyperlink ref="H2840" r:id="rId2794" xr:uid="{00000000-0004-0000-0000-0000E90A0000}"/>
    <hyperlink ref="H2841" r:id="rId2795" xr:uid="{00000000-0004-0000-0000-0000EA0A0000}"/>
    <hyperlink ref="H2842" r:id="rId2796" xr:uid="{00000000-0004-0000-0000-0000EB0A0000}"/>
    <hyperlink ref="H2843" r:id="rId2797" xr:uid="{00000000-0004-0000-0000-0000EC0A0000}"/>
    <hyperlink ref="H2844" r:id="rId2798" xr:uid="{00000000-0004-0000-0000-0000ED0A0000}"/>
    <hyperlink ref="H2845" r:id="rId2799" xr:uid="{00000000-0004-0000-0000-0000EE0A0000}"/>
    <hyperlink ref="H2846" r:id="rId2800" xr:uid="{00000000-0004-0000-0000-0000EF0A0000}"/>
    <hyperlink ref="H2847" r:id="rId2801" xr:uid="{00000000-0004-0000-0000-0000F00A0000}"/>
    <hyperlink ref="H2848" r:id="rId2802" xr:uid="{00000000-0004-0000-0000-0000F10A0000}"/>
    <hyperlink ref="H2849" r:id="rId2803" xr:uid="{00000000-0004-0000-0000-0000F20A0000}"/>
    <hyperlink ref="H2850" r:id="rId2804" xr:uid="{00000000-0004-0000-0000-0000F30A0000}"/>
    <hyperlink ref="H2851" r:id="rId2805" xr:uid="{00000000-0004-0000-0000-0000F40A0000}"/>
    <hyperlink ref="H2852" r:id="rId2806" xr:uid="{00000000-0004-0000-0000-0000F50A0000}"/>
    <hyperlink ref="H2853" r:id="rId2807" xr:uid="{00000000-0004-0000-0000-0000F60A0000}"/>
    <hyperlink ref="H2854" r:id="rId2808" xr:uid="{00000000-0004-0000-0000-0000F70A0000}"/>
    <hyperlink ref="H2855" r:id="rId2809" xr:uid="{00000000-0004-0000-0000-0000F80A0000}"/>
    <hyperlink ref="H2856" r:id="rId2810" xr:uid="{00000000-0004-0000-0000-0000F90A0000}"/>
    <hyperlink ref="H2857" r:id="rId2811" xr:uid="{00000000-0004-0000-0000-0000FA0A0000}"/>
    <hyperlink ref="H2858" r:id="rId2812" xr:uid="{00000000-0004-0000-0000-0000FB0A0000}"/>
    <hyperlink ref="H2859" r:id="rId2813" xr:uid="{00000000-0004-0000-0000-0000FC0A0000}"/>
    <hyperlink ref="H2860" r:id="rId2814" xr:uid="{00000000-0004-0000-0000-0000FD0A0000}"/>
    <hyperlink ref="H2861" r:id="rId2815" xr:uid="{00000000-0004-0000-0000-0000FE0A0000}"/>
    <hyperlink ref="H2862" r:id="rId2816" xr:uid="{00000000-0004-0000-0000-0000FF0A0000}"/>
    <hyperlink ref="H2863" r:id="rId2817" xr:uid="{00000000-0004-0000-0000-0000000B0000}"/>
    <hyperlink ref="H2864" r:id="rId2818" xr:uid="{00000000-0004-0000-0000-0000010B0000}"/>
    <hyperlink ref="H2865" r:id="rId2819" xr:uid="{00000000-0004-0000-0000-0000020B0000}"/>
    <hyperlink ref="H2866" r:id="rId2820" xr:uid="{00000000-0004-0000-0000-0000030B0000}"/>
    <hyperlink ref="H2867" r:id="rId2821" xr:uid="{00000000-0004-0000-0000-0000040B0000}"/>
    <hyperlink ref="H2868" r:id="rId2822" xr:uid="{00000000-0004-0000-0000-0000050B0000}"/>
    <hyperlink ref="H2869" r:id="rId2823" xr:uid="{00000000-0004-0000-0000-0000060B0000}"/>
    <hyperlink ref="H2870" r:id="rId2824" xr:uid="{00000000-0004-0000-0000-0000070B0000}"/>
    <hyperlink ref="H2871" r:id="rId2825" xr:uid="{00000000-0004-0000-0000-0000080B0000}"/>
    <hyperlink ref="H2872" r:id="rId2826" xr:uid="{00000000-0004-0000-0000-0000090B0000}"/>
    <hyperlink ref="H2873" r:id="rId2827" xr:uid="{00000000-0004-0000-0000-00000A0B0000}"/>
    <hyperlink ref="H2874" r:id="rId2828" xr:uid="{00000000-0004-0000-0000-00000B0B0000}"/>
    <hyperlink ref="H2875" r:id="rId2829" xr:uid="{00000000-0004-0000-0000-00000C0B0000}"/>
    <hyperlink ref="H2876" r:id="rId2830" xr:uid="{00000000-0004-0000-0000-00000D0B0000}"/>
    <hyperlink ref="H2877" r:id="rId2831" xr:uid="{00000000-0004-0000-0000-00000E0B0000}"/>
    <hyperlink ref="H2878" r:id="rId2832" xr:uid="{00000000-0004-0000-0000-00000F0B0000}"/>
    <hyperlink ref="H2879" r:id="rId2833" xr:uid="{00000000-0004-0000-0000-0000100B0000}"/>
    <hyperlink ref="H2880" r:id="rId2834" xr:uid="{00000000-0004-0000-0000-0000110B0000}"/>
    <hyperlink ref="H2881" r:id="rId2835" xr:uid="{00000000-0004-0000-0000-0000120B0000}"/>
    <hyperlink ref="H2882" r:id="rId2836" xr:uid="{00000000-0004-0000-0000-0000130B0000}"/>
    <hyperlink ref="H2883" r:id="rId2837" xr:uid="{00000000-0004-0000-0000-0000140B0000}"/>
    <hyperlink ref="H2884" r:id="rId2838" xr:uid="{00000000-0004-0000-0000-0000150B0000}"/>
    <hyperlink ref="H2885" r:id="rId2839" xr:uid="{00000000-0004-0000-0000-0000160B0000}"/>
    <hyperlink ref="H2886" r:id="rId2840" xr:uid="{00000000-0004-0000-0000-0000170B0000}"/>
    <hyperlink ref="H2887" r:id="rId2841" xr:uid="{00000000-0004-0000-0000-0000180B0000}"/>
    <hyperlink ref="H2888" r:id="rId2842" xr:uid="{00000000-0004-0000-0000-0000190B0000}"/>
    <hyperlink ref="H2889" r:id="rId2843" xr:uid="{00000000-0004-0000-0000-00001A0B0000}"/>
    <hyperlink ref="H2890" r:id="rId2844" xr:uid="{00000000-0004-0000-0000-00001B0B0000}"/>
    <hyperlink ref="H2891" r:id="rId2845" xr:uid="{00000000-0004-0000-0000-00001C0B0000}"/>
    <hyperlink ref="H2892" r:id="rId2846" xr:uid="{00000000-0004-0000-0000-00001D0B0000}"/>
    <hyperlink ref="H2893" r:id="rId2847" xr:uid="{00000000-0004-0000-0000-00001E0B0000}"/>
    <hyperlink ref="H2894" r:id="rId2848" xr:uid="{00000000-0004-0000-0000-00001F0B0000}"/>
    <hyperlink ref="H2895" r:id="rId2849" xr:uid="{00000000-0004-0000-0000-0000200B0000}"/>
    <hyperlink ref="H2896" r:id="rId2850" xr:uid="{00000000-0004-0000-0000-0000210B0000}"/>
    <hyperlink ref="H2897" r:id="rId2851" xr:uid="{00000000-0004-0000-0000-0000220B0000}"/>
    <hyperlink ref="H2898" r:id="rId2852" xr:uid="{00000000-0004-0000-0000-0000230B0000}"/>
    <hyperlink ref="H2899" r:id="rId2853" xr:uid="{00000000-0004-0000-0000-0000240B0000}"/>
    <hyperlink ref="H2900" r:id="rId2854" xr:uid="{00000000-0004-0000-0000-0000250B0000}"/>
    <hyperlink ref="H2901" r:id="rId2855" xr:uid="{00000000-0004-0000-0000-0000260B0000}"/>
    <hyperlink ref="H2902" r:id="rId2856" xr:uid="{00000000-0004-0000-0000-0000270B0000}"/>
    <hyperlink ref="H2903" r:id="rId2857" xr:uid="{00000000-0004-0000-0000-0000280B0000}"/>
    <hyperlink ref="H2904" r:id="rId2858" xr:uid="{00000000-0004-0000-0000-0000290B0000}"/>
    <hyperlink ref="H2905" r:id="rId2859" xr:uid="{00000000-0004-0000-0000-00002A0B0000}"/>
    <hyperlink ref="H2906" r:id="rId2860" xr:uid="{00000000-0004-0000-0000-00002B0B0000}"/>
    <hyperlink ref="H2907" r:id="rId2861" xr:uid="{00000000-0004-0000-0000-00002C0B0000}"/>
    <hyperlink ref="J2907" r:id="rId2862" xr:uid="{00000000-0004-0000-0000-00002D0B0000}"/>
    <hyperlink ref="H2908" r:id="rId2863" xr:uid="{00000000-0004-0000-0000-00002E0B0000}"/>
    <hyperlink ref="H2909" r:id="rId2864" xr:uid="{00000000-0004-0000-0000-00002F0B0000}"/>
    <hyperlink ref="H2910" r:id="rId2865" xr:uid="{00000000-0004-0000-0000-0000300B0000}"/>
    <hyperlink ref="H2911" r:id="rId2866" xr:uid="{00000000-0004-0000-0000-0000310B0000}"/>
    <hyperlink ref="H2912" r:id="rId2867" xr:uid="{00000000-0004-0000-0000-0000320B0000}"/>
    <hyperlink ref="H2913" r:id="rId2868" xr:uid="{00000000-0004-0000-0000-0000330B0000}"/>
    <hyperlink ref="J2913" r:id="rId2869" xr:uid="{00000000-0004-0000-0000-0000340B0000}"/>
    <hyperlink ref="H2914" r:id="rId2870" xr:uid="{00000000-0004-0000-0000-0000350B0000}"/>
    <hyperlink ref="H2915" r:id="rId2871" xr:uid="{00000000-0004-0000-0000-0000360B0000}"/>
    <hyperlink ref="H2916" r:id="rId2872" xr:uid="{00000000-0004-0000-0000-0000370B0000}"/>
    <hyperlink ref="H2917" r:id="rId2873" xr:uid="{00000000-0004-0000-0000-0000380B0000}"/>
    <hyperlink ref="H2918" r:id="rId2874" xr:uid="{00000000-0004-0000-0000-0000390B0000}"/>
    <hyperlink ref="H2919" r:id="rId2875" xr:uid="{00000000-0004-0000-0000-00003A0B0000}"/>
    <hyperlink ref="H2920" r:id="rId2876" xr:uid="{00000000-0004-0000-0000-00003B0B0000}"/>
    <hyperlink ref="H2921" r:id="rId2877" xr:uid="{00000000-0004-0000-0000-00003C0B0000}"/>
    <hyperlink ref="H2922" r:id="rId2878" xr:uid="{00000000-0004-0000-0000-00003D0B0000}"/>
    <hyperlink ref="H2923" r:id="rId2879" xr:uid="{00000000-0004-0000-0000-00003E0B0000}"/>
    <hyperlink ref="H2924" r:id="rId2880" xr:uid="{00000000-0004-0000-0000-00003F0B0000}"/>
    <hyperlink ref="H2925" r:id="rId2881" xr:uid="{00000000-0004-0000-0000-0000400B0000}"/>
    <hyperlink ref="H2926" r:id="rId2882" xr:uid="{00000000-0004-0000-0000-0000410B0000}"/>
    <hyperlink ref="H2927" r:id="rId2883" xr:uid="{00000000-0004-0000-0000-0000420B0000}"/>
    <hyperlink ref="H2928" r:id="rId2884" xr:uid="{00000000-0004-0000-0000-0000430B0000}"/>
    <hyperlink ref="H2929" r:id="rId2885" xr:uid="{00000000-0004-0000-0000-0000440B0000}"/>
    <hyperlink ref="H2930" r:id="rId2886" xr:uid="{00000000-0004-0000-0000-0000450B0000}"/>
    <hyperlink ref="H2931" r:id="rId2887" xr:uid="{00000000-0004-0000-0000-0000460B0000}"/>
    <hyperlink ref="H2932" r:id="rId2888" xr:uid="{00000000-0004-0000-0000-0000470B0000}"/>
    <hyperlink ref="H2933" r:id="rId2889" xr:uid="{00000000-0004-0000-0000-0000480B0000}"/>
    <hyperlink ref="H2934" r:id="rId2890" xr:uid="{00000000-0004-0000-0000-0000490B0000}"/>
    <hyperlink ref="H2935" r:id="rId2891" xr:uid="{00000000-0004-0000-0000-00004A0B0000}"/>
    <hyperlink ref="H2936" r:id="rId2892" xr:uid="{00000000-0004-0000-0000-00004B0B0000}"/>
    <hyperlink ref="H2937" r:id="rId2893" xr:uid="{00000000-0004-0000-0000-00004C0B0000}"/>
    <hyperlink ref="H2938" r:id="rId2894" xr:uid="{00000000-0004-0000-0000-00004D0B0000}"/>
    <hyperlink ref="H2939" r:id="rId2895" xr:uid="{00000000-0004-0000-0000-00004E0B0000}"/>
    <hyperlink ref="H2940" r:id="rId2896" xr:uid="{00000000-0004-0000-0000-00004F0B0000}"/>
    <hyperlink ref="H2941" r:id="rId2897" xr:uid="{00000000-0004-0000-0000-0000500B0000}"/>
    <hyperlink ref="H2942" r:id="rId2898" xr:uid="{00000000-0004-0000-0000-0000510B0000}"/>
    <hyperlink ref="H2943" r:id="rId2899" xr:uid="{00000000-0004-0000-0000-0000520B0000}"/>
    <hyperlink ref="H2944" r:id="rId2900" xr:uid="{00000000-0004-0000-0000-0000530B0000}"/>
    <hyperlink ref="H2945" r:id="rId2901" xr:uid="{00000000-0004-0000-0000-0000540B0000}"/>
    <hyperlink ref="H2946" r:id="rId2902" xr:uid="{00000000-0004-0000-0000-0000550B0000}"/>
    <hyperlink ref="H2947" r:id="rId2903" xr:uid="{00000000-0004-0000-0000-0000560B0000}"/>
    <hyperlink ref="H2948" r:id="rId2904" xr:uid="{00000000-0004-0000-0000-0000570B0000}"/>
    <hyperlink ref="H2949" r:id="rId2905" xr:uid="{00000000-0004-0000-0000-0000580B0000}"/>
    <hyperlink ref="H2950" r:id="rId2906" xr:uid="{00000000-0004-0000-0000-0000590B0000}"/>
    <hyperlink ref="H2951" r:id="rId2907" xr:uid="{00000000-0004-0000-0000-00005A0B0000}"/>
    <hyperlink ref="H2952" r:id="rId2908" xr:uid="{00000000-0004-0000-0000-00005B0B0000}"/>
    <hyperlink ref="H2953" r:id="rId2909" xr:uid="{00000000-0004-0000-0000-00005C0B0000}"/>
    <hyperlink ref="H2954" r:id="rId2910" xr:uid="{00000000-0004-0000-0000-00005D0B0000}"/>
    <hyperlink ref="H2955" r:id="rId2911" xr:uid="{00000000-0004-0000-0000-00005E0B0000}"/>
    <hyperlink ref="H2956" r:id="rId2912" xr:uid="{00000000-0004-0000-0000-00005F0B0000}"/>
    <hyperlink ref="H2957" r:id="rId2913" xr:uid="{00000000-0004-0000-0000-0000600B0000}"/>
    <hyperlink ref="H2958" r:id="rId2914" xr:uid="{00000000-0004-0000-0000-0000610B0000}"/>
    <hyperlink ref="H2959" r:id="rId2915" xr:uid="{00000000-0004-0000-0000-0000620B0000}"/>
    <hyperlink ref="H2960" r:id="rId2916" xr:uid="{00000000-0004-0000-0000-0000630B0000}"/>
    <hyperlink ref="H2961" r:id="rId2917" xr:uid="{00000000-0004-0000-0000-0000640B0000}"/>
    <hyperlink ref="H2962" r:id="rId2918" xr:uid="{00000000-0004-0000-0000-0000650B0000}"/>
    <hyperlink ref="H2963" r:id="rId2919" xr:uid="{00000000-0004-0000-0000-0000660B0000}"/>
    <hyperlink ref="H2964" r:id="rId2920" xr:uid="{00000000-0004-0000-0000-0000670B0000}"/>
    <hyperlink ref="H2965" r:id="rId2921" xr:uid="{00000000-0004-0000-0000-0000680B0000}"/>
    <hyperlink ref="H2966" r:id="rId2922" xr:uid="{00000000-0004-0000-0000-0000690B0000}"/>
    <hyperlink ref="H2967" r:id="rId2923" xr:uid="{00000000-0004-0000-0000-00006A0B0000}"/>
    <hyperlink ref="H2968" r:id="rId2924" xr:uid="{00000000-0004-0000-0000-00006B0B0000}"/>
    <hyperlink ref="H2969" r:id="rId2925" xr:uid="{00000000-0004-0000-0000-00006C0B0000}"/>
    <hyperlink ref="H2970" r:id="rId2926" xr:uid="{00000000-0004-0000-0000-00006D0B0000}"/>
    <hyperlink ref="H2971" r:id="rId2927" xr:uid="{00000000-0004-0000-0000-00006E0B0000}"/>
    <hyperlink ref="H2972" r:id="rId2928" xr:uid="{00000000-0004-0000-0000-00006F0B0000}"/>
    <hyperlink ref="H2973" r:id="rId2929" xr:uid="{00000000-0004-0000-0000-0000700B0000}"/>
    <hyperlink ref="H2974" r:id="rId2930" xr:uid="{00000000-0004-0000-0000-0000710B0000}"/>
    <hyperlink ref="H2975" r:id="rId2931" xr:uid="{00000000-0004-0000-0000-0000720B0000}"/>
    <hyperlink ref="H2982" r:id="rId2932" xr:uid="{00000000-0004-0000-0000-0000730B0000}"/>
    <hyperlink ref="H2983" r:id="rId2933" xr:uid="{00000000-0004-0000-0000-0000740B0000}"/>
    <hyperlink ref="H2984" r:id="rId2934" xr:uid="{00000000-0004-0000-0000-0000750B0000}"/>
    <hyperlink ref="H2985" r:id="rId2935" xr:uid="{00000000-0004-0000-0000-0000760B0000}"/>
    <hyperlink ref="H2986" r:id="rId2936" xr:uid="{00000000-0004-0000-0000-0000770B0000}"/>
    <hyperlink ref="H2987" r:id="rId2937" xr:uid="{00000000-0004-0000-0000-0000780B0000}"/>
    <hyperlink ref="H2988" r:id="rId2938" xr:uid="{00000000-0004-0000-0000-0000790B0000}"/>
    <hyperlink ref="H2989" r:id="rId2939" xr:uid="{00000000-0004-0000-0000-00007A0B0000}"/>
    <hyperlink ref="H2990" r:id="rId2940" xr:uid="{00000000-0004-0000-0000-00007B0B0000}"/>
    <hyperlink ref="H2991" r:id="rId2941" xr:uid="{00000000-0004-0000-0000-00007C0B0000}"/>
    <hyperlink ref="H2992" r:id="rId2942" xr:uid="{00000000-0004-0000-0000-00007D0B0000}"/>
    <hyperlink ref="H2993" r:id="rId2943" xr:uid="{00000000-0004-0000-0000-00007E0B0000}"/>
    <hyperlink ref="H2994" r:id="rId2944" xr:uid="{00000000-0004-0000-0000-00007F0B0000}"/>
    <hyperlink ref="H2995" r:id="rId2945" xr:uid="{00000000-0004-0000-0000-0000800B0000}"/>
    <hyperlink ref="H2996" r:id="rId2946" xr:uid="{00000000-0004-0000-0000-0000810B0000}"/>
    <hyperlink ref="H2997" r:id="rId2947" xr:uid="{00000000-0004-0000-0000-0000820B0000}"/>
    <hyperlink ref="H2998" r:id="rId2948" xr:uid="{00000000-0004-0000-0000-0000830B0000}"/>
    <hyperlink ref="H2999" r:id="rId2949" xr:uid="{00000000-0004-0000-0000-0000840B0000}"/>
    <hyperlink ref="H3000" r:id="rId2950" xr:uid="{00000000-0004-0000-0000-0000850B0000}"/>
    <hyperlink ref="H3001" r:id="rId2951" xr:uid="{00000000-0004-0000-0000-0000860B0000}"/>
    <hyperlink ref="J3001" r:id="rId2952" xr:uid="{00000000-0004-0000-0000-0000870B0000}"/>
    <hyperlink ref="H3002" r:id="rId2953" xr:uid="{00000000-0004-0000-0000-0000880B0000}"/>
    <hyperlink ref="H3003" r:id="rId2954" xr:uid="{00000000-0004-0000-0000-0000890B0000}"/>
    <hyperlink ref="H3004" r:id="rId2955" xr:uid="{00000000-0004-0000-0000-00008A0B0000}"/>
    <hyperlink ref="H3005" r:id="rId2956" xr:uid="{00000000-0004-0000-0000-00008B0B0000}"/>
    <hyperlink ref="H3006" r:id="rId2957" xr:uid="{00000000-0004-0000-0000-00008C0B0000}"/>
    <hyperlink ref="H3007" r:id="rId2958" xr:uid="{00000000-0004-0000-0000-00008D0B0000}"/>
    <hyperlink ref="H3008" r:id="rId2959" xr:uid="{00000000-0004-0000-0000-00008E0B0000}"/>
    <hyperlink ref="H3009" r:id="rId2960" xr:uid="{00000000-0004-0000-0000-00008F0B0000}"/>
    <hyperlink ref="H3010" r:id="rId2961" xr:uid="{00000000-0004-0000-0000-0000900B0000}"/>
    <hyperlink ref="H3011" r:id="rId2962" xr:uid="{00000000-0004-0000-0000-0000910B0000}"/>
    <hyperlink ref="H3012" r:id="rId2963" xr:uid="{00000000-0004-0000-0000-0000920B0000}"/>
    <hyperlink ref="H3013" r:id="rId2964" xr:uid="{00000000-0004-0000-0000-0000930B0000}"/>
    <hyperlink ref="H3014" r:id="rId2965" xr:uid="{00000000-0004-0000-0000-0000940B0000}"/>
    <hyperlink ref="H3015" r:id="rId2966" xr:uid="{00000000-0004-0000-0000-0000950B0000}"/>
    <hyperlink ref="H3016" r:id="rId2967" xr:uid="{00000000-0004-0000-0000-0000960B0000}"/>
    <hyperlink ref="H3017" r:id="rId2968" xr:uid="{00000000-0004-0000-0000-0000970B0000}"/>
    <hyperlink ref="H3018" r:id="rId2969" xr:uid="{00000000-0004-0000-0000-0000980B0000}"/>
    <hyperlink ref="H3019" r:id="rId2970" xr:uid="{00000000-0004-0000-0000-0000990B0000}"/>
    <hyperlink ref="H3020" r:id="rId2971" xr:uid="{00000000-0004-0000-0000-00009A0B0000}"/>
    <hyperlink ref="H3021" r:id="rId2972" xr:uid="{00000000-0004-0000-0000-00009B0B0000}"/>
    <hyperlink ref="H3022" r:id="rId2973" xr:uid="{00000000-0004-0000-0000-00009C0B0000}"/>
    <hyperlink ref="H3023" r:id="rId2974" xr:uid="{00000000-0004-0000-0000-00009D0B0000}"/>
    <hyperlink ref="H3024" r:id="rId2975" location="plan" xr:uid="{00000000-0004-0000-0000-00009E0B0000}"/>
    <hyperlink ref="H3025" r:id="rId2976" location="plan" xr:uid="{00000000-0004-0000-0000-00009F0B0000}"/>
    <hyperlink ref="H3026" r:id="rId2977" location="plan" xr:uid="{00000000-0004-0000-0000-0000A00B0000}"/>
    <hyperlink ref="H3027" r:id="rId2978" xr:uid="{00000000-0004-0000-0000-0000A10B0000}"/>
    <hyperlink ref="H3028" r:id="rId2979" xr:uid="{00000000-0004-0000-0000-0000A20B0000}"/>
    <hyperlink ref="H3029" r:id="rId2980" xr:uid="{00000000-0004-0000-0000-0000A30B0000}"/>
    <hyperlink ref="H3030" r:id="rId2981" xr:uid="{00000000-0004-0000-0000-0000A40B0000}"/>
    <hyperlink ref="H3031" r:id="rId2982" xr:uid="{00000000-0004-0000-0000-0000A50B0000}"/>
    <hyperlink ref="H3032" r:id="rId2983" xr:uid="{00000000-0004-0000-0000-0000A60B0000}"/>
    <hyperlink ref="H3033" r:id="rId2984" xr:uid="{00000000-0004-0000-0000-0000A70B0000}"/>
    <hyperlink ref="H3034" r:id="rId2985" xr:uid="{00000000-0004-0000-0000-0000A80B0000}"/>
    <hyperlink ref="H3035" r:id="rId2986" xr:uid="{00000000-0004-0000-0000-0000A90B0000}"/>
    <hyperlink ref="H3036" r:id="rId2987" xr:uid="{00000000-0004-0000-0000-0000AA0B0000}"/>
    <hyperlink ref="H3037" r:id="rId2988" xr:uid="{00000000-0004-0000-0000-0000AB0B0000}"/>
    <hyperlink ref="H3039" r:id="rId2989" xr:uid="{00000000-0004-0000-0000-0000AC0B0000}"/>
    <hyperlink ref="H3040" r:id="rId2990" xr:uid="{00000000-0004-0000-0000-0000AD0B0000}"/>
    <hyperlink ref="H3041" r:id="rId2991" xr:uid="{00000000-0004-0000-0000-0000AE0B0000}"/>
    <hyperlink ref="H3042" r:id="rId2992" xr:uid="{00000000-0004-0000-0000-0000AF0B0000}"/>
    <hyperlink ref="H3043" r:id="rId2993" xr:uid="{00000000-0004-0000-0000-0000B00B0000}"/>
    <hyperlink ref="H3044" r:id="rId2994" xr:uid="{00000000-0004-0000-0000-0000B10B0000}"/>
    <hyperlink ref="H3045" r:id="rId2995" xr:uid="{00000000-0004-0000-0000-0000B20B0000}"/>
    <hyperlink ref="J3045" r:id="rId2996" xr:uid="{00000000-0004-0000-0000-0000B30B0000}"/>
    <hyperlink ref="H3046" r:id="rId2997" xr:uid="{00000000-0004-0000-0000-0000B40B0000}"/>
    <hyperlink ref="H3047" r:id="rId2998" xr:uid="{00000000-0004-0000-0000-0000B50B0000}"/>
    <hyperlink ref="H3048" r:id="rId2999" xr:uid="{00000000-0004-0000-0000-0000B60B0000}"/>
    <hyperlink ref="H3049" r:id="rId3000" xr:uid="{00000000-0004-0000-0000-0000B70B0000}"/>
    <hyperlink ref="H3050" r:id="rId3001" xr:uid="{00000000-0004-0000-0000-0000B80B0000}"/>
    <hyperlink ref="H3051" r:id="rId3002" xr:uid="{00000000-0004-0000-0000-0000B90B0000}"/>
    <hyperlink ref="H3052" r:id="rId3003" xr:uid="{00000000-0004-0000-0000-0000BA0B0000}"/>
    <hyperlink ref="H3053" r:id="rId3004" xr:uid="{00000000-0004-0000-0000-0000BB0B0000}"/>
    <hyperlink ref="H3054" r:id="rId3005" xr:uid="{00000000-0004-0000-0000-0000BC0B0000}"/>
    <hyperlink ref="H3055" r:id="rId3006" xr:uid="{00000000-0004-0000-0000-0000BD0B0000}"/>
    <hyperlink ref="H3056" r:id="rId3007" xr:uid="{00000000-0004-0000-0000-0000BE0B0000}"/>
    <hyperlink ref="H3057" r:id="rId3008" xr:uid="{00000000-0004-0000-0000-0000BF0B0000}"/>
    <hyperlink ref="H3058" r:id="rId3009" xr:uid="{00000000-0004-0000-0000-0000C00B0000}"/>
    <hyperlink ref="H3059" r:id="rId3010" xr:uid="{00000000-0004-0000-0000-0000C10B0000}"/>
    <hyperlink ref="H3060" r:id="rId3011" xr:uid="{00000000-0004-0000-0000-0000C20B0000}"/>
    <hyperlink ref="H3061" r:id="rId3012" xr:uid="{00000000-0004-0000-0000-0000C30B0000}"/>
    <hyperlink ref="H3063" r:id="rId3013" xr:uid="{00000000-0004-0000-0000-0000C40B0000}"/>
    <hyperlink ref="H3064" r:id="rId3014" xr:uid="{00000000-0004-0000-0000-0000C50B0000}"/>
    <hyperlink ref="H3065" r:id="rId3015" xr:uid="{00000000-0004-0000-0000-0000C60B0000}"/>
    <hyperlink ref="H3066" r:id="rId3016" xr:uid="{00000000-0004-0000-0000-0000C70B0000}"/>
    <hyperlink ref="H3067" r:id="rId3017" xr:uid="{00000000-0004-0000-0000-0000C80B0000}"/>
    <hyperlink ref="H3068" r:id="rId3018" xr:uid="{00000000-0004-0000-0000-0000C90B0000}"/>
    <hyperlink ref="H3069" r:id="rId3019" xr:uid="{00000000-0004-0000-0000-0000CA0B0000}"/>
    <hyperlink ref="H3070" r:id="rId3020" xr:uid="{00000000-0004-0000-0000-0000CB0B0000}"/>
    <hyperlink ref="H3071" r:id="rId3021" xr:uid="{00000000-0004-0000-0000-0000CC0B0000}"/>
    <hyperlink ref="H3072" r:id="rId3022" xr:uid="{00000000-0004-0000-0000-0000CD0B0000}"/>
    <hyperlink ref="H3073" r:id="rId3023" xr:uid="{00000000-0004-0000-0000-0000CE0B0000}"/>
    <hyperlink ref="H3074" r:id="rId3024" xr:uid="{00000000-0004-0000-0000-0000CF0B0000}"/>
    <hyperlink ref="H3075" r:id="rId3025" xr:uid="{00000000-0004-0000-0000-0000D00B0000}"/>
    <hyperlink ref="H3076" r:id="rId3026" xr:uid="{00000000-0004-0000-0000-0000D10B0000}"/>
    <hyperlink ref="H3077" r:id="rId3027" xr:uid="{00000000-0004-0000-0000-0000D20B0000}"/>
    <hyperlink ref="H3078" r:id="rId3028" xr:uid="{00000000-0004-0000-0000-0000D30B0000}"/>
    <hyperlink ref="H3079" r:id="rId3029" xr:uid="{00000000-0004-0000-0000-0000D40B0000}"/>
    <hyperlink ref="H3080" r:id="rId3030" xr:uid="{00000000-0004-0000-0000-0000D50B0000}"/>
    <hyperlink ref="H3081" r:id="rId3031" xr:uid="{00000000-0004-0000-0000-0000D60B0000}"/>
    <hyperlink ref="H3082" r:id="rId3032" xr:uid="{00000000-0004-0000-0000-0000D70B0000}"/>
    <hyperlink ref="H3083" r:id="rId3033" xr:uid="{00000000-0004-0000-0000-0000D80B0000}"/>
    <hyperlink ref="H3084" r:id="rId3034" xr:uid="{00000000-0004-0000-0000-0000D90B0000}"/>
    <hyperlink ref="H3085" r:id="rId3035" xr:uid="{00000000-0004-0000-0000-0000DA0B0000}"/>
    <hyperlink ref="H3087" r:id="rId3036" xr:uid="{00000000-0004-0000-0000-0000DB0B0000}"/>
    <hyperlink ref="H3089" r:id="rId3037" xr:uid="{00000000-0004-0000-0000-0000DC0B0000}"/>
    <hyperlink ref="H3090" r:id="rId3038" xr:uid="{00000000-0004-0000-0000-0000DD0B0000}"/>
    <hyperlink ref="H3091" r:id="rId3039" xr:uid="{00000000-0004-0000-0000-0000DE0B0000}"/>
    <hyperlink ref="H3092" r:id="rId3040" xr:uid="{00000000-0004-0000-0000-0000DF0B0000}"/>
    <hyperlink ref="H3093" r:id="rId3041" xr:uid="{00000000-0004-0000-0000-0000E00B0000}"/>
    <hyperlink ref="J3093" r:id="rId3042" xr:uid="{00000000-0004-0000-0000-0000E10B0000}"/>
    <hyperlink ref="H3094" r:id="rId3043" xr:uid="{00000000-0004-0000-0000-0000E20B0000}"/>
    <hyperlink ref="H3095" r:id="rId3044" xr:uid="{00000000-0004-0000-0000-0000E30B0000}"/>
    <hyperlink ref="H3096" r:id="rId3045" xr:uid="{00000000-0004-0000-0000-0000E40B0000}"/>
    <hyperlink ref="H3097" r:id="rId3046" xr:uid="{00000000-0004-0000-0000-0000E50B0000}"/>
    <hyperlink ref="H3098" r:id="rId3047" xr:uid="{00000000-0004-0000-0000-0000E60B0000}"/>
    <hyperlink ref="H3099" r:id="rId3048" xr:uid="{00000000-0004-0000-0000-0000E70B0000}"/>
    <hyperlink ref="H3100" r:id="rId3049" xr:uid="{00000000-0004-0000-0000-0000E80B0000}"/>
    <hyperlink ref="H3101" r:id="rId3050" xr:uid="{00000000-0004-0000-0000-0000E90B0000}"/>
    <hyperlink ref="H3102" r:id="rId3051" xr:uid="{00000000-0004-0000-0000-0000EA0B0000}"/>
    <hyperlink ref="H3103" r:id="rId3052" xr:uid="{00000000-0004-0000-0000-0000EB0B0000}"/>
    <hyperlink ref="H3104" r:id="rId3053" xr:uid="{00000000-0004-0000-0000-0000EC0B0000}"/>
    <hyperlink ref="H3105" r:id="rId3054" xr:uid="{00000000-0004-0000-0000-0000ED0B0000}"/>
    <hyperlink ref="H3106" r:id="rId3055" xr:uid="{00000000-0004-0000-0000-0000EE0B0000}"/>
    <hyperlink ref="H3107" r:id="rId3056" xr:uid="{00000000-0004-0000-0000-0000EF0B0000}"/>
    <hyperlink ref="H3108" r:id="rId3057" xr:uid="{00000000-0004-0000-0000-0000F00B0000}"/>
    <hyperlink ref="H3109" r:id="rId3058" xr:uid="{00000000-0004-0000-0000-0000F10B0000}"/>
    <hyperlink ref="H3110" r:id="rId3059" xr:uid="{00000000-0004-0000-0000-0000F20B0000}"/>
    <hyperlink ref="H3111" r:id="rId3060" xr:uid="{00000000-0004-0000-0000-0000F30B0000}"/>
    <hyperlink ref="H3112" r:id="rId3061" xr:uid="{00000000-0004-0000-0000-0000F40B0000}"/>
    <hyperlink ref="H3113" r:id="rId3062" xr:uid="{00000000-0004-0000-0000-0000F50B0000}"/>
    <hyperlink ref="H3114" r:id="rId3063" xr:uid="{00000000-0004-0000-0000-0000F60B0000}"/>
    <hyperlink ref="H3115" r:id="rId3064" xr:uid="{00000000-0004-0000-0000-0000F70B0000}"/>
    <hyperlink ref="H3116" r:id="rId3065" xr:uid="{00000000-0004-0000-0000-0000F80B0000}"/>
    <hyperlink ref="H3117" r:id="rId3066" xr:uid="{00000000-0004-0000-0000-0000F90B0000}"/>
    <hyperlink ref="H3118" r:id="rId3067" xr:uid="{00000000-0004-0000-0000-0000FA0B0000}"/>
    <hyperlink ref="H3119" r:id="rId3068" xr:uid="{00000000-0004-0000-0000-0000FB0B0000}"/>
    <hyperlink ref="H3120" r:id="rId3069" xr:uid="{00000000-0004-0000-0000-0000FC0B0000}"/>
    <hyperlink ref="H3121" r:id="rId3070" xr:uid="{00000000-0004-0000-0000-0000FD0B0000}"/>
    <hyperlink ref="H3122" r:id="rId3071" xr:uid="{00000000-0004-0000-0000-0000FE0B0000}"/>
    <hyperlink ref="H3123" r:id="rId3072" xr:uid="{00000000-0004-0000-0000-0000FF0B0000}"/>
    <hyperlink ref="H3124" r:id="rId3073" xr:uid="{00000000-0004-0000-0000-0000000C0000}"/>
    <hyperlink ref="H3125" r:id="rId3074" xr:uid="{00000000-0004-0000-0000-0000010C0000}"/>
    <hyperlink ref="H3126" r:id="rId3075" xr:uid="{00000000-0004-0000-0000-0000020C0000}"/>
    <hyperlink ref="H3127" r:id="rId3076" xr:uid="{00000000-0004-0000-0000-0000030C0000}"/>
    <hyperlink ref="H3128" r:id="rId3077" xr:uid="{00000000-0004-0000-0000-0000040C0000}"/>
    <hyperlink ref="H3129" r:id="rId3078" xr:uid="{00000000-0004-0000-0000-0000050C0000}"/>
    <hyperlink ref="H3130" r:id="rId3079" xr:uid="{00000000-0004-0000-0000-0000060C0000}"/>
    <hyperlink ref="H3131" r:id="rId3080" xr:uid="{00000000-0004-0000-0000-0000070C0000}"/>
    <hyperlink ref="H3132" r:id="rId3081" xr:uid="{00000000-0004-0000-0000-0000080C0000}"/>
    <hyperlink ref="H3133" r:id="rId3082" xr:uid="{00000000-0004-0000-0000-0000090C0000}"/>
    <hyperlink ref="H3134" r:id="rId3083" xr:uid="{00000000-0004-0000-0000-00000A0C0000}"/>
    <hyperlink ref="H3135" r:id="rId3084" xr:uid="{00000000-0004-0000-0000-00000B0C0000}"/>
    <hyperlink ref="H3136" r:id="rId3085" xr:uid="{00000000-0004-0000-0000-00000C0C0000}"/>
    <hyperlink ref="H3137" r:id="rId3086" xr:uid="{00000000-0004-0000-0000-00000D0C0000}"/>
    <hyperlink ref="H3138" r:id="rId3087" xr:uid="{00000000-0004-0000-0000-00000E0C0000}"/>
    <hyperlink ref="H3139" r:id="rId3088" xr:uid="{00000000-0004-0000-0000-00000F0C0000}"/>
    <hyperlink ref="H3140" r:id="rId3089" xr:uid="{00000000-0004-0000-0000-0000100C0000}"/>
    <hyperlink ref="H3141" r:id="rId3090" xr:uid="{00000000-0004-0000-0000-0000110C0000}"/>
    <hyperlink ref="H3142" r:id="rId3091" xr:uid="{00000000-0004-0000-0000-0000120C0000}"/>
    <hyperlink ref="H3143" r:id="rId3092" xr:uid="{00000000-0004-0000-0000-0000130C0000}"/>
    <hyperlink ref="H3144" r:id="rId3093" xr:uid="{00000000-0004-0000-0000-0000140C0000}"/>
    <hyperlink ref="H3145" r:id="rId3094" xr:uid="{00000000-0004-0000-0000-0000150C0000}"/>
    <hyperlink ref="H3146" r:id="rId3095" xr:uid="{00000000-0004-0000-0000-0000160C0000}"/>
    <hyperlink ref="H3147" r:id="rId3096" xr:uid="{00000000-0004-0000-0000-0000170C0000}"/>
    <hyperlink ref="H3148" r:id="rId3097" xr:uid="{00000000-0004-0000-0000-0000180C0000}"/>
    <hyperlink ref="H3149" r:id="rId3098" xr:uid="{00000000-0004-0000-0000-0000190C0000}"/>
    <hyperlink ref="H3150" r:id="rId3099" xr:uid="{00000000-0004-0000-0000-00001A0C0000}"/>
    <hyperlink ref="H3151" r:id="rId3100" xr:uid="{00000000-0004-0000-0000-00001B0C0000}"/>
    <hyperlink ref="H3152" r:id="rId3101" xr:uid="{00000000-0004-0000-0000-00001C0C0000}"/>
    <hyperlink ref="H3153" r:id="rId3102" xr:uid="{00000000-0004-0000-0000-00001D0C0000}"/>
    <hyperlink ref="H3154" r:id="rId3103" xr:uid="{00000000-0004-0000-0000-00001E0C0000}"/>
    <hyperlink ref="H3155" r:id="rId3104" xr:uid="{00000000-0004-0000-0000-00001F0C0000}"/>
    <hyperlink ref="H3156" r:id="rId3105" xr:uid="{00000000-0004-0000-0000-0000200C0000}"/>
    <hyperlink ref="H3157" r:id="rId3106" xr:uid="{00000000-0004-0000-0000-0000210C0000}"/>
    <hyperlink ref="H3158" r:id="rId3107" xr:uid="{00000000-0004-0000-0000-0000220C0000}"/>
    <hyperlink ref="H3159" r:id="rId3108" xr:uid="{00000000-0004-0000-0000-0000230C0000}"/>
    <hyperlink ref="H3160" r:id="rId3109" xr:uid="{00000000-0004-0000-0000-0000240C0000}"/>
    <hyperlink ref="H3161" r:id="rId3110" xr:uid="{00000000-0004-0000-0000-0000250C0000}"/>
    <hyperlink ref="H3162" r:id="rId3111" xr:uid="{00000000-0004-0000-0000-0000260C0000}"/>
    <hyperlink ref="H3163" r:id="rId3112" xr:uid="{00000000-0004-0000-0000-0000270C0000}"/>
    <hyperlink ref="H3164" r:id="rId3113" xr:uid="{00000000-0004-0000-0000-0000280C0000}"/>
    <hyperlink ref="H3165" r:id="rId3114" xr:uid="{00000000-0004-0000-0000-0000290C0000}"/>
    <hyperlink ref="H3166" r:id="rId3115" xr:uid="{00000000-0004-0000-0000-00002A0C0000}"/>
    <hyperlink ref="H3167" r:id="rId3116" xr:uid="{00000000-0004-0000-0000-00002B0C0000}"/>
    <hyperlink ref="H3168" r:id="rId3117" xr:uid="{00000000-0004-0000-0000-00002C0C0000}"/>
    <hyperlink ref="H3169" r:id="rId3118" xr:uid="{00000000-0004-0000-0000-00002D0C0000}"/>
    <hyperlink ref="H3170" r:id="rId3119" xr:uid="{00000000-0004-0000-0000-00002E0C0000}"/>
    <hyperlink ref="H3171" r:id="rId3120" xr:uid="{00000000-0004-0000-0000-00002F0C0000}"/>
    <hyperlink ref="H3172" r:id="rId3121" xr:uid="{00000000-0004-0000-0000-0000300C0000}"/>
    <hyperlink ref="H3173" r:id="rId3122" xr:uid="{00000000-0004-0000-0000-0000310C0000}"/>
    <hyperlink ref="H3174" r:id="rId3123" xr:uid="{00000000-0004-0000-0000-0000320C0000}"/>
    <hyperlink ref="H3175" r:id="rId3124" xr:uid="{00000000-0004-0000-0000-0000330C0000}"/>
    <hyperlink ref="H3176" r:id="rId3125" xr:uid="{00000000-0004-0000-0000-0000340C0000}"/>
    <hyperlink ref="H3177" r:id="rId3126" xr:uid="{00000000-0004-0000-0000-0000350C0000}"/>
    <hyperlink ref="H3178" r:id="rId3127" xr:uid="{00000000-0004-0000-0000-0000360C0000}"/>
    <hyperlink ref="H3180" r:id="rId3128" xr:uid="{00000000-0004-0000-0000-0000370C0000}"/>
    <hyperlink ref="H3181" r:id="rId3129" xr:uid="{00000000-0004-0000-0000-0000380C0000}"/>
    <hyperlink ref="H3182" r:id="rId3130" xr:uid="{00000000-0004-0000-0000-0000390C0000}"/>
    <hyperlink ref="H3183" r:id="rId3131" xr:uid="{00000000-0004-0000-0000-00003A0C0000}"/>
  </hyperlinks>
  <pageMargins left="0.7" right="0.7" top="0.75" bottom="0.75" header="0.3" footer="0.3"/>
  <legacyDrawing r:id="rId3132"/>
  <extLst>
    <ext xmlns:x14="http://schemas.microsoft.com/office/spreadsheetml/2009/9/main" uri="{CCE6A557-97BC-4b89-ADB6-D9C93CAAB3DF}">
      <x14:dataValidations xmlns:xm="http://schemas.microsoft.com/office/excel/2006/main" count="3">
        <x14:dataValidation type="list" allowBlank="1" showInputMessage="1" prompt="Append list by adding term in alphabetical order within the &quot;Definitions&quot; tab" xr:uid="{00000000-0002-0000-0000-000001000000}">
          <x14:formula1>
            <xm:f>Definitions!$A$2:$A$95</xm:f>
          </x14:formula1>
          <xm:sqref>F4:F219 F220:G220 F221:F603 F604:G604 F605:F767 F768:G768 F769:F1041 F1043:F1138 F1139:G1139 F1140:F1749 F1758:F1767 F1774 F1778 F1780 F1784:F1785 F1789 F1793:F1794 F1796 F1801 F1804 F1807 F1820:F1857 F1866 F1868:F1870 F1874:F1880 F1889 F1894 F1897 F1900 F1903 F1908 F1948 F1950:F1951 F1954 F1959 F1964:F1968 F1974:F1978 F2001 F2005 F2013 F2016 F2018:F2020 F2022:F2023 F2050 F2053:F2056 F2082:F2083 F2092 F2152:F2154 F2186 F2192 F2196:F2200 F2242 F2253:F2259 F2262:F2264 F2272:F2274 F2319:F2320 F2329:F2341 F2346:F2348 F2352 F2392 F2396 F2400:F2403 F2419:F2420 F2483:F2484 F2488 F2495:F2496 F2509 F2514:F2516 F2569 F2609:F2610 F2613:F2619 F2624:F2625 F2627 F2632:F2633 F2636:F2638 F2724:F2729 F2733 F2736 F2738:F2739 F2761 F2763:F2766 F2773:F2775 F2779 F2786:F2792 F2828 F2846 F2853 F2858:F2863 F2868:F2871 F2885:F2889 F2894:F2901 F2920:F2921 F2969 F2971:F2975 F2986:F2988 F3023 F3029 F3041 F3043 F3047:F3051 F3064 F3070:F3071 F3074 F3076:F3077 F3082 F3088:F3089 F3094:F3096 F3098 F3110:F3111 F3113 F3115:F3117 F3121:F3125 F3127 F3132:F3133 F3145:F3146 F3158:F3161 F3172:F3178 F3180:F3460</xm:sqref>
        </x14:dataValidation>
        <x14:dataValidation type="list" allowBlank="1" showInputMessage="1" prompt="Append list by right-clicking &gt; &quot;data validation&quot; &gt; &quot;Criteria: list of items&quot;" xr:uid="{00000000-0002-0000-0000-000003000000}">
          <x14:formula1>
            <xm:f>Checklist!$AB$2:$AB$316</xm:f>
          </x14:formula1>
          <xm:sqref>E4:E17 E19:E48 E50:E130 E132:E961 E963:E989 E991:E1041 E1042:F1042 E1043:E1060 E1062:E1094 E1096:E1275 E1277:E1343 E1345:E3461</xm:sqref>
        </x14:dataValidation>
        <x14:dataValidation type="list" allowBlank="1" showInputMessage="1" prompt="Append to list by right clicking &gt; data validation. Double-check spelling. Alphabetical order, separated by comma." xr:uid="{00000000-0002-0000-0000-000004000000}">
          <x14:formula1>
            <xm:f>Checklist!$B$2:$B$300</xm:f>
          </x14:formula1>
          <xm:sqref>E18 E49 E131 E962 E990 E1061 E1095 E1276 E1344 B4:B3461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0"/>
  <sheetViews>
    <sheetView workbookViewId="0"/>
  </sheetViews>
  <sheetFormatPr defaultColWidth="14.44140625" defaultRowHeight="15.75" customHeight="1" x14ac:dyDescent="0.4"/>
  <cols>
    <col min="1" max="1" width="29.109375" customWidth="1"/>
    <col min="2" max="2" width="111.109375" customWidth="1"/>
  </cols>
  <sheetData>
    <row r="1" spans="1:2" ht="15.75" customHeight="1" x14ac:dyDescent="0.4">
      <c r="A1" s="201" t="s">
        <v>6062</v>
      </c>
      <c r="B1" s="201" t="s">
        <v>6063</v>
      </c>
    </row>
    <row r="2" spans="1:2" ht="15.75" customHeight="1" x14ac:dyDescent="0.4">
      <c r="A2" s="202" t="s">
        <v>426</v>
      </c>
      <c r="B2" s="202" t="s">
        <v>6064</v>
      </c>
    </row>
    <row r="3" spans="1:2" ht="15.75" customHeight="1" x14ac:dyDescent="0.4">
      <c r="A3" s="202" t="s">
        <v>725</v>
      </c>
      <c r="B3" s="203" t="s">
        <v>6065</v>
      </c>
    </row>
    <row r="4" spans="1:2" ht="15.75" customHeight="1" x14ac:dyDescent="0.4">
      <c r="A4" s="202" t="s">
        <v>28</v>
      </c>
      <c r="B4" s="202" t="s">
        <v>6066</v>
      </c>
    </row>
    <row r="5" spans="1:2" ht="15.75" customHeight="1" x14ac:dyDescent="0.4">
      <c r="A5" s="202" t="s">
        <v>298</v>
      </c>
      <c r="B5" s="202" t="s">
        <v>6067</v>
      </c>
    </row>
    <row r="6" spans="1:2" ht="15.75" customHeight="1" x14ac:dyDescent="0.4">
      <c r="A6" s="204" t="s">
        <v>274</v>
      </c>
      <c r="B6" s="202" t="s">
        <v>6068</v>
      </c>
    </row>
    <row r="7" spans="1:2" ht="15.75" customHeight="1" x14ac:dyDescent="0.4">
      <c r="A7" s="202" t="s">
        <v>23</v>
      </c>
      <c r="B7" s="202" t="s">
        <v>6069</v>
      </c>
    </row>
    <row r="8" spans="1:2" ht="15.75" customHeight="1" x14ac:dyDescent="0.4">
      <c r="A8" s="202" t="s">
        <v>52</v>
      </c>
      <c r="B8" s="202" t="s">
        <v>6070</v>
      </c>
    </row>
    <row r="9" spans="1:2" ht="15.75" customHeight="1" x14ac:dyDescent="0.4">
      <c r="A9" s="202" t="s">
        <v>57</v>
      </c>
      <c r="B9" s="202" t="s">
        <v>6071</v>
      </c>
    </row>
    <row r="10" spans="1:2" ht="15.75" customHeight="1" x14ac:dyDescent="0.4">
      <c r="A10" s="202" t="s">
        <v>18</v>
      </c>
      <c r="B10" s="202" t="s">
        <v>6072</v>
      </c>
    </row>
    <row r="11" spans="1:2" ht="15.75" customHeight="1" x14ac:dyDescent="0.4">
      <c r="A11" s="202" t="s">
        <v>18</v>
      </c>
      <c r="B11" s="202" t="s">
        <v>6073</v>
      </c>
    </row>
    <row r="12" spans="1:2" ht="15.75" customHeight="1" x14ac:dyDescent="0.4">
      <c r="A12" s="202" t="s">
        <v>18</v>
      </c>
      <c r="B12" s="202" t="s">
        <v>6074</v>
      </c>
    </row>
    <row r="13" spans="1:2" ht="15.75" customHeight="1" x14ac:dyDescent="0.4">
      <c r="A13" s="202" t="s">
        <v>18</v>
      </c>
      <c r="B13" s="202" t="s">
        <v>6075</v>
      </c>
    </row>
    <row r="14" spans="1:2" ht="15.75" customHeight="1" x14ac:dyDescent="0.4">
      <c r="A14" s="202" t="s">
        <v>18</v>
      </c>
      <c r="B14" s="202" t="s">
        <v>6076</v>
      </c>
    </row>
    <row r="15" spans="1:2" ht="12.3" x14ac:dyDescent="0.4">
      <c r="A15" s="202" t="s">
        <v>790</v>
      </c>
      <c r="B15" s="202" t="s">
        <v>6077</v>
      </c>
    </row>
    <row r="16" spans="1:2" ht="12.3" x14ac:dyDescent="0.4">
      <c r="A16" s="202" t="s">
        <v>756</v>
      </c>
      <c r="B16" s="202" t="s">
        <v>6078</v>
      </c>
    </row>
    <row r="17" spans="1:2" ht="12.3" x14ac:dyDescent="0.4">
      <c r="A17" s="204" t="s">
        <v>676</v>
      </c>
      <c r="B17" s="202" t="s">
        <v>6079</v>
      </c>
    </row>
    <row r="20" spans="1:2" ht="12.3" x14ac:dyDescent="0.4">
      <c r="A20" s="201"/>
      <c r="B20" s="2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251"/>
  <sheetViews>
    <sheetView showGridLines="0" workbookViewId="0"/>
  </sheetViews>
  <sheetFormatPr defaultColWidth="14.44140625" defaultRowHeight="15.75" customHeight="1" x14ac:dyDescent="0.4"/>
  <cols>
    <col min="1" max="1" width="15.44140625" customWidth="1"/>
    <col min="2" max="2" width="53.5546875" customWidth="1"/>
    <col min="3" max="3" width="56.109375" customWidth="1"/>
    <col min="28" max="28" width="46" customWidth="1"/>
  </cols>
  <sheetData>
    <row r="1" spans="1:28" ht="14.1" x14ac:dyDescent="0.5">
      <c r="A1" s="205" t="s">
        <v>6080</v>
      </c>
      <c r="B1" s="206" t="s">
        <v>6081</v>
      </c>
      <c r="C1" s="206" t="s">
        <v>6082</v>
      </c>
      <c r="D1" s="207"/>
      <c r="E1" s="207"/>
      <c r="F1" s="207"/>
      <c r="G1" s="207"/>
      <c r="H1" s="207"/>
      <c r="I1" s="207"/>
      <c r="J1" s="207"/>
      <c r="K1" s="207"/>
      <c r="L1" s="207"/>
      <c r="M1" s="207"/>
      <c r="N1" s="207"/>
      <c r="O1" s="207"/>
      <c r="P1" s="207"/>
      <c r="Q1" s="207"/>
      <c r="R1" s="207"/>
      <c r="S1" s="207"/>
      <c r="T1" s="207"/>
      <c r="U1" s="207"/>
      <c r="V1" s="207"/>
      <c r="W1" s="207"/>
      <c r="X1" s="207"/>
      <c r="Y1" s="207"/>
      <c r="Z1" s="207"/>
      <c r="AA1" s="207"/>
      <c r="AB1" s="208" t="s">
        <v>6083</v>
      </c>
    </row>
    <row r="2" spans="1:28" ht="13.8" x14ac:dyDescent="0.45">
      <c r="A2" s="277" t="s">
        <v>6084</v>
      </c>
      <c r="B2" s="209" t="s">
        <v>119</v>
      </c>
      <c r="C2" s="210" t="str">
        <f>HYPERLINK("https://www.oenb.at/Presse/Pressearchiv.html","Oesterreichische Nationalbank")</f>
        <v>Oesterreichische Nationalbank</v>
      </c>
      <c r="D2" s="207"/>
      <c r="E2" s="207"/>
      <c r="F2" s="207"/>
      <c r="G2" s="207"/>
      <c r="H2" s="207"/>
      <c r="I2" s="207"/>
      <c r="J2" s="207"/>
      <c r="K2" s="207"/>
      <c r="L2" s="207"/>
      <c r="M2" s="207"/>
      <c r="N2" s="207"/>
      <c r="O2" s="207"/>
      <c r="P2" s="207"/>
      <c r="Q2" s="207"/>
      <c r="R2" s="207"/>
      <c r="S2" s="207"/>
      <c r="T2" s="207"/>
      <c r="U2" s="207"/>
      <c r="V2" s="207"/>
      <c r="W2" s="207"/>
      <c r="X2" s="207"/>
      <c r="Y2" s="207"/>
      <c r="Z2" s="207"/>
      <c r="AA2" s="207"/>
      <c r="AB2" s="211" t="str">
        <f t="shared" ref="AB2:AB316" si="0">C2</f>
        <v>Oesterreichische Nationalbank</v>
      </c>
    </row>
    <row r="3" spans="1:28" ht="13.8" x14ac:dyDescent="0.45">
      <c r="A3" s="278"/>
      <c r="B3" s="212" t="s">
        <v>119</v>
      </c>
      <c r="C3" s="213" t="str">
        <f>HYPERLINK("https://www.fma.gv.at/","Austrian Financial Market Authority")</f>
        <v>Austrian Financial Market Authority</v>
      </c>
      <c r="D3" s="207"/>
      <c r="E3" s="207"/>
      <c r="F3" s="207"/>
      <c r="G3" s="207"/>
      <c r="H3" s="207"/>
      <c r="I3" s="207"/>
      <c r="J3" s="207"/>
      <c r="K3" s="207"/>
      <c r="L3" s="207"/>
      <c r="M3" s="207"/>
      <c r="N3" s="207"/>
      <c r="O3" s="207"/>
      <c r="P3" s="207"/>
      <c r="Q3" s="207"/>
      <c r="R3" s="207"/>
      <c r="S3" s="207"/>
      <c r="T3" s="207"/>
      <c r="U3" s="207"/>
      <c r="V3" s="207"/>
      <c r="W3" s="207"/>
      <c r="X3" s="207"/>
      <c r="Y3" s="207"/>
      <c r="Z3" s="207"/>
      <c r="AA3" s="207"/>
      <c r="AB3" s="211" t="str">
        <f t="shared" si="0"/>
        <v>Austrian Financial Market Authority</v>
      </c>
    </row>
    <row r="4" spans="1:28" ht="13.8" x14ac:dyDescent="0.45">
      <c r="A4" s="278"/>
      <c r="B4" s="212" t="s">
        <v>119</v>
      </c>
      <c r="C4" s="213" t="str">
        <f>HYPERLINK("https://www.bmf.gv.at/presse/pressemeldungen.html?page=1","Ministry of Finance")</f>
        <v>Ministry of Finance</v>
      </c>
      <c r="D4" s="207"/>
      <c r="E4" s="207"/>
      <c r="F4" s="207"/>
      <c r="G4" s="207"/>
      <c r="H4" s="207"/>
      <c r="I4" s="207"/>
      <c r="J4" s="207"/>
      <c r="K4" s="207"/>
      <c r="L4" s="207"/>
      <c r="M4" s="207"/>
      <c r="N4" s="207"/>
      <c r="O4" s="207"/>
      <c r="P4" s="207"/>
      <c r="Q4" s="207"/>
      <c r="R4" s="207"/>
      <c r="S4" s="207"/>
      <c r="T4" s="207"/>
      <c r="U4" s="207"/>
      <c r="V4" s="207"/>
      <c r="W4" s="207"/>
      <c r="X4" s="207"/>
      <c r="Y4" s="207"/>
      <c r="Z4" s="207"/>
      <c r="AA4" s="207"/>
      <c r="AB4" s="211" t="str">
        <f t="shared" si="0"/>
        <v>Ministry of Finance</v>
      </c>
    </row>
    <row r="5" spans="1:28" ht="14.1" x14ac:dyDescent="0.5">
      <c r="A5" s="278"/>
      <c r="B5" s="214" t="s">
        <v>119</v>
      </c>
      <c r="C5" s="213" t="str">
        <f>HYPERLINK("https://www.bmafj.gv.at/Services/Presse/Presseaussendungen.html","Ministry of Labor, Family, and Youth")</f>
        <v>Ministry of Labor, Family, and Youth</v>
      </c>
      <c r="D5" s="207"/>
      <c r="E5" s="207"/>
      <c r="F5" s="207"/>
      <c r="G5" s="207"/>
      <c r="H5" s="207"/>
      <c r="I5" s="207"/>
      <c r="J5" s="207"/>
      <c r="K5" s="207"/>
      <c r="L5" s="207"/>
      <c r="M5" s="207"/>
      <c r="N5" s="207"/>
      <c r="O5" s="207"/>
      <c r="P5" s="207"/>
      <c r="Q5" s="207"/>
      <c r="R5" s="207"/>
      <c r="S5" s="207"/>
      <c r="T5" s="207"/>
      <c r="U5" s="207"/>
      <c r="V5" s="207"/>
      <c r="W5" s="207"/>
      <c r="X5" s="207"/>
      <c r="Y5" s="207"/>
      <c r="Z5" s="207"/>
      <c r="AA5" s="207"/>
      <c r="AB5" s="211" t="str">
        <f t="shared" si="0"/>
        <v>Ministry of Labor, Family, and Youth</v>
      </c>
    </row>
    <row r="6" spans="1:28" ht="13.8" x14ac:dyDescent="0.45">
      <c r="A6" s="278"/>
      <c r="B6" s="212" t="s">
        <v>119</v>
      </c>
      <c r="C6" s="213" t="str">
        <f>HYPERLINK("https://www.ots.at/pressemappe/46/bundesministerium-fuer-soziales-gesundheit-pflege-und-konsumentenschutz-bmsgpk","Ministry for Social Affairs, Health, Nursing and Consumer Protection")</f>
        <v>Ministry for Social Affairs, Health, Nursing and Consumer Protection</v>
      </c>
      <c r="D6" s="207"/>
      <c r="E6" s="207"/>
      <c r="F6" s="207"/>
      <c r="G6" s="207"/>
      <c r="H6" s="207"/>
      <c r="I6" s="207"/>
      <c r="J6" s="207"/>
      <c r="K6" s="207"/>
      <c r="L6" s="207"/>
      <c r="M6" s="207"/>
      <c r="N6" s="207"/>
      <c r="O6" s="207"/>
      <c r="P6" s="207"/>
      <c r="Q6" s="207"/>
      <c r="R6" s="207"/>
      <c r="S6" s="207"/>
      <c r="T6" s="207"/>
      <c r="U6" s="207"/>
      <c r="V6" s="207"/>
      <c r="W6" s="207"/>
      <c r="X6" s="207"/>
      <c r="Y6" s="207"/>
      <c r="Z6" s="207"/>
      <c r="AA6" s="207"/>
      <c r="AB6" s="211" t="str">
        <f t="shared" si="0"/>
        <v>Ministry for Social Affairs, Health, Nursing and Consumer Protection</v>
      </c>
    </row>
    <row r="7" spans="1:28" ht="13.8" x14ac:dyDescent="0.45">
      <c r="A7" s="278"/>
      <c r="B7" s="212" t="s">
        <v>720</v>
      </c>
      <c r="C7" s="213" t="s">
        <v>1716</v>
      </c>
      <c r="D7" s="207"/>
      <c r="E7" s="207"/>
      <c r="F7" s="207"/>
      <c r="G7" s="207"/>
      <c r="H7" s="207"/>
      <c r="I7" s="207"/>
      <c r="J7" s="207"/>
      <c r="K7" s="207"/>
      <c r="L7" s="207"/>
      <c r="M7" s="207"/>
      <c r="N7" s="207"/>
      <c r="O7" s="207"/>
      <c r="P7" s="207"/>
      <c r="Q7" s="207"/>
      <c r="R7" s="207"/>
      <c r="S7" s="207"/>
      <c r="T7" s="207"/>
      <c r="U7" s="207"/>
      <c r="V7" s="207"/>
      <c r="W7" s="207"/>
      <c r="X7" s="207"/>
      <c r="Y7" s="207"/>
      <c r="Z7" s="207"/>
      <c r="AA7" s="207"/>
      <c r="AB7" s="211" t="str">
        <f t="shared" si="0"/>
        <v>National Bank of Belgium</v>
      </c>
    </row>
    <row r="8" spans="1:28" ht="14.1" x14ac:dyDescent="0.5">
      <c r="A8" s="278"/>
      <c r="B8" s="214" t="s">
        <v>720</v>
      </c>
      <c r="C8" s="213" t="str">
        <f>HYPERLINK("https://financien.belgium.be/nl/Actueel","Federal Public Service of Finance")</f>
        <v>Federal Public Service of Finance</v>
      </c>
      <c r="D8" s="207"/>
      <c r="E8" s="207"/>
      <c r="F8" s="207"/>
      <c r="G8" s="207"/>
      <c r="H8" s="207"/>
      <c r="I8" s="207"/>
      <c r="J8" s="207"/>
      <c r="K8" s="207"/>
      <c r="L8" s="207"/>
      <c r="M8" s="207"/>
      <c r="N8" s="207"/>
      <c r="O8" s="207"/>
      <c r="P8" s="207"/>
      <c r="Q8" s="207"/>
      <c r="R8" s="207"/>
      <c r="S8" s="207"/>
      <c r="T8" s="207"/>
      <c r="U8" s="207"/>
      <c r="V8" s="207"/>
      <c r="W8" s="207"/>
      <c r="X8" s="207"/>
      <c r="Y8" s="207"/>
      <c r="Z8" s="207"/>
      <c r="AA8" s="207"/>
      <c r="AB8" s="211" t="str">
        <f t="shared" si="0"/>
        <v>Federal Public Service of Finance</v>
      </c>
    </row>
    <row r="9" spans="1:28" ht="14.1" x14ac:dyDescent="0.5">
      <c r="A9" s="278"/>
      <c r="B9" s="214" t="s">
        <v>720</v>
      </c>
      <c r="C9" s="213" t="str">
        <f>HYPERLINK("https://www.fsma.be/nl/news-articles","Financial Services and Markets Authority")</f>
        <v>Financial Services and Markets Authority</v>
      </c>
      <c r="D9" s="207"/>
      <c r="E9" s="207"/>
      <c r="F9" s="207"/>
      <c r="G9" s="207"/>
      <c r="H9" s="215"/>
      <c r="I9" s="207"/>
      <c r="J9" s="207"/>
      <c r="K9" s="207"/>
      <c r="L9" s="207"/>
      <c r="M9" s="207"/>
      <c r="N9" s="207"/>
      <c r="O9" s="207"/>
      <c r="P9" s="207"/>
      <c r="Q9" s="207"/>
      <c r="R9" s="207"/>
      <c r="S9" s="207"/>
      <c r="T9" s="207"/>
      <c r="U9" s="207"/>
      <c r="V9" s="207"/>
      <c r="W9" s="207"/>
      <c r="X9" s="207"/>
      <c r="Y9" s="207"/>
      <c r="Z9" s="207"/>
      <c r="AA9" s="207"/>
      <c r="AB9" s="211" t="str">
        <f t="shared" si="0"/>
        <v>Financial Services and Markets Authority</v>
      </c>
    </row>
    <row r="10" spans="1:28" ht="13.8" x14ac:dyDescent="0.45">
      <c r="A10" s="278"/>
      <c r="B10" s="212" t="s">
        <v>720</v>
      </c>
      <c r="C10" s="213" t="str">
        <f>HYPERLINK("https://news.belgium.be/fr","Council of Ministers")</f>
        <v>Council of Ministers</v>
      </c>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11" t="str">
        <f t="shared" si="0"/>
        <v>Council of Ministers</v>
      </c>
    </row>
    <row r="11" spans="1:28" ht="13.8" x14ac:dyDescent="0.45">
      <c r="A11" s="278"/>
      <c r="B11" s="212" t="s">
        <v>137</v>
      </c>
      <c r="C11" s="216" t="str">
        <f>HYPERLINK("http://www.nationalbanken.dk/da/presse/alle_nyheder/Sider/default.aspx","Danmarks Nationalbank")</f>
        <v>Danmarks Nationalbank</v>
      </c>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11" t="str">
        <f t="shared" si="0"/>
        <v>Danmarks Nationalbank</v>
      </c>
    </row>
    <row r="12" spans="1:28" ht="14.1" x14ac:dyDescent="0.5">
      <c r="A12" s="278"/>
      <c r="B12" s="214" t="s">
        <v>137</v>
      </c>
      <c r="C12" s="213" t="str">
        <f>HYPERLINK("https://www.finanstilsynet.dk/Nyheder-og-Presse/Covid_19","Financial Supervisory Authority of Denmark")</f>
        <v>Financial Supervisory Authority of Denmark</v>
      </c>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11" t="str">
        <f t="shared" si="0"/>
        <v>Financial Supervisory Authority of Denmark</v>
      </c>
    </row>
    <row r="13" spans="1:28" ht="14.1" x14ac:dyDescent="0.5">
      <c r="A13" s="278"/>
      <c r="B13" s="214" t="s">
        <v>137</v>
      </c>
      <c r="C13" s="213" t="str">
        <f>HYPERLINK("https://risikoraad.dk/meddelelser/","Systemic Risk Council")</f>
        <v>Systemic Risk Council</v>
      </c>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11" t="str">
        <f t="shared" si="0"/>
        <v>Systemic Risk Council</v>
      </c>
    </row>
    <row r="14" spans="1:28" ht="14.1" x14ac:dyDescent="0.5">
      <c r="A14" s="278"/>
      <c r="B14" s="214" t="s">
        <v>137</v>
      </c>
      <c r="C14" s="213" t="str">
        <f>HYPERLINK("https://www.skm.dk/aktuelt/presse/pressemeddelelser","Ministry of Tax")</f>
        <v>Ministry of Tax</v>
      </c>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11" t="str">
        <f t="shared" si="0"/>
        <v>Ministry of Tax</v>
      </c>
    </row>
    <row r="15" spans="1:28" ht="14.1" x14ac:dyDescent="0.5">
      <c r="A15" s="278"/>
      <c r="B15" s="214" t="s">
        <v>137</v>
      </c>
      <c r="C15" s="213" t="str">
        <f>HYPERLINK("https://sim.dk/arbejdsomraader/corona-covid-19/","Ministry of Interior and Social Affairs")</f>
        <v>Ministry of Interior and Social Affairs</v>
      </c>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11" t="str">
        <f t="shared" si="0"/>
        <v>Ministry of Interior and Social Affairs</v>
      </c>
    </row>
    <row r="16" spans="1:28" ht="14.1" x14ac:dyDescent="0.5">
      <c r="A16" s="278"/>
      <c r="B16" s="214" t="s">
        <v>137</v>
      </c>
      <c r="C16" s="213" t="str">
        <f>HYPERLINK("https://bm.dk/soeg/?q=*&amp;ContentTags=Pressemeddelelse&amp;ContentTags=Nyhed&amp;sort-desc=ManualDate","Ministry of Employment")</f>
        <v>Ministry of Employment</v>
      </c>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11" t="str">
        <f t="shared" si="0"/>
        <v>Ministry of Employment</v>
      </c>
    </row>
    <row r="17" spans="1:28" ht="14.1" x14ac:dyDescent="0.5">
      <c r="A17" s="278"/>
      <c r="B17" s="214" t="s">
        <v>137</v>
      </c>
      <c r="C17" s="213" t="str">
        <f>HYPERLINK("https://kum.dk/nyheder-og-presse/nyheder/","Ministry of Culture")</f>
        <v>Ministry of Culture</v>
      </c>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11" t="str">
        <f t="shared" si="0"/>
        <v>Ministry of Culture</v>
      </c>
    </row>
    <row r="18" spans="1:28" ht="13.8" x14ac:dyDescent="0.45">
      <c r="A18" s="278"/>
      <c r="B18" s="212" t="s">
        <v>137</v>
      </c>
      <c r="C18" s="213" t="str">
        <f>HYPERLINK("https://www.fm.dk/nyheder/pressemeddelelser","Ministry of Finance")</f>
        <v>Ministry of Finance</v>
      </c>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11" t="str">
        <f t="shared" si="0"/>
        <v>Ministry of Finance</v>
      </c>
    </row>
    <row r="19" spans="1:28" ht="13.8" x14ac:dyDescent="0.45">
      <c r="A19" s="278"/>
      <c r="B19" s="212" t="s">
        <v>137</v>
      </c>
      <c r="C19" s="213" t="str">
        <f>HYPERLINK("https://em.dk/","Ministry of Business and Growth")</f>
        <v>Ministry of Business and Growth</v>
      </c>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11" t="str">
        <f t="shared" si="0"/>
        <v>Ministry of Business and Growth</v>
      </c>
    </row>
    <row r="20" spans="1:28" ht="13.8" x14ac:dyDescent="0.45">
      <c r="A20" s="278"/>
      <c r="B20" s="212" t="s">
        <v>272</v>
      </c>
      <c r="C20" s="213" t="str">
        <f>HYPERLINK("https://www.eestipank.ee/pressiteated","Bank of Estonia")</f>
        <v>Bank of Estonia</v>
      </c>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11" t="str">
        <f t="shared" si="0"/>
        <v>Bank of Estonia</v>
      </c>
    </row>
    <row r="21" spans="1:28" ht="13.8" x14ac:dyDescent="0.45">
      <c r="A21" s="278"/>
      <c r="B21" s="212" t="s">
        <v>272</v>
      </c>
      <c r="C21" s="213" t="str">
        <f>HYPERLINK("https://www.rahandusministeerium.ee/et/uudised","Ministry of Finance")</f>
        <v>Ministry of Finance</v>
      </c>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11" t="str">
        <f t="shared" si="0"/>
        <v>Ministry of Finance</v>
      </c>
    </row>
    <row r="22" spans="1:28" ht="13.8" x14ac:dyDescent="0.45">
      <c r="A22" s="278"/>
      <c r="B22" s="212" t="s">
        <v>272</v>
      </c>
      <c r="C22" s="213" t="str">
        <f>HYPERLINK("https://www.mkm.ee/et/uudised","Ministry of Economic Affairs and Communications")</f>
        <v>Ministry of Economic Affairs and Communications</v>
      </c>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11" t="str">
        <f t="shared" si="0"/>
        <v>Ministry of Economic Affairs and Communications</v>
      </c>
    </row>
    <row r="23" spans="1:28" ht="14.1" x14ac:dyDescent="0.5">
      <c r="A23" s="278"/>
      <c r="B23" s="214" t="s">
        <v>272</v>
      </c>
      <c r="C23" s="213" t="str">
        <f>HYPERLINK("https://www.fi.ee/et/uudised","Estonian Financial Supervision Authority")</f>
        <v>Estonian Financial Supervision Authority</v>
      </c>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11" t="str">
        <f t="shared" si="0"/>
        <v>Estonian Financial Supervision Authority</v>
      </c>
    </row>
    <row r="24" spans="1:28" ht="14.1" x14ac:dyDescent="0.5">
      <c r="A24" s="278"/>
      <c r="B24" s="214" t="s">
        <v>272</v>
      </c>
      <c r="C24" s="213" t="str">
        <f>HYPERLINK("https://kredex.ee/et/uudised","Foundation KredEx")</f>
        <v>Foundation KredEx</v>
      </c>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11" t="str">
        <f t="shared" si="0"/>
        <v>Foundation KredEx</v>
      </c>
    </row>
    <row r="25" spans="1:28" ht="14.1" x14ac:dyDescent="0.5">
      <c r="A25" s="278"/>
      <c r="B25" s="214" t="s">
        <v>272</v>
      </c>
      <c r="C25" s="213" t="str">
        <f>HYPERLINK("https://www.agri.ee/et/uudised","Ministry of Rural Affairs")</f>
        <v>Ministry of Rural Affairs</v>
      </c>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11" t="str">
        <f t="shared" si="0"/>
        <v>Ministry of Rural Affairs</v>
      </c>
    </row>
    <row r="26" spans="1:28" ht="14.1" x14ac:dyDescent="0.5">
      <c r="A26" s="278"/>
      <c r="B26" s="214" t="s">
        <v>272</v>
      </c>
      <c r="C26" s="213" t="str">
        <f>HYPERLINK("https://mes.ee/uudised","Rural Development Foundation")</f>
        <v>Rural Development Foundation</v>
      </c>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11" t="str">
        <f t="shared" si="0"/>
        <v>Rural Development Foundation</v>
      </c>
    </row>
    <row r="27" spans="1:28" ht="13.8" x14ac:dyDescent="0.45">
      <c r="A27" s="278"/>
      <c r="B27" s="212" t="s">
        <v>141</v>
      </c>
      <c r="C27" s="217" t="str">
        <f>HYPERLINK("https://www.ecb.europa.eu/press/pr/html/index.en.html","European Central Bank")</f>
        <v>European Central Bank</v>
      </c>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11" t="str">
        <f t="shared" si="0"/>
        <v>European Central Bank</v>
      </c>
    </row>
    <row r="28" spans="1:28" ht="14.1" x14ac:dyDescent="0.5">
      <c r="A28" s="278"/>
      <c r="B28" s="214" t="s">
        <v>141</v>
      </c>
      <c r="C28" s="213" t="str">
        <f>HYPERLINK("https://www.bankingsupervision.europa.eu/press/pr/date/2020/html/index.en.html","European Central Bank Banking Supervision")</f>
        <v>European Central Bank Banking Supervision</v>
      </c>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11" t="str">
        <f t="shared" si="0"/>
        <v>European Central Bank Banking Supervision</v>
      </c>
    </row>
    <row r="29" spans="1:28" ht="13.8" x14ac:dyDescent="0.45">
      <c r="A29" s="278"/>
      <c r="B29" s="212" t="s">
        <v>141</v>
      </c>
      <c r="C29" s="213" t="str">
        <f>HYPERLINK("https://ec.europa.eu/commission/presscorner/home/en","European Commission")</f>
        <v>European Commission</v>
      </c>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11" t="str">
        <f t="shared" si="0"/>
        <v>European Commission</v>
      </c>
    </row>
    <row r="30" spans="1:28" ht="14.1" x14ac:dyDescent="0.5">
      <c r="A30" s="278"/>
      <c r="B30" s="214" t="s">
        <v>141</v>
      </c>
      <c r="C30" s="213" t="str">
        <f>HYPERLINK("https://ec.europa.eu/competition/elojade/isef/index.cfm?fuseaction=dsp_sa_by_date","European Commission DG Competition")</f>
        <v>European Commission DG Competition</v>
      </c>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11" t="str">
        <f t="shared" si="0"/>
        <v>European Commission DG Competition</v>
      </c>
    </row>
    <row r="31" spans="1:28" ht="13.8" x14ac:dyDescent="0.45">
      <c r="A31" s="278"/>
      <c r="B31" s="212" t="s">
        <v>141</v>
      </c>
      <c r="C31" s="213" t="str">
        <f>HYPERLINK("https://www.eib.org/en/press/all/index.htm?q=&amp;sortColumn=startDate&amp;sortDir=desc&amp;pageNumber=0&amp;itemPerPage=10&amp;pageable=true&amp;language=EN&amp;defaultLanguage=EN&amp;yearFrom=&amp;yearTo=&amp;orCountries.region=true&amp;orCountries=true&amp;orSubjects=true","European Investment Bank")</f>
        <v>European Investment Bank</v>
      </c>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11" t="str">
        <f t="shared" si="0"/>
        <v>European Investment Bank</v>
      </c>
    </row>
    <row r="32" spans="1:28" ht="14.1" x14ac:dyDescent="0.5">
      <c r="A32" s="278"/>
      <c r="B32" s="214" t="s">
        <v>141</v>
      </c>
      <c r="C32" s="213" t="str">
        <f>HYPERLINK("https://www.eiopa.europa.eu/newsroom/news-press","European Insurance and Occupational Pensions Authority")</f>
        <v>European Insurance and Occupational Pensions Authority</v>
      </c>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11" t="str">
        <f t="shared" si="0"/>
        <v>European Insurance and Occupational Pensions Authority</v>
      </c>
    </row>
    <row r="33" spans="1:28" ht="13.8" x14ac:dyDescent="0.45">
      <c r="A33" s="278"/>
      <c r="B33" s="212" t="s">
        <v>141</v>
      </c>
      <c r="C33" s="213" t="str">
        <f>HYPERLINK("https://www.esma.europa.eu/press-news/esma-news","European Securities and Markets Authority")</f>
        <v>European Securities and Markets Authority</v>
      </c>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11" t="str">
        <f t="shared" si="0"/>
        <v>European Securities and Markets Authority</v>
      </c>
    </row>
    <row r="34" spans="1:28" ht="13.8" x14ac:dyDescent="0.45">
      <c r="A34" s="278"/>
      <c r="B34" s="212" t="s">
        <v>141</v>
      </c>
      <c r="C34" s="213" t="str">
        <f>HYPERLINK("https://eba.europa.eu/news-press","European Banking Authority")</f>
        <v>European Banking Authority</v>
      </c>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11" t="str">
        <f t="shared" si="0"/>
        <v>European Banking Authority</v>
      </c>
    </row>
    <row r="35" spans="1:28" ht="13.8" x14ac:dyDescent="0.45">
      <c r="A35" s="278"/>
      <c r="B35" s="212" t="s">
        <v>141</v>
      </c>
      <c r="C35" s="218" t="str">
        <f>HYPERLINK("https://www.esrb.europa.eu/news/pr/date/2020/html/index.en.html","European Systemic Risk Board")</f>
        <v>European Systemic Risk Board</v>
      </c>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11" t="str">
        <f t="shared" si="0"/>
        <v>European Systemic Risk Board</v>
      </c>
    </row>
    <row r="36" spans="1:28" ht="13.8" x14ac:dyDescent="0.45">
      <c r="A36" s="278"/>
      <c r="B36" s="212" t="s">
        <v>599</v>
      </c>
      <c r="C36" s="217" t="str">
        <f>HYPERLINK("https://www.suomenpankki.fi/fi/media-ja-julkaisut/tiedotteet/","Finlands Bank")</f>
        <v>Finlands Bank</v>
      </c>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11" t="str">
        <f t="shared" si="0"/>
        <v>Finlands Bank</v>
      </c>
    </row>
    <row r="37" spans="1:28" ht="13.8" x14ac:dyDescent="0.45">
      <c r="A37" s="278"/>
      <c r="B37" s="212" t="s">
        <v>599</v>
      </c>
      <c r="C37" s="213" t="str">
        <f>HYPERLINK("https://vm.fi/koronavirukseen-varautuminen","Ministry of Finance")</f>
        <v>Ministry of Finance</v>
      </c>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11" t="str">
        <f t="shared" si="0"/>
        <v>Ministry of Finance</v>
      </c>
    </row>
    <row r="38" spans="1:28" ht="13.8" x14ac:dyDescent="0.45">
      <c r="A38" s="278"/>
      <c r="B38" s="212" t="s">
        <v>599</v>
      </c>
      <c r="C38" s="213" t="str">
        <f>HYPERLINK("https://tem.fi/ajankohtaista","Ministry of Economic Affairs and Employment")</f>
        <v>Ministry of Economic Affairs and Employment</v>
      </c>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11" t="str">
        <f t="shared" si="0"/>
        <v>Ministry of Economic Affairs and Employment</v>
      </c>
    </row>
    <row r="39" spans="1:28" ht="14.1" x14ac:dyDescent="0.5">
      <c r="A39" s="278"/>
      <c r="B39" s="214" t="s">
        <v>599</v>
      </c>
      <c r="C39" s="213" t="str">
        <f>HYPERLINK("https://www.finnvera.fi/finnvera/uutishuone/kaikki","Finnvera")</f>
        <v>Finnvera</v>
      </c>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11" t="str">
        <f t="shared" si="0"/>
        <v>Finnvera</v>
      </c>
    </row>
    <row r="40" spans="1:28" ht="14.1" x14ac:dyDescent="0.5">
      <c r="A40" s="278"/>
      <c r="B40" s="214" t="s">
        <v>599</v>
      </c>
      <c r="C40" s="213" t="str">
        <f>HYPERLINK("https://stm.fi/ajankohtaista","Ministry of Social Affairs and Health")</f>
        <v>Ministry of Social Affairs and Health</v>
      </c>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11" t="str">
        <f t="shared" si="0"/>
        <v>Ministry of Social Affairs and Health</v>
      </c>
    </row>
    <row r="41" spans="1:28" ht="13.8" x14ac:dyDescent="0.45">
      <c r="A41" s="278"/>
      <c r="B41" s="212" t="s">
        <v>607</v>
      </c>
      <c r="C41" s="217" t="str">
        <f>HYPERLINK("https://www.banque-france.fr/news","Banque de France")</f>
        <v>Banque de France</v>
      </c>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11" t="str">
        <f t="shared" si="0"/>
        <v>Banque de France</v>
      </c>
    </row>
    <row r="42" spans="1:28" ht="14.1" x14ac:dyDescent="0.5">
      <c r="A42" s="278"/>
      <c r="B42" s="214" t="s">
        <v>607</v>
      </c>
      <c r="C42" s="213" t="str">
        <f>HYPERLINK("https://acpr.banque-france.fr/news/communique-de-presse","Autorité de Contrôle Prudentiel et de Résolution")</f>
        <v>Autorité de Contrôle Prudentiel et de Résolution</v>
      </c>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11" t="str">
        <f t="shared" si="0"/>
        <v>Autorité de Contrôle Prudentiel et de Résolution</v>
      </c>
    </row>
    <row r="43" spans="1:28" ht="14.1" x14ac:dyDescent="0.5">
      <c r="A43" s="278"/>
      <c r="B43" s="214" t="s">
        <v>607</v>
      </c>
      <c r="C43" s="213" t="str">
        <f>HYPERLINK("https://www.economie.gouv.fr/hcsf/decisions-hcsf","High Financial Stability Council")</f>
        <v>High Financial Stability Council</v>
      </c>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11" t="str">
        <f t="shared" si="0"/>
        <v>High Financial Stability Council</v>
      </c>
    </row>
    <row r="44" spans="1:28" ht="14.1" x14ac:dyDescent="0.5">
      <c r="A44" s="278"/>
      <c r="B44" s="214" t="s">
        <v>607</v>
      </c>
      <c r="C44" s="213" t="str">
        <f>HYPERLINK("https://www.amf-france.org/fr/actualites-publications/la-une","Autorité des marchés financiers")</f>
        <v>Autorité des marchés financiers</v>
      </c>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11" t="str">
        <f t="shared" si="0"/>
        <v>Autorité des marchés financiers</v>
      </c>
    </row>
    <row r="45" spans="1:28" ht="14.1" x14ac:dyDescent="0.5">
      <c r="A45" s="278"/>
      <c r="B45" s="214" t="s">
        <v>607</v>
      </c>
      <c r="C45" s="213" t="str">
        <f>HYPERLINK("https://www.economie.gouv.fr/presse/communiques","Ministry of Finance")</f>
        <v>Ministry of Finance</v>
      </c>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11" t="str">
        <f t="shared" si="0"/>
        <v>Ministry of Finance</v>
      </c>
    </row>
    <row r="46" spans="1:28" ht="14.1" x14ac:dyDescent="0.5">
      <c r="A46" s="278"/>
      <c r="B46" s="214" t="s">
        <v>607</v>
      </c>
      <c r="C46" s="213" t="str">
        <f>HYPERLINK("https://travail-emploi.gouv.fr/le-ministere-en-action/coronavirus-covid-19/article/communiques-de-presse","Ministry of Labor")</f>
        <v>Ministry of Labor</v>
      </c>
      <c r="D46" s="219" t="str">
        <f>HYPERLINK("https://travail-emploi.gouv.fr/le-ministere-en-action/coronavirus-covid-19/article/textes-reglementaires","Regulations")</f>
        <v>Regulations</v>
      </c>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11" t="str">
        <f t="shared" si="0"/>
        <v>Ministry of Labor</v>
      </c>
    </row>
    <row r="47" spans="1:28" ht="13.8" x14ac:dyDescent="0.45">
      <c r="A47" s="278"/>
      <c r="B47" s="212" t="s">
        <v>362</v>
      </c>
      <c r="C47" s="217" t="str">
        <f>HYPERLINK("https://www.bundesbank.de/de/presse","Deutsche Bundesbank")</f>
        <v>Deutsche Bundesbank</v>
      </c>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11" t="str">
        <f t="shared" si="0"/>
        <v>Deutsche Bundesbank</v>
      </c>
    </row>
    <row r="48" spans="1:28" ht="14.1" x14ac:dyDescent="0.5">
      <c r="A48" s="278"/>
      <c r="B48" s="214" t="s">
        <v>362</v>
      </c>
      <c r="C48" s="213" t="str">
        <f>HYPERLINK("https://www.bmas.de/DE/Presse/Pressemitteilungen/pressemitteilungen.html","Federal Ministry of Labor and Social Affairs")</f>
        <v>Federal Ministry of Labor and Social Affairs</v>
      </c>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11" t="str">
        <f t="shared" si="0"/>
        <v>Federal Ministry of Labor and Social Affairs</v>
      </c>
    </row>
    <row r="49" spans="1:28" ht="14.1" x14ac:dyDescent="0.5">
      <c r="A49" s="278"/>
      <c r="B49" s="214" t="s">
        <v>362</v>
      </c>
      <c r="C49" s="213" t="str">
        <f>HYPERLINK("https://www.bafin.de/SiteGlobals/Forms/Suche/EN/Expertensuche_Formular.html?nn=7954130&amp;gts=7855320_list%253DdateOfIssueOrModification_dt%252Bdesc","Federal Financial Supervisory Authority")</f>
        <v>Federal Financial Supervisory Authority</v>
      </c>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11" t="str">
        <f t="shared" si="0"/>
        <v>Federal Financial Supervisory Authority</v>
      </c>
    </row>
    <row r="50" spans="1:28" ht="14.1" x14ac:dyDescent="0.5">
      <c r="A50" s="278"/>
      <c r="B50" s="214" t="s">
        <v>362</v>
      </c>
      <c r="C50" s="213" t="str">
        <f>HYPERLINK("https://www.bmwi.de/Navigation/DE/Service/Medienraum/medienraum.html","Federal Ministry for Economic Affairs and Energy")</f>
        <v>Federal Ministry for Economic Affairs and Energy</v>
      </c>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11" t="str">
        <f t="shared" si="0"/>
        <v>Federal Ministry for Economic Affairs and Energy</v>
      </c>
    </row>
    <row r="51" spans="1:28" ht="13.8" x14ac:dyDescent="0.45">
      <c r="A51" s="278"/>
      <c r="B51" s="212" t="s">
        <v>362</v>
      </c>
      <c r="C51" s="216" t="str">
        <f>HYPERLINK("https://www.bundesfinanzministerium.de/Web/DE/Presse/_VollstaendigeListe/vollstaendige-liste.html","Bundesministerium der Finanzen")</f>
        <v>Bundesministerium der Finanzen</v>
      </c>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11" t="str">
        <f t="shared" si="0"/>
        <v>Bundesministerium der Finanzen</v>
      </c>
    </row>
    <row r="52" spans="1:28" ht="14.1" x14ac:dyDescent="0.5">
      <c r="A52" s="278"/>
      <c r="B52" s="214" t="s">
        <v>362</v>
      </c>
      <c r="C52" s="213" t="str">
        <f>HYPERLINK("https://www.bmel.de/SiteGlobals/Forms/Suche/DE/Aktuellessuche/Aktuellessuche_Formular.html?cl2Categories_Format=pressemitteilung+meldung+blogeintrag","Ministry of Food and Agriculture")</f>
        <v>Ministry of Food and Agriculture</v>
      </c>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11" t="str">
        <f t="shared" si="0"/>
        <v>Ministry of Food and Agriculture</v>
      </c>
    </row>
    <row r="53" spans="1:28" ht="14.1" x14ac:dyDescent="0.5">
      <c r="A53" s="278"/>
      <c r="B53" s="214" t="s">
        <v>362</v>
      </c>
      <c r="C53" s="213" t="str">
        <f>HYPERLINK("https://www.bmjv.de/DE/News/Aktuelles/Pressemitteilungen/pressemitteilungen_node.html","Ministry of Justice and Consumer Protection")</f>
        <v>Ministry of Justice and Consumer Protection</v>
      </c>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11" t="str">
        <f t="shared" si="0"/>
        <v>Ministry of Justice and Consumer Protection</v>
      </c>
    </row>
    <row r="54" spans="1:28" ht="14.1" x14ac:dyDescent="0.5">
      <c r="A54" s="278"/>
      <c r="B54" s="214" t="s">
        <v>362</v>
      </c>
      <c r="C54" s="213" t="e">
        <f>HYPERLINK("https://www.bmvi.de/SiteGlobals/Forms/Listen/DE/BMVI-Aktuell/BMVI-Aktuell_Formular.html?resourceId=14470&amp;input_=212876&amp;pageLocale=de&amp;templateQueryString=&amp;cl2Categories_Themen=&amp;cl2Categories_Themen.GROUP=1&amp;documentType_=PressRelease&amp;documentType_.GROUP=1&amp;l"&amp;"astChangeAfter=&amp;lastChangeBefore=&amp;submit=Ergebnisse+filtern&amp;selectSort=commonSortDate_dt+desc&amp;selectSort.GROUP=1","Ministry of Commerce and Digital Infrastructure")</f>
        <v>#VALUE!</v>
      </c>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11" t="e">
        <f t="shared" si="0"/>
        <v>#VALUE!</v>
      </c>
    </row>
    <row r="55" spans="1:28" ht="14.1" x14ac:dyDescent="0.5">
      <c r="A55" s="278"/>
      <c r="B55" s="214" t="s">
        <v>362</v>
      </c>
      <c r="C55" s="213" t="str">
        <f>HYPERLINK("https://www.bmfsfj.de/bmfsfj/aktuelles/alle-meldungen","Ministry of Families, Seniors, Women, and Youth")</f>
        <v>Ministry of Families, Seniors, Women, and Youth</v>
      </c>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11" t="str">
        <f t="shared" si="0"/>
        <v>Ministry of Families, Seniors, Women, and Youth</v>
      </c>
    </row>
    <row r="56" spans="1:28" ht="14.1" x14ac:dyDescent="0.5">
      <c r="A56" s="278"/>
      <c r="B56" s="214" t="s">
        <v>362</v>
      </c>
      <c r="C56" s="213" t="str">
        <f>HYPERLINK("http://www.bmz.de/de/presse/aktuelleMeldungen/index.html","Ministry of Economic Cooperation and Development")</f>
        <v>Ministry of Economic Cooperation and Development</v>
      </c>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11" t="str">
        <f t="shared" si="0"/>
        <v>Ministry of Economic Cooperation and Development</v>
      </c>
    </row>
    <row r="57" spans="1:28" ht="13.8" x14ac:dyDescent="0.45">
      <c r="A57" s="278"/>
      <c r="B57" s="212" t="s">
        <v>619</v>
      </c>
      <c r="C57" s="213" t="str">
        <f>HYPERLINK("https://www.bankofgreece.gr/enimerosi/grafeio-typoy/anazhthsh-enhmerwsewn","Bank of Greece")</f>
        <v>Bank of Greece</v>
      </c>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11" t="str">
        <f t="shared" si="0"/>
        <v>Bank of Greece</v>
      </c>
    </row>
    <row r="58" spans="1:28" ht="14.1" x14ac:dyDescent="0.5">
      <c r="A58" s="278"/>
      <c r="B58" s="214" t="s">
        <v>619</v>
      </c>
      <c r="C58" s="213" t="str">
        <f>HYPERLINK("http://www.hcmc.gr/el_GR/web/portal/home","Hellenic Capital Market Commission")</f>
        <v>Hellenic Capital Market Commission</v>
      </c>
      <c r="D58" s="220"/>
      <c r="E58" s="220"/>
      <c r="F58" s="220"/>
      <c r="G58" s="220"/>
      <c r="H58" s="220"/>
      <c r="I58" s="220"/>
      <c r="J58" s="220"/>
      <c r="K58" s="220"/>
      <c r="L58" s="220"/>
      <c r="M58" s="220"/>
      <c r="N58" s="220"/>
      <c r="O58" s="220"/>
      <c r="P58" s="220"/>
      <c r="Q58" s="220"/>
      <c r="R58" s="220"/>
      <c r="S58" s="220"/>
      <c r="T58" s="220"/>
      <c r="U58" s="220"/>
      <c r="V58" s="220"/>
      <c r="W58" s="220"/>
      <c r="X58" s="220"/>
      <c r="Y58" s="220"/>
      <c r="Z58" s="220"/>
      <c r="AA58" s="220"/>
      <c r="AB58" s="211" t="str">
        <f t="shared" si="0"/>
        <v>Hellenic Capital Market Commission</v>
      </c>
    </row>
    <row r="59" spans="1:28" ht="14.1" x14ac:dyDescent="0.5">
      <c r="A59" s="278"/>
      <c r="B59" s="214" t="s">
        <v>619</v>
      </c>
      <c r="C59" s="213" t="str">
        <f>HYPERLINK("https://www.minfin.gr/web/guest/grapheio-typou","Ministry of Finance")</f>
        <v>Ministry of Finance</v>
      </c>
      <c r="D59" s="220"/>
      <c r="E59" s="220"/>
      <c r="F59" s="220"/>
      <c r="G59" s="220"/>
      <c r="H59" s="220"/>
      <c r="I59" s="220"/>
      <c r="J59" s="220"/>
      <c r="K59" s="220"/>
      <c r="L59" s="220"/>
      <c r="M59" s="220"/>
      <c r="N59" s="220"/>
      <c r="O59" s="220"/>
      <c r="P59" s="220"/>
      <c r="Q59" s="220"/>
      <c r="R59" s="220"/>
      <c r="S59" s="220"/>
      <c r="T59" s="220"/>
      <c r="U59" s="220"/>
      <c r="V59" s="220"/>
      <c r="W59" s="220"/>
      <c r="X59" s="220"/>
      <c r="Y59" s="220"/>
      <c r="Z59" s="220"/>
      <c r="AA59" s="220"/>
      <c r="AB59" s="211" t="str">
        <f t="shared" si="0"/>
        <v>Ministry of Finance</v>
      </c>
    </row>
    <row r="60" spans="1:28" ht="14.1" x14ac:dyDescent="0.5">
      <c r="A60" s="278"/>
      <c r="B60" s="214" t="s">
        <v>619</v>
      </c>
      <c r="C60" s="213" t="str">
        <f>HYPERLINK("https://government.gov.gr/","Government of Greece")</f>
        <v>Government of Greece</v>
      </c>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11" t="str">
        <f t="shared" si="0"/>
        <v>Government of Greece</v>
      </c>
    </row>
    <row r="61" spans="1:28" ht="14.1" x14ac:dyDescent="0.5">
      <c r="A61" s="278"/>
      <c r="B61" s="214" t="s">
        <v>619</v>
      </c>
      <c r="C61" s="213" t="str">
        <f>HYPERLINK("https://covid19.gov.gr/arthra/","E-Government")</f>
        <v>E-Government</v>
      </c>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11" t="str">
        <f t="shared" si="0"/>
        <v>E-Government</v>
      </c>
    </row>
    <row r="62" spans="1:28" ht="14.1" x14ac:dyDescent="0.5">
      <c r="A62" s="278"/>
      <c r="B62" s="214" t="s">
        <v>619</v>
      </c>
      <c r="C62" s="213" t="str">
        <f>HYPERLINK("https://www.ypes.gr/category/deltia-typoy/#","Ministry of the Interior")</f>
        <v>Ministry of the Interior</v>
      </c>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11" t="str">
        <f t="shared" si="0"/>
        <v>Ministry of the Interior</v>
      </c>
    </row>
    <row r="63" spans="1:28" ht="14.1" x14ac:dyDescent="0.5">
      <c r="A63" s="278"/>
      <c r="B63" s="214" t="s">
        <v>619</v>
      </c>
      <c r="C63" s="213" t="str">
        <f>HYPERLINK("https://mindigital.gr/archives/category/deltia-typou-anakoinoseis","Ministry of Digital Government")</f>
        <v>Ministry of Digital Government</v>
      </c>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11" t="str">
        <f t="shared" si="0"/>
        <v>Ministry of Digital Government</v>
      </c>
    </row>
    <row r="64" spans="1:28" ht="14.1" x14ac:dyDescent="0.5">
      <c r="A64" s="278"/>
      <c r="B64" s="214" t="s">
        <v>619</v>
      </c>
      <c r="C64" s="213" t="str">
        <f>HYPERLINK("http://www.mindev.gov.gr/category/deltia-tipou/","Ministry of Development and Investments")</f>
        <v>Ministry of Development and Investments</v>
      </c>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11" t="str">
        <f t="shared" si="0"/>
        <v>Ministry of Development and Investments</v>
      </c>
    </row>
    <row r="65" spans="1:28" ht="13.8" x14ac:dyDescent="0.45">
      <c r="A65" s="278"/>
      <c r="B65" s="212" t="s">
        <v>148</v>
      </c>
      <c r="C65" s="218" t="str">
        <f>HYPERLINK("https://www.mnb.hu/hirek","Magyar Nemzeti Bank")</f>
        <v>Magyar Nemzeti Bank</v>
      </c>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11" t="str">
        <f t="shared" si="0"/>
        <v>Magyar Nemzeti Bank</v>
      </c>
    </row>
    <row r="66" spans="1:28" ht="14.1" x14ac:dyDescent="0.5">
      <c r="A66" s="278"/>
      <c r="B66" s="214" t="s">
        <v>148</v>
      </c>
      <c r="C66" s="218" t="str">
        <f>HYPERLINK("https://www.kormany.hu/hu/foldmuvelesugyi-miniszterium","Ministry of Agriculture")</f>
        <v>Ministry of Agriculture</v>
      </c>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11" t="str">
        <f t="shared" si="0"/>
        <v>Ministry of Agriculture</v>
      </c>
    </row>
    <row r="67" spans="1:28" ht="13.8" x14ac:dyDescent="0.45">
      <c r="A67" s="278"/>
      <c r="B67" s="212" t="s">
        <v>148</v>
      </c>
      <c r="C67" s="218" t="str">
        <f>HYPERLINK("https://www.kormany.hu/hu/nemzetgazdasagi-miniszterium","Ministry of Finance")</f>
        <v>Ministry of Finance</v>
      </c>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11" t="str">
        <f t="shared" si="0"/>
        <v>Ministry of Finance</v>
      </c>
    </row>
    <row r="68" spans="1:28" ht="14.1" x14ac:dyDescent="0.5">
      <c r="A68" s="278"/>
      <c r="B68" s="214" t="s">
        <v>148</v>
      </c>
      <c r="C68" s="218" t="str">
        <f>HYPERLINK("https://koronavirus.gov.hu/hirek","COVID-19 Info Portal")</f>
        <v>COVID-19 Info Portal</v>
      </c>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11" t="str">
        <f t="shared" si="0"/>
        <v>COVID-19 Info Portal</v>
      </c>
    </row>
    <row r="69" spans="1:28" ht="14.1" x14ac:dyDescent="0.5">
      <c r="A69" s="278"/>
      <c r="B69" s="214" t="s">
        <v>148</v>
      </c>
      <c r="C69" s="218" t="str">
        <f>HYPERLINK("https://www.kormany.hu/hu/hirek?page=1","Government press release portal")</f>
        <v>Government press release portal</v>
      </c>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11" t="str">
        <f t="shared" si="0"/>
        <v>Government press release portal</v>
      </c>
    </row>
    <row r="70" spans="1:28" ht="14.1" x14ac:dyDescent="0.5">
      <c r="A70" s="278"/>
      <c r="B70" s="214" t="s">
        <v>624</v>
      </c>
      <c r="C70" s="218" t="str">
        <f>HYPERLINK("https://www.stjornarradid.is/efst-a-baugi/frettir/$LisasticSearch/Search/?SearchQuery=&amp;Ministries=&amp;Themes=&amp;Year=","Government press release portal")</f>
        <v>Government press release portal</v>
      </c>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11" t="str">
        <f t="shared" si="0"/>
        <v>Government press release portal</v>
      </c>
    </row>
    <row r="71" spans="1:28" ht="13.8" x14ac:dyDescent="0.45">
      <c r="A71" s="278"/>
      <c r="B71" s="212" t="s">
        <v>624</v>
      </c>
      <c r="C71" s="213" t="str">
        <f>HYPERLINK("https://www.sedlabanki.is/utgefid-efni/frettir-og-tilkynningar/frettasafn/?all=1","Central Bank of Iceland")</f>
        <v>Central Bank of Iceland</v>
      </c>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11" t="str">
        <f t="shared" si="0"/>
        <v>Central Bank of Iceland</v>
      </c>
    </row>
    <row r="72" spans="1:28" ht="13.8" x14ac:dyDescent="0.45">
      <c r="A72" s="278"/>
      <c r="B72" s="212" t="s">
        <v>624</v>
      </c>
      <c r="C72" s="213" t="str">
        <f>HYPERLINK("https://www.stjornarradid.is/efst-a-baugi/frettir/$LisasticSearch/Search/?SearchQuery=&amp;Ministries=Fj%C3%A1rm%C3%A1la-+og+efnahagsr%C3%A1%C3%B0uneyti%C3%B0&amp;Themes=&amp;Year=","Ministry of Finance and Economic Affairs")</f>
        <v>Ministry of Finance and Economic Affairs</v>
      </c>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11" t="str">
        <f t="shared" si="0"/>
        <v>Ministry of Finance and Economic Affairs</v>
      </c>
    </row>
    <row r="73" spans="1:28" ht="13.8" x14ac:dyDescent="0.45">
      <c r="A73" s="278"/>
      <c r="B73" s="212" t="s">
        <v>987</v>
      </c>
      <c r="C73" s="221" t="str">
        <f>HYPERLINK("https://www.centralbank.ie/news-media","Central Bank of Ireland")</f>
        <v>Central Bank of Ireland</v>
      </c>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11" t="str">
        <f t="shared" si="0"/>
        <v>Central Bank of Ireland</v>
      </c>
    </row>
    <row r="74" spans="1:28" ht="14.1" x14ac:dyDescent="0.5">
      <c r="A74" s="278"/>
      <c r="B74" s="214" t="s">
        <v>987</v>
      </c>
      <c r="C74" s="213" t="str">
        <f>HYPERLINK("https://dbei.gov.ie/en/News-And-Events/Department-News/","Department of Business, Enterprise, and Innovation")</f>
        <v>Department of Business, Enterprise, and Innovation</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11" t="str">
        <f t="shared" si="0"/>
        <v>Department of Business, Enterprise, and Innovation</v>
      </c>
    </row>
    <row r="75" spans="1:28" ht="14.1" x14ac:dyDescent="0.5">
      <c r="A75" s="278"/>
      <c r="B75" s="214" t="s">
        <v>987</v>
      </c>
      <c r="C75" s="213" t="str">
        <f>HYPERLINK("https://www.gov.ie/en/publications/?&amp;type=news&amp;type=press-releases&amp;organisation=department-of-employment-affairs-and-social-protection","Department of Employment Affairs and Social Protection")</f>
        <v>Department of Employment Affairs and Social Protection</v>
      </c>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11" t="str">
        <f t="shared" si="0"/>
        <v>Department of Employment Affairs and Social Protection</v>
      </c>
    </row>
    <row r="76" spans="1:28" ht="14.1" x14ac:dyDescent="0.5">
      <c r="A76" s="278"/>
      <c r="B76" s="214" t="s">
        <v>987</v>
      </c>
      <c r="C76" s="213" t="e">
        <f>HYPERLINK("https://www.gov.ie/en/publications/?&amp;type=news&amp;type=press-releases&amp;type=speeches&amp;organisation=department-of-public-expenditure-and-reformhttps://www.gov.ie/en/publications/?&amp;type=news&amp;type=press-releases&amp;type=speeches&amp;organisation=department-of-public-exp"&amp;"enditure-and-reform","Department of Public Expenditure and Reform")</f>
        <v>#VALUE!</v>
      </c>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11" t="e">
        <f t="shared" si="0"/>
        <v>#VALUE!</v>
      </c>
    </row>
    <row r="77" spans="1:28" ht="14.1" x14ac:dyDescent="0.5">
      <c r="A77" s="278"/>
      <c r="B77" s="214" t="s">
        <v>987</v>
      </c>
      <c r="C77" s="213" t="str">
        <f>HYPERLINK("https://www.gov.ie/en/circulars/","Government Circulars")</f>
        <v>Government Circulars</v>
      </c>
      <c r="D77" s="215"/>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11" t="str">
        <f t="shared" si="0"/>
        <v>Government Circulars</v>
      </c>
    </row>
    <row r="78" spans="1:28" ht="14.1" x14ac:dyDescent="0.5">
      <c r="A78" s="278"/>
      <c r="B78" s="214" t="s">
        <v>987</v>
      </c>
      <c r="C78" s="213" t="str">
        <f>HYPERLINK("https://www.gov.ie/en/publications/?page=1","Government press release portal")</f>
        <v>Government press release portal</v>
      </c>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11" t="str">
        <f t="shared" si="0"/>
        <v>Government press release portal</v>
      </c>
    </row>
    <row r="79" spans="1:28" ht="13.8" x14ac:dyDescent="0.45">
      <c r="A79" s="278"/>
      <c r="B79" s="212" t="s">
        <v>987</v>
      </c>
      <c r="C79" s="213" t="str">
        <f>HYPERLINK("https://www.gov.ie/en/publications/?&amp;type=news&amp;type=press-releases&amp;type=speeches&amp;organisation=department-of-finance","Department of Finance")</f>
        <v>Department of Finance</v>
      </c>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11" t="str">
        <f t="shared" si="0"/>
        <v>Department of Finance</v>
      </c>
    </row>
    <row r="80" spans="1:28" ht="13.8" x14ac:dyDescent="0.45">
      <c r="A80" s="278"/>
      <c r="B80" s="212" t="s">
        <v>634</v>
      </c>
      <c r="C80" s="217" t="str">
        <f>HYPERLINK("https://www.bancaditalia.it/media/notizie/index.html?com.dotmarketing.htmlpage.language=102","Banca D’Italia")</f>
        <v>Banca D’Italia</v>
      </c>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11" t="str">
        <f t="shared" si="0"/>
        <v>Banca D’Italia</v>
      </c>
    </row>
    <row r="81" spans="1:28" ht="13.8" x14ac:dyDescent="0.45">
      <c r="A81" s="278"/>
      <c r="B81" s="212" t="s">
        <v>634</v>
      </c>
      <c r="C81" s="213" t="str">
        <f>HYPERLINK("http://www.mef.gov.it/documenti/","Ministero dell'Economia e delle Finanze")</f>
        <v>Ministero dell'Economia e delle Finanze</v>
      </c>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11" t="str">
        <f t="shared" si="0"/>
        <v>Ministero dell'Economia e delle Finanze</v>
      </c>
    </row>
    <row r="82" spans="1:28" ht="14.1" x14ac:dyDescent="0.5">
      <c r="A82" s="278"/>
      <c r="B82" s="214" t="s">
        <v>634</v>
      </c>
      <c r="C82" s="213" t="str">
        <f>HYPERLINK("https://www.ivass.it/homepage/index.html?com.dotmarketing.htmlpage.language=1","Italian Institute for the Supervision of Insurance")</f>
        <v>Italian Institute for the Supervision of Insurance</v>
      </c>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11" t="str">
        <f t="shared" si="0"/>
        <v>Italian Institute for the Supervision of Insurance</v>
      </c>
    </row>
    <row r="83" spans="1:28" ht="14.1" x14ac:dyDescent="0.5">
      <c r="A83" s="278"/>
      <c r="B83" s="214" t="s">
        <v>634</v>
      </c>
      <c r="C83" s="213" t="str">
        <f>HYPERLINK("http://www.consob.it/web/area-pubblica/comunicati-stampa","Italian Companies and Exchange Commission")</f>
        <v>Italian Companies and Exchange Commission</v>
      </c>
      <c r="D83" s="215"/>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11" t="str">
        <f t="shared" si="0"/>
        <v>Italian Companies and Exchange Commission</v>
      </c>
    </row>
    <row r="84" spans="1:28" ht="14.1" x14ac:dyDescent="0.5">
      <c r="A84" s="278"/>
      <c r="B84" s="214" t="s">
        <v>634</v>
      </c>
      <c r="C84" s="213" t="str">
        <f>HYPERLINK("http://www.governo.it/notizie-chigi","Presidency of the Council of Ministers")</f>
        <v>Presidency of the Council of Ministers</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11" t="str">
        <f t="shared" si="0"/>
        <v>Presidency of the Council of Ministers</v>
      </c>
    </row>
    <row r="85" spans="1:28" ht="14.1" x14ac:dyDescent="0.5">
      <c r="A85" s="278"/>
      <c r="B85" s="214" t="s">
        <v>634</v>
      </c>
      <c r="C85" s="213" t="str">
        <f>HYPERLINK("https://www.giustizia.it/giustizia/it/mg_1_8.page?facetNode_1=1_1(2020)&amp;selectedNode=0_62","Ministry of Justice")</f>
        <v>Ministry of Justice</v>
      </c>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11" t="str">
        <f t="shared" si="0"/>
        <v>Ministry of Justice</v>
      </c>
    </row>
    <row r="86" spans="1:28" ht="14.1" x14ac:dyDescent="0.5">
      <c r="A86" s="278"/>
      <c r="B86" s="214" t="s">
        <v>634</v>
      </c>
      <c r="C86" s="213" t="str">
        <f>HYPERLINK("https://www.mise.gov.it/index.php/it/news-dal-ministero","Ministry of Economic Development")</f>
        <v>Ministry of Economic Development</v>
      </c>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11" t="str">
        <f t="shared" si="0"/>
        <v>Ministry of Economic Development</v>
      </c>
    </row>
    <row r="87" spans="1:28" ht="14.1" x14ac:dyDescent="0.5">
      <c r="A87" s="278"/>
      <c r="B87" s="214" t="s">
        <v>634</v>
      </c>
      <c r="C87" s="213" t="str">
        <f>HYPERLINK("https://www.politicheagricole.it/flex/cm/pages/ServeBLOB.php/L/IT/IDPagina/9","Ministry of Agriculture, Food, and Forestry Policies")</f>
        <v>Ministry of Agriculture, Food, and Forestry Policies</v>
      </c>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11" t="str">
        <f t="shared" si="0"/>
        <v>Ministry of Agriculture, Food, and Forestry Policies</v>
      </c>
    </row>
    <row r="88" spans="1:28" ht="14.1" x14ac:dyDescent="0.5">
      <c r="A88" s="278"/>
      <c r="B88" s="214" t="s">
        <v>634</v>
      </c>
      <c r="C88" s="213" t="str">
        <f>HYPERLINK("http://www.mit.gov.it/comunicazione/news?page=1","Ministry of Infrastructure and Transportation")</f>
        <v>Ministry of Infrastructure and Transportation</v>
      </c>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11" t="str">
        <f t="shared" si="0"/>
        <v>Ministry of Infrastructure and Transportation</v>
      </c>
    </row>
    <row r="89" spans="1:28" ht="14.1" x14ac:dyDescent="0.5">
      <c r="A89" s="278"/>
      <c r="B89" s="214" t="s">
        <v>634</v>
      </c>
      <c r="C89" s="213" t="str">
        <f>HYPERLINK("https://www.lavoro.gov.it/stampa-e-media/Pagine/default.aspx","Ministry of Labour and Social Policies")</f>
        <v>Ministry of Labour and Social Policies</v>
      </c>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11" t="str">
        <f t="shared" si="0"/>
        <v>Ministry of Labour and Social Policies</v>
      </c>
    </row>
    <row r="90" spans="1:28" ht="13.8" x14ac:dyDescent="0.45">
      <c r="A90" s="278"/>
      <c r="B90" s="212" t="s">
        <v>160</v>
      </c>
      <c r="C90" s="218" t="str">
        <f>HYPERLINK("https://www.dnb.nl/nieuws/nieuwsoverzicht-en-archief/index.jsp","Netherlands Bank")</f>
        <v>Netherlands Bank</v>
      </c>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11" t="str">
        <f t="shared" si="0"/>
        <v>Netherlands Bank</v>
      </c>
    </row>
    <row r="91" spans="1:28" ht="14.1" x14ac:dyDescent="0.5">
      <c r="A91" s="278"/>
      <c r="B91" s="214" t="s">
        <v>160</v>
      </c>
      <c r="C91" s="218" t="str">
        <f>HYPERLINK("https://www.rijksoverheid.nl/ministeries/ministerie-van-economische-zaken-en-klimaat/nieuws","Ministry of Economic Affairs and Climate")</f>
        <v>Ministry of Economic Affairs and Climate</v>
      </c>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11" t="str">
        <f t="shared" si="0"/>
        <v>Ministry of Economic Affairs and Climate</v>
      </c>
    </row>
    <row r="92" spans="1:28" ht="14.1" x14ac:dyDescent="0.5">
      <c r="A92" s="278"/>
      <c r="B92" s="214" t="s">
        <v>160</v>
      </c>
      <c r="C92" s="218" t="str">
        <f>HYPERLINK("https://www.afm.nl/nl-nl/professionals/nieuws","Dutch Authority for the Financial Markets")</f>
        <v>Dutch Authority for the Financial Markets</v>
      </c>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11" t="str">
        <f t="shared" si="0"/>
        <v>Dutch Authority for the Financial Markets</v>
      </c>
    </row>
    <row r="93" spans="1:28" ht="14.1" x14ac:dyDescent="0.5">
      <c r="A93" s="278"/>
      <c r="B93" s="214" t="s">
        <v>160</v>
      </c>
      <c r="C93" s="218" t="str">
        <f>HYPERLINK("https://www.acm.nl/nl","Netherlands Authority for Consumers and Markets")</f>
        <v>Netherlands Authority for Consumers and Markets</v>
      </c>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11" t="str">
        <f t="shared" si="0"/>
        <v>Netherlands Authority for Consumers and Markets</v>
      </c>
    </row>
    <row r="94" spans="1:28" ht="14.1" x14ac:dyDescent="0.5">
      <c r="A94" s="278"/>
      <c r="B94" s="214" t="s">
        <v>160</v>
      </c>
      <c r="C94" s="218" t="str">
        <f>HYPERLINK("https://www.rijksoverheid.nl/actueel/nieuws?pagina=1","Netherlands Government Press Releases")</f>
        <v>Netherlands Government Press Releases</v>
      </c>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11" t="str">
        <f t="shared" si="0"/>
        <v>Netherlands Government Press Releases</v>
      </c>
    </row>
    <row r="95" spans="1:28" ht="14.1" x14ac:dyDescent="0.5">
      <c r="A95" s="278"/>
      <c r="B95" s="214" t="s">
        <v>160</v>
      </c>
      <c r="C95" s="218" t="str">
        <f>HYPERLINK("https://www.financieelstabiliteitscomite.nl/nl","Financial Stability Committee")</f>
        <v>Financial Stability Committee</v>
      </c>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11" t="str">
        <f t="shared" si="0"/>
        <v>Financial Stability Committee</v>
      </c>
    </row>
    <row r="96" spans="1:28" ht="13.8" x14ac:dyDescent="0.45">
      <c r="A96" s="278"/>
      <c r="B96" s="212" t="s">
        <v>160</v>
      </c>
      <c r="C96" s="218" t="str">
        <f>HYPERLINK("https://www.rijksoverheid.nl/ministeries/ministerie-van-financien/nieuws","Ministry of Finance")</f>
        <v>Ministry of Finance</v>
      </c>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11" t="str">
        <f t="shared" si="0"/>
        <v>Ministry of Finance</v>
      </c>
    </row>
    <row r="97" spans="1:28" ht="13.8" x14ac:dyDescent="0.45">
      <c r="A97" s="278"/>
      <c r="B97" s="212" t="s">
        <v>294</v>
      </c>
      <c r="C97" s="217" t="str">
        <f>HYPERLINK("https://www.norges-bank.no/aktuelt/nyheter-og-hendelser/?tab=newslist&amp;newstype=0&amp;year=0&amp;p=10","Norges Bank")</f>
        <v>Norges Bank</v>
      </c>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11" t="str">
        <f t="shared" si="0"/>
        <v>Norges Bank</v>
      </c>
    </row>
    <row r="98" spans="1:28" ht="14.1" x14ac:dyDescent="0.5">
      <c r="A98" s="278"/>
      <c r="B98" s="214" t="s">
        <v>294</v>
      </c>
      <c r="C98" s="213" t="str">
        <f>HYPERLINK("https://www.finanstilsynet.no/nyhetsarkiv/?l=no","Financial Supervisory Authority of Norway")</f>
        <v>Financial Supervisory Authority of Norway</v>
      </c>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11" t="str">
        <f t="shared" si="0"/>
        <v>Financial Supervisory Authority of Norway</v>
      </c>
    </row>
    <row r="99" spans="1:28" ht="13.8" x14ac:dyDescent="0.45">
      <c r="A99" s="278"/>
      <c r="B99" s="212" t="s">
        <v>294</v>
      </c>
      <c r="C99" s="213" t="str">
        <f>HYPERLINK("https://www.regjeringen.no/no/aktuelt/nyheter/id2006120/?ownerid=216","Ministry of Finance")</f>
        <v>Ministry of Finance</v>
      </c>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11" t="str">
        <f t="shared" si="0"/>
        <v>Ministry of Finance</v>
      </c>
    </row>
    <row r="100" spans="1:28" ht="14.1" x14ac:dyDescent="0.5">
      <c r="A100" s="278"/>
      <c r="B100" s="214" t="s">
        <v>294</v>
      </c>
      <c r="C100" s="213" t="str">
        <f>HYPERLINK("https://www.regjeringen.no/no/aktuelt/offisielt-fra-statsrad/offisielt-fra-statsrad1/id30297/","State Council")</f>
        <v>State Council</v>
      </c>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11" t="str">
        <f t="shared" si="0"/>
        <v>State Council</v>
      </c>
    </row>
    <row r="101" spans="1:28" ht="14.1" x14ac:dyDescent="0.5">
      <c r="A101" s="278"/>
      <c r="B101" s="214" t="s">
        <v>294</v>
      </c>
      <c r="C101" s="213" t="str">
        <f>HYPERLINK("https://www.regjeringen.no/no/aktuelt/nyheter/id2006120/","Norwegian Government Press Releases")</f>
        <v>Norwegian Government Press Releases</v>
      </c>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11" t="str">
        <f t="shared" si="0"/>
        <v>Norwegian Government Press Releases</v>
      </c>
    </row>
    <row r="102" spans="1:28" ht="14.1" x14ac:dyDescent="0.5">
      <c r="A102" s="278"/>
      <c r="B102" s="214" t="s">
        <v>294</v>
      </c>
      <c r="C102" s="213" t="str">
        <f>HYPERLINK("https://www.mynewsdesk.com/no/husbanken","Husbanken")</f>
        <v>Husbanken</v>
      </c>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11" t="str">
        <f t="shared" si="0"/>
        <v>Husbanken</v>
      </c>
    </row>
    <row r="103" spans="1:28" ht="14.1" x14ac:dyDescent="0.5">
      <c r="A103" s="278"/>
      <c r="B103" s="214" t="s">
        <v>294</v>
      </c>
      <c r="C103" s="213" t="str">
        <f>HYPERLINK("https://www.innovasjonnorge.no/no/om/nyheter2/","Innovation Norway")</f>
        <v>Innovation Norway</v>
      </c>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11" t="str">
        <f t="shared" si="0"/>
        <v>Innovation Norway</v>
      </c>
    </row>
    <row r="104" spans="1:28" ht="14.1" x14ac:dyDescent="0.5">
      <c r="A104" s="278"/>
      <c r="B104" s="214" t="s">
        <v>294</v>
      </c>
      <c r="C104" s="213" t="str">
        <f>HYPERLINK("https://siva.no/om-siva/nyheter/","Industrial Development Corporation of Norway")</f>
        <v>Industrial Development Corporation of Norway</v>
      </c>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11" t="str">
        <f t="shared" si="0"/>
        <v>Industrial Development Corporation of Norway</v>
      </c>
    </row>
    <row r="105" spans="1:28" ht="13.8" x14ac:dyDescent="0.45">
      <c r="A105" s="278"/>
      <c r="B105" s="212" t="s">
        <v>473</v>
      </c>
      <c r="C105" s="213" t="str">
        <f>HYPERLINK("https://www.bnr.ro/Home.aspx","National Bank of Romania")</f>
        <v>National Bank of Romania</v>
      </c>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11" t="str">
        <f t="shared" si="0"/>
        <v>National Bank of Romania</v>
      </c>
    </row>
    <row r="106" spans="1:28" ht="14.1" x14ac:dyDescent="0.5">
      <c r="A106" s="278"/>
      <c r="B106" s="214" t="s">
        <v>473</v>
      </c>
      <c r="C106" s="213" t="str">
        <f>HYPERLINK("https://asfromania.ro/informatii-publice/media/arhiva","Financial Supervisory Authority")</f>
        <v>Financial Supervisory Authority</v>
      </c>
      <c r="D106" s="215"/>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11" t="str">
        <f t="shared" si="0"/>
        <v>Financial Supervisory Authority</v>
      </c>
    </row>
    <row r="107" spans="1:28" ht="14.1" x14ac:dyDescent="0.5">
      <c r="A107" s="278"/>
      <c r="B107" s="214" t="s">
        <v>473</v>
      </c>
      <c r="C107" s="213" t="str">
        <f>HYPERLINK("http://mfe.gov.ro/comunicare/comunicate-de-presa/","Ministry of European Funds")</f>
        <v>Ministry of European Funds</v>
      </c>
      <c r="D107" s="215"/>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11" t="str">
        <f t="shared" si="0"/>
        <v>Ministry of European Funds</v>
      </c>
    </row>
    <row r="108" spans="1:28" ht="14.1" x14ac:dyDescent="0.5">
      <c r="A108" s="278"/>
      <c r="B108" s="214" t="s">
        <v>473</v>
      </c>
      <c r="C108" s="213" t="str">
        <f>HYPERLINK("http://mmuncii.ro/j33/index.php/ro/comunicare/comunicate-de-presa","Ministry of Labor and Social Protection")</f>
        <v>Ministry of Labor and Social Protection</v>
      </c>
      <c r="D108" s="215"/>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11" t="str">
        <f t="shared" si="0"/>
        <v>Ministry of Labor and Social Protection</v>
      </c>
    </row>
    <row r="109" spans="1:28" ht="14.1" x14ac:dyDescent="0.5">
      <c r="A109" s="278"/>
      <c r="B109" s="214" t="s">
        <v>473</v>
      </c>
      <c r="C109" s="213" t="str">
        <f>HYPERLINK("https://www.mfinante.gov.ro/pagina.html?pagina=presa&amp;categoriebunuri=arhiva-comunicate-mfp","Ministry of Public Finance")</f>
        <v>Ministry of Public Finance</v>
      </c>
      <c r="D109" s="215"/>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11" t="str">
        <f t="shared" si="0"/>
        <v>Ministry of Public Finance</v>
      </c>
    </row>
    <row r="110" spans="1:28" ht="14.1" x14ac:dyDescent="0.5">
      <c r="A110" s="278"/>
      <c r="B110" s="214" t="s">
        <v>473</v>
      </c>
      <c r="C110" s="213" t="str">
        <f>HYPERLINK("https://www.madr.ro/comunicare.html","Ministry of Agriculture and Rural Development")</f>
        <v>Ministry of Agriculture and Rural Development</v>
      </c>
      <c r="D110" s="215"/>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11" t="str">
        <f t="shared" si="0"/>
        <v>Ministry of Agriculture and Rural Development</v>
      </c>
    </row>
    <row r="111" spans="1:28" ht="14.1" x14ac:dyDescent="0.5">
      <c r="A111" s="278"/>
      <c r="B111" s="214" t="s">
        <v>473</v>
      </c>
      <c r="C111" s="213" t="str">
        <f>HYPERLINK("https://gov.ro/ro/guvernul/sedinte-guvern","Government Press release portal")</f>
        <v>Government Press release portal</v>
      </c>
      <c r="D111" s="215"/>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11" t="str">
        <f t="shared" si="0"/>
        <v>Government Press release portal</v>
      </c>
    </row>
    <row r="112" spans="1:28" ht="13.8" x14ac:dyDescent="0.45">
      <c r="A112" s="278"/>
      <c r="B112" s="212" t="s">
        <v>244</v>
      </c>
      <c r="C112" s="213" t="str">
        <f>HYPERLINK("https://cbr.ru/news/","Bank of Russia")</f>
        <v>Bank of Russia</v>
      </c>
      <c r="D112" s="219" t="str">
        <f>HYPERLINK("https://cbr.ru/","Russian Language Site")</f>
        <v>Russian Language Site</v>
      </c>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11" t="str">
        <f t="shared" si="0"/>
        <v>Bank of Russia</v>
      </c>
    </row>
    <row r="113" spans="1:28" ht="13.8" x14ac:dyDescent="0.45">
      <c r="A113" s="278"/>
      <c r="B113" s="212" t="s">
        <v>244</v>
      </c>
      <c r="C113" s="213" t="str">
        <f>HYPERLINK("https://www.minfin.ru/ru/press-center/","Ministry of Finance")</f>
        <v>Ministry of Finance</v>
      </c>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11" t="str">
        <f t="shared" si="0"/>
        <v>Ministry of Finance</v>
      </c>
    </row>
    <row r="114" spans="1:28" ht="14.1" x14ac:dyDescent="0.5">
      <c r="A114" s="278"/>
      <c r="B114" s="214" t="s">
        <v>244</v>
      </c>
      <c r="C114" s="213" t="str">
        <f>HYPERLINK("http://www.fedsfm.ru/releases","Federal Service for Financial Monitoring")</f>
        <v>Federal Service for Financial Monitoring</v>
      </c>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11" t="str">
        <f t="shared" si="0"/>
        <v>Federal Service for Financial Monitoring</v>
      </c>
    </row>
    <row r="115" spans="1:28" ht="14.1" x14ac:dyDescent="0.5">
      <c r="A115" s="278"/>
      <c r="B115" s="214" t="s">
        <v>244</v>
      </c>
      <c r="C115" s="217" t="str">
        <f>HYPERLINK("https://rosmintrud.ru/docs","Ministry of Labor and Social Protection")</f>
        <v>Ministry of Labor and Social Protection</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11" t="str">
        <f t="shared" si="0"/>
        <v>Ministry of Labor and Social Protection</v>
      </c>
    </row>
    <row r="116" spans="1:28" ht="14.1" x14ac:dyDescent="0.5">
      <c r="A116" s="278"/>
      <c r="B116" s="214" t="s">
        <v>244</v>
      </c>
      <c r="C116" s="213" t="str">
        <f>HYPERLINK("http://minpromtorg.gov.ru/press-centre/news/","Ministry of Industry and Trade")</f>
        <v>Ministry of Industry and Trade</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11" t="str">
        <f t="shared" si="0"/>
        <v>Ministry of Industry and Trade</v>
      </c>
    </row>
    <row r="117" spans="1:28" ht="14.1" x14ac:dyDescent="0.5">
      <c r="A117" s="278"/>
      <c r="B117" s="214" t="s">
        <v>244</v>
      </c>
      <c r="C117" s="213" t="str">
        <f>HYPERLINK("https://www.economy.gov.ru/material/news/","Ministry of Economic Development")</f>
        <v>Ministry of Economic Development</v>
      </c>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11" t="str">
        <f t="shared" si="0"/>
        <v>Ministry of Economic Development</v>
      </c>
    </row>
    <row r="118" spans="1:28" ht="13.8" x14ac:dyDescent="0.45">
      <c r="A118" s="278"/>
      <c r="B118" s="212" t="s">
        <v>95</v>
      </c>
      <c r="C118" s="217" t="str">
        <f>HYPERLINK("https://www.bde.es/bde/es/Home/Noticias/","Banco de España")</f>
        <v>Banco de España</v>
      </c>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11" t="str">
        <f t="shared" si="0"/>
        <v>Banco de España</v>
      </c>
    </row>
    <row r="119" spans="1:28" ht="14.1" x14ac:dyDescent="0.5">
      <c r="A119" s="278"/>
      <c r="B119" s="222" t="s">
        <v>95</v>
      </c>
      <c r="C119" s="213" t="str">
        <f>HYPERLINK("https://www.sepblac.es/es/category/noticias/","Executive Service of the Comission for the Prevention of Money Laundering and Monetary Offences")</f>
        <v>Executive Service of the Comission for the Prevention of Money Laundering and Monetary Offences</v>
      </c>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11" t="str">
        <f t="shared" si="0"/>
        <v>Executive Service of the Comission for the Prevention of Money Laundering and Monetary Offences</v>
      </c>
    </row>
    <row r="120" spans="1:28" ht="14.1" x14ac:dyDescent="0.5">
      <c r="A120" s="278"/>
      <c r="B120" s="222" t="s">
        <v>95</v>
      </c>
      <c r="C120" s="213" t="str">
        <f>HYPERLINK("http://prensa.mitramiss.gob.es/WebPrensa/noticias/buscador","Ministry of Labor and Social Economy")</f>
        <v>Ministry of Labor and Social Economy</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11" t="str">
        <f t="shared" si="0"/>
        <v>Ministry of Labor and Social Economy</v>
      </c>
    </row>
    <row r="121" spans="1:28" ht="14.1" x14ac:dyDescent="0.5">
      <c r="A121" s="278"/>
      <c r="B121" s="222" t="s">
        <v>95</v>
      </c>
      <c r="C121" s="223" t="str">
        <f>HYPERLINK("https://www.hacienda.gob.es/en-GB/Prensa/Paginas/NotasPrensaHome.aspx","Ministry of Finance")</f>
        <v>Ministry of Finance</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11" t="str">
        <f t="shared" si="0"/>
        <v>Ministry of Finance</v>
      </c>
    </row>
    <row r="122" spans="1:28" ht="14.1" x14ac:dyDescent="0.5">
      <c r="A122" s="278"/>
      <c r="B122" s="222" t="s">
        <v>95</v>
      </c>
      <c r="C122" s="223" t="str">
        <f>HYPERLINK("http://www.mineco.gob.es/portal/site/mineco/menuitem.609f3fe75b61c2edafb0240e026041a0/?vgnextoid=864e154527515310VgnVCM1000001d04140aRCRD&amp;f1=1104534000000&amp;f2=1735686000000","Ministry of Economic Affairs and Digital Transformation")</f>
        <v>Ministry of Economic Affairs and Digital Transformation</v>
      </c>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11" t="str">
        <f t="shared" si="0"/>
        <v>Ministry of Economic Affairs and Digital Transformation</v>
      </c>
    </row>
    <row r="123" spans="1:28" ht="14.1" x14ac:dyDescent="0.5">
      <c r="A123" s="278"/>
      <c r="B123" s="222" t="s">
        <v>95</v>
      </c>
      <c r="C123" s="213" t="str">
        <f>HYPERLINK("https://www.cnmv.es/portal/AlDia/Comunicaciones-Publicas.aspx","Comisión Nacional del Mercado de Valores")</f>
        <v>Comisión Nacional del Mercado de Valores</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11" t="str">
        <f t="shared" si="0"/>
        <v>Comisión Nacional del Mercado de Valores</v>
      </c>
    </row>
    <row r="124" spans="1:28" ht="13.8" x14ac:dyDescent="0.45">
      <c r="A124" s="278"/>
      <c r="B124" s="224" t="s">
        <v>95</v>
      </c>
      <c r="C124" s="213" t="str">
        <f>HYPERLINK("https://www.lamoncloa.gob.es/consejodeministros/referencias/Paginas/index.aspx","Council of Ministers")</f>
        <v>Council of Ministers</v>
      </c>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11" t="str">
        <f t="shared" si="0"/>
        <v>Council of Ministers</v>
      </c>
    </row>
    <row r="125" spans="1:28" ht="13.8" x14ac:dyDescent="0.45">
      <c r="A125" s="278"/>
      <c r="B125" s="212" t="s">
        <v>480</v>
      </c>
      <c r="C125" s="217" t="str">
        <f>HYPERLINK("https://www.riksbank.se/sv/press-och-publicerat/nyheter-och-pressmeddelanden/","Sveriges Riksbank")</f>
        <v>Sveriges Riksbank</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11" t="str">
        <f t="shared" si="0"/>
        <v>Sveriges Riksbank</v>
      </c>
    </row>
    <row r="126" spans="1:28" ht="13.8" x14ac:dyDescent="0.45">
      <c r="A126" s="278"/>
      <c r="B126" s="225" t="s">
        <v>480</v>
      </c>
      <c r="C126" s="226" t="str">
        <f>HYPERLINK("https://www.fi.se/sv/publicerat/nyheter/","Finansinspektionen")</f>
        <v>Finansinspektionen</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11" t="str">
        <f t="shared" si="0"/>
        <v>Finansinspektionen</v>
      </c>
    </row>
    <row r="127" spans="1:28" ht="14.1" x14ac:dyDescent="0.5">
      <c r="A127" s="278"/>
      <c r="B127" s="227" t="s">
        <v>480</v>
      </c>
      <c r="C127" s="226" t="str">
        <f>HYPERLINK("https://www.regeringen.se/sveriges-regering/naringsdepartementet/","Ministry of Enterprise and Innovation")</f>
        <v>Ministry of Enterprise and Innovation</v>
      </c>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11" t="str">
        <f t="shared" si="0"/>
        <v>Ministry of Enterprise and Innovation</v>
      </c>
    </row>
    <row r="128" spans="1:28" ht="14.1" x14ac:dyDescent="0.5">
      <c r="A128" s="278"/>
      <c r="B128" s="227" t="s">
        <v>480</v>
      </c>
      <c r="C128" s="226" t="str">
        <f>HYPERLINK("https://www.riksgalden.se/sv/press-och-publicerat/pressmeddelanden-och-nyheter/nyhetslistor/nyhetslista-allt-publicerat/","National Debt Office")</f>
        <v>National Debt Office</v>
      </c>
      <c r="D128" s="208" t="s">
        <v>6085</v>
      </c>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11" t="str">
        <f t="shared" si="0"/>
        <v>National Debt Office</v>
      </c>
    </row>
    <row r="129" spans="1:28" ht="14.1" x14ac:dyDescent="0.5">
      <c r="A129" s="278"/>
      <c r="B129" s="227" t="s">
        <v>480</v>
      </c>
      <c r="C129" s="226" t="str">
        <f>HYPERLINK("https://www.regeringen.se/sveriges-regering/arbetsmarknadsdepartementet/","Ministry of Labor")</f>
        <v>Ministry of Labor</v>
      </c>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11" t="str">
        <f t="shared" si="0"/>
        <v>Ministry of Labor</v>
      </c>
    </row>
    <row r="130" spans="1:28" ht="14.1" x14ac:dyDescent="0.5">
      <c r="A130" s="278"/>
      <c r="B130" s="227" t="s">
        <v>480</v>
      </c>
      <c r="C130" s="226" t="str">
        <f>HYPERLINK("https://www.regeringen.se/sveriges-regering/socialdepartementet/","Ministry of Social Affairs")</f>
        <v>Ministry of Social Affairs</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11" t="str">
        <f t="shared" si="0"/>
        <v>Ministry of Social Affairs</v>
      </c>
    </row>
    <row r="131" spans="1:28" ht="14.1" x14ac:dyDescent="0.5">
      <c r="A131" s="278"/>
      <c r="B131" s="227" t="s">
        <v>480</v>
      </c>
      <c r="C131" s="226" t="str">
        <f>HYPERLINK("https://www.regeringen.se/sveriges-regering/infrastrukturdepartementet/","Ministry of Infrastructure")</f>
        <v>Ministry of Infrastructure</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11" t="str">
        <f t="shared" si="0"/>
        <v>Ministry of Infrastructure</v>
      </c>
    </row>
    <row r="132" spans="1:28" ht="13.8" x14ac:dyDescent="0.45">
      <c r="A132" s="278"/>
      <c r="B132" s="225" t="s">
        <v>480</v>
      </c>
      <c r="C132" s="226" t="str">
        <f>HYPERLINK("https://www.regeringen.se/sveriges-regering/finansdepartementet/","Ministry of Finance")</f>
        <v>Ministry of Finance</v>
      </c>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11" t="str">
        <f t="shared" si="0"/>
        <v>Ministry of Finance</v>
      </c>
    </row>
    <row r="133" spans="1:28" ht="13.8" x14ac:dyDescent="0.45">
      <c r="A133" s="278"/>
      <c r="B133" s="212" t="s">
        <v>659</v>
      </c>
      <c r="C133" s="226" t="str">
        <f>HYPERLINK("https://www.snb.ch/en/ifor/media/id/media_news_all","Swiss National Bank")</f>
        <v>Swiss National Bank</v>
      </c>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11" t="str">
        <f t="shared" si="0"/>
        <v>Swiss National Bank</v>
      </c>
    </row>
    <row r="134" spans="1:28" ht="14.1" x14ac:dyDescent="0.5">
      <c r="A134" s="278"/>
      <c r="B134" s="227" t="s">
        <v>659</v>
      </c>
      <c r="C134" s="226" t="str">
        <f>HYPERLINK("https://www.six-group.com/en/newsroom/media-releases.html","SIX Swiss Exchange")</f>
        <v>SIX Swiss Exchange</v>
      </c>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11" t="str">
        <f t="shared" si="0"/>
        <v>SIX Swiss Exchange</v>
      </c>
    </row>
    <row r="135" spans="1:28" ht="14.1" x14ac:dyDescent="0.5">
      <c r="A135" s="278"/>
      <c r="B135" s="227" t="s">
        <v>659</v>
      </c>
      <c r="C135" s="226" t="str">
        <f>HYPERLINK("https://www.finma.ch/en/news/","Swiss Financial Market Supervisory Authority")</f>
        <v>Swiss Financial Market Supervisory Authority</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11" t="str">
        <f t="shared" si="0"/>
        <v>Swiss Financial Market Supervisory Authority</v>
      </c>
    </row>
    <row r="136" spans="1:28" ht="14.1" x14ac:dyDescent="0.5">
      <c r="A136" s="278"/>
      <c r="B136" s="227" t="s">
        <v>659</v>
      </c>
      <c r="C136" s="226" t="str">
        <f>HYPERLINK("https://www.efd.admin.ch/efd/de/home/dokumentation/nsb-news_list.html?dyn_startDate=01.01.2019","Department of Finance")</f>
        <v>Department of Finance</v>
      </c>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11" t="str">
        <f t="shared" si="0"/>
        <v>Department of Finance</v>
      </c>
    </row>
    <row r="137" spans="1:28" ht="14.1" x14ac:dyDescent="0.5">
      <c r="A137" s="278"/>
      <c r="B137" s="227" t="s">
        <v>659</v>
      </c>
      <c r="C137" s="226" t="str">
        <f>HYPERLINK("https://www.wbf.admin.ch/wbf/de/home/dokumentation/nsb-news_list.html?dyn_startDate=01.01.2015&amp;dyn_organization=701","Department of Economic Affairs, Education, and Research")</f>
        <v>Department of Economic Affairs, Education, and Research</v>
      </c>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11" t="str">
        <f t="shared" si="0"/>
        <v>Department of Economic Affairs, Education, and Research</v>
      </c>
    </row>
    <row r="138" spans="1:28" ht="14.1" x14ac:dyDescent="0.5">
      <c r="A138" s="278"/>
      <c r="B138" s="227" t="s">
        <v>102</v>
      </c>
      <c r="C138" s="226" t="str">
        <f>HYPERLINK("https://bank.gov.ua/news","National Bank of Ukraine")</f>
        <v>National Bank of Ukraine</v>
      </c>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11" t="str">
        <f t="shared" si="0"/>
        <v>National Bank of Ukraine</v>
      </c>
    </row>
    <row r="139" spans="1:28" ht="14.1" x14ac:dyDescent="0.5">
      <c r="A139" s="278"/>
      <c r="B139" s="227" t="s">
        <v>102</v>
      </c>
      <c r="C139" s="226" t="str">
        <f>HYPERLINK("https://mof.gov.ua/uk/news","Ministry of Finance")</f>
        <v>Ministry of Finance</v>
      </c>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11" t="str">
        <f t="shared" si="0"/>
        <v>Ministry of Finance</v>
      </c>
    </row>
    <row r="140" spans="1:28" ht="14.1" x14ac:dyDescent="0.5">
      <c r="A140" s="278"/>
      <c r="B140" s="227" t="s">
        <v>102</v>
      </c>
      <c r="C140" s="226" t="str">
        <f>HYPERLINK("https://www.nssmc.gov.ua/category/news/","National Commission on Securities and Stock Market")</f>
        <v>National Commission on Securities and Stock Market</v>
      </c>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11" t="str">
        <f t="shared" si="0"/>
        <v>National Commission on Securities and Stock Market</v>
      </c>
    </row>
    <row r="141" spans="1:28" ht="14.1" x14ac:dyDescent="0.5">
      <c r="A141" s="278"/>
      <c r="B141" s="228" t="s">
        <v>102</v>
      </c>
      <c r="C141" s="226" t="str">
        <f>HYPERLINK("https://www.me.gov.ua/News/List?lang=uk-UA&amp;tag=News","Ministry for Development of Economy, Trade, and Agriculture")</f>
        <v>Ministry for Development of Economy, Trade, and Agriculture</v>
      </c>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11" t="str">
        <f t="shared" si="0"/>
        <v>Ministry for Development of Economy, Trade, and Agriculture</v>
      </c>
    </row>
    <row r="142" spans="1:28" ht="14.1" x14ac:dyDescent="0.5">
      <c r="A142" s="278"/>
      <c r="B142" s="227" t="s">
        <v>102</v>
      </c>
      <c r="C142" s="226" t="str">
        <f>HYPERLINK("https://www.msp.gov.ua/timeline/Novini.html","Ministry of Social Policy")</f>
        <v>Ministry of Social Policy</v>
      </c>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11" t="str">
        <f t="shared" si="0"/>
        <v>Ministry of Social Policy</v>
      </c>
    </row>
    <row r="143" spans="1:28" ht="13.8" x14ac:dyDescent="0.45">
      <c r="A143" s="278"/>
      <c r="B143" s="225" t="s">
        <v>400</v>
      </c>
      <c r="C143" s="229" t="e">
        <f>HYPERLINK("https://www.bankofengland.co.uk/news?NewsTypes=e170e31a926f48d1a863ad8161ea771c&amp;NewsTypes=09f8960ebc384e3589da5349744916ae&amp;NewsTypes=65d34b0d42784c6bb1dd302c1ed63653&amp;NewsTypes=ce90163e489841e0b66d06243d35d5cb&amp;NewsTypes=f949c64a4c88448b9e269d10080b0987&amp;New"&amp;"sTypes=571948d14c6943f7b5b7748ad80bef29&amp;NewsTypes=d10a561861b94c2ea06d82cfeda25c57&amp;NewsTypes=f995a39ef2b8400d8ae5454926879e22&amp;InfiniteScrolling=False&amp;Direction=Latest","Bank of England")</f>
        <v>#VALUE!</v>
      </c>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11" t="e">
        <f t="shared" si="0"/>
        <v>#VALUE!</v>
      </c>
    </row>
    <row r="144" spans="1:28" ht="13.8" x14ac:dyDescent="0.45">
      <c r="A144" s="278"/>
      <c r="B144" s="225" t="s">
        <v>400</v>
      </c>
      <c r="C144" s="226" t="str">
        <f>HYPERLINK("https://www.economy-ni.gov.uk/news","Department for the Economy")</f>
        <v>Department for the Economy</v>
      </c>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11" t="str">
        <f t="shared" si="0"/>
        <v>Department for the Economy</v>
      </c>
    </row>
    <row r="145" spans="1:28" ht="13.8" x14ac:dyDescent="0.45">
      <c r="A145" s="278"/>
      <c r="B145" s="225" t="s">
        <v>400</v>
      </c>
      <c r="C145" s="226" t="str">
        <f>HYPERLINK("https://www.gov.uk/government/organisations/hm-treasury","HM Treasury")</f>
        <v>HM Treasury</v>
      </c>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11" t="str">
        <f t="shared" si="0"/>
        <v>HM Treasury</v>
      </c>
    </row>
    <row r="146" spans="1:28" ht="14.1" x14ac:dyDescent="0.5">
      <c r="A146" s="278"/>
      <c r="B146" s="227" t="s">
        <v>400</v>
      </c>
      <c r="C146" s="226" t="str">
        <f>HYPERLINK("https://www.gov.uk/search/all?organisations%5B%5D=department-for-business-energy-and-industrial-strategy&amp;order=updated-newest&amp;parent=department-for-business-energy-and-industrial-strategy","Department for Business, Energy, and Industrial Strategy")</f>
        <v>Department for Business, Energy, and Industrial Strategy</v>
      </c>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11" t="str">
        <f t="shared" si="0"/>
        <v>Department for Business, Energy, and Industrial Strategy</v>
      </c>
    </row>
    <row r="147" spans="1:28" ht="14.1" x14ac:dyDescent="0.5">
      <c r="A147" s="278"/>
      <c r="B147" s="227" t="s">
        <v>400</v>
      </c>
      <c r="C147" s="226" t="str">
        <f>HYPERLINK("https://www.gov.uk/search/all?parent=department-for-work-pensions&amp;organisations%5B%5D=department-for-work-pensions&amp;order=updated-newest","Department for Work and Pensions")</f>
        <v>Department for Work and Pensions</v>
      </c>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11" t="str">
        <f t="shared" si="0"/>
        <v>Department for Work and Pensions</v>
      </c>
    </row>
    <row r="148" spans="1:28" ht="14.1" x14ac:dyDescent="0.5">
      <c r="A148" s="278"/>
      <c r="B148" s="227" t="s">
        <v>400</v>
      </c>
      <c r="C148" s="226" t="str">
        <f>HYPERLINK("https://www.gov.uk/search/all?organisations%5B%5D=office-of-the-regulator-of-community-interest-companies&amp;order=updated-newest&amp;parent=office-of-the-regulator-of-community-interest-companies","Office of the Regulator of Community Interest Companies")</f>
        <v>Office of the Regulator of Community Interest Companies</v>
      </c>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11" t="str">
        <f t="shared" si="0"/>
        <v>Office of the Regulator of Community Interest Companies</v>
      </c>
    </row>
    <row r="149" spans="1:28" ht="14.1" x14ac:dyDescent="0.5">
      <c r="A149" s="278"/>
      <c r="B149" s="227" t="s">
        <v>400</v>
      </c>
      <c r="C149" s="226" t="str">
        <f>HYPERLINK("https://www.psr.org.uk/psr-publications/news-announcements","Payment Systems Regulator")</f>
        <v>Payment Systems Regulator</v>
      </c>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11" t="str">
        <f t="shared" si="0"/>
        <v>Payment Systems Regulator</v>
      </c>
    </row>
    <row r="150" spans="1:28" ht="14.1" x14ac:dyDescent="0.5">
      <c r="A150" s="278"/>
      <c r="B150" s="227" t="s">
        <v>400</v>
      </c>
      <c r="C150" s="226" t="str">
        <f>HYPERLINK("https://www.financial-ombudsman.org.uk/news-events","Financial Ombudsman Service")</f>
        <v>Financial Ombudsman Service</v>
      </c>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11" t="str">
        <f t="shared" si="0"/>
        <v>Financial Ombudsman Service</v>
      </c>
    </row>
    <row r="151" spans="1:28" ht="14.1" x14ac:dyDescent="0.5">
      <c r="A151" s="278"/>
      <c r="B151" s="227" t="s">
        <v>400</v>
      </c>
      <c r="C151" s="226" t="str">
        <f>HYPERLINK("https://www.frc.org.uk/about-the-frc/covid-19","Financial Reporting Council")</f>
        <v>Financial Reporting Council</v>
      </c>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11" t="str">
        <f t="shared" si="0"/>
        <v>Financial Reporting Council</v>
      </c>
    </row>
    <row r="152" spans="1:28" ht="14.1" x14ac:dyDescent="0.5">
      <c r="A152" s="278"/>
      <c r="B152" s="227" t="s">
        <v>400</v>
      </c>
      <c r="C152" s="226" t="str">
        <f>HYPERLINK("https://www.fscs.org.uk/news/fscs-news/","Financial Services Compensation Scheme")</f>
        <v>Financial Services Compensation Scheme</v>
      </c>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11" t="str">
        <f t="shared" si="0"/>
        <v>Financial Services Compensation Scheme</v>
      </c>
    </row>
    <row r="153" spans="1:28" ht="13.8" x14ac:dyDescent="0.45">
      <c r="A153" s="276"/>
      <c r="B153" s="230" t="s">
        <v>400</v>
      </c>
      <c r="C153" s="231" t="str">
        <f>HYPERLINK("https://www.fca.org.uk/news/search-results?np_category=news%20stories%2Cpress%20releases%2Cstatements%2Cspeeches%2Cnewsletters&amp;start=1","Financial Conduct Authority")</f>
        <v>Financial Conduct Authority</v>
      </c>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11" t="str">
        <f t="shared" si="0"/>
        <v>Financial Conduct Authority</v>
      </c>
    </row>
    <row r="154" spans="1:28" ht="13.8" x14ac:dyDescent="0.45">
      <c r="A154" s="279" t="s">
        <v>6086</v>
      </c>
      <c r="B154" s="233" t="s">
        <v>46</v>
      </c>
      <c r="C154" s="229" t="str">
        <f>HYPERLINK("http://www.pbc.gov.cn/en/3688006/index.html","The People’s Bank of China")</f>
        <v>The People’s Bank of China</v>
      </c>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11" t="str">
        <f t="shared" si="0"/>
        <v>The People’s Bank of China</v>
      </c>
    </row>
    <row r="155" spans="1:28" ht="14.1" x14ac:dyDescent="0.5">
      <c r="A155" s="280"/>
      <c r="B155" s="234" t="s">
        <v>46</v>
      </c>
      <c r="C155" s="226" t="str">
        <f>HYPERLINK("http://www.mof.gov.cn/zhengwuxinxi/caizhengxinwen/","Ministry of Finance")</f>
        <v>Ministry of Finance</v>
      </c>
      <c r="D155" s="235" t="str">
        <f>HYPERLINK("http://www.mof.gov.cn/zhengwuxinxi/zhengcefabu/","Policy Releases")</f>
        <v>Policy Releases</v>
      </c>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11" t="str">
        <f t="shared" si="0"/>
        <v>Ministry of Finance</v>
      </c>
    </row>
    <row r="156" spans="1:28" ht="14.1" x14ac:dyDescent="0.5">
      <c r="A156" s="280"/>
      <c r="B156" s="236" t="s">
        <v>46</v>
      </c>
      <c r="C156" s="226" t="str">
        <f>HYPERLINK("http://www.gov.cn/xinwen/yaowen.htm","State Council")</f>
        <v>State Council</v>
      </c>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11" t="str">
        <f t="shared" si="0"/>
        <v>State Council</v>
      </c>
    </row>
    <row r="157" spans="1:28" ht="14.1" x14ac:dyDescent="0.5">
      <c r="A157" s="280"/>
      <c r="B157" s="237" t="s">
        <v>46</v>
      </c>
      <c r="C157" s="226" t="str">
        <f>HYPERLINK("http://www.mofcom.gov.cn/article/b/","Ministry of Commerce")</f>
        <v>Ministry of Commerce</v>
      </c>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11" t="str">
        <f t="shared" si="0"/>
        <v>Ministry of Commerce</v>
      </c>
    </row>
    <row r="158" spans="1:28" ht="14.1" x14ac:dyDescent="0.5">
      <c r="A158" s="280"/>
      <c r="B158" s="237" t="s">
        <v>46</v>
      </c>
      <c r="C158" s="238" t="str">
        <f>HYPERLINK("http://www.cbirc.gov.cn/cn/view/pages/xinwenzixun/xinwenzixun.html","China Banking and Insurance Regulatory Commission")</f>
        <v>China Banking and Insurance Regulatory Commission</v>
      </c>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11" t="str">
        <f t="shared" si="0"/>
        <v>China Banking and Insurance Regulatory Commission</v>
      </c>
    </row>
    <row r="159" spans="1:28" ht="14.1" x14ac:dyDescent="0.5">
      <c r="A159" s="280"/>
      <c r="B159" s="228" t="s">
        <v>46</v>
      </c>
      <c r="C159" s="226" t="str">
        <f>HYPERLINK("http://www.csrc.gov.cn/pub/csrc_en/newsfacts/release/","China Securities Regulatory Commission")</f>
        <v>China Securities Regulatory Commission</v>
      </c>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11" t="str">
        <f t="shared" si="0"/>
        <v>China Securities Regulatory Commission</v>
      </c>
    </row>
    <row r="160" spans="1:28" ht="14.1" x14ac:dyDescent="0.5">
      <c r="A160" s="280"/>
      <c r="B160" s="228" t="s">
        <v>46</v>
      </c>
      <c r="C160" s="226" t="str">
        <f>HYPERLINK("http://www.chinatax.gov.cn/chinatax/n810341/n810760/index.html","State Taxation Administration")</f>
        <v>State Taxation Administration</v>
      </c>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11" t="str">
        <f t="shared" si="0"/>
        <v>State Taxation Administration</v>
      </c>
    </row>
    <row r="161" spans="1:28" ht="13.8" x14ac:dyDescent="0.45">
      <c r="A161" s="280"/>
      <c r="B161" s="234" t="s">
        <v>55</v>
      </c>
      <c r="C161" s="229" t="str">
        <f>HYPERLINK("https://www.hkma.gov.hk/eng/news-and-media/press-releases/","Hong Kong Monetary Authority")</f>
        <v>Hong Kong Monetary Authority</v>
      </c>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11" t="str">
        <f t="shared" si="0"/>
        <v>Hong Kong Monetary Authority</v>
      </c>
    </row>
    <row r="162" spans="1:28" ht="13.8" x14ac:dyDescent="0.45">
      <c r="A162" s="280"/>
      <c r="B162" s="234" t="s">
        <v>55</v>
      </c>
      <c r="C162" s="226" t="str">
        <f>HYPERLINK("https://www.news.gov.hk/eng/categories/covid19/index.html","Hong Kong Government")</f>
        <v>Hong Kong Government</v>
      </c>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11" t="str">
        <f t="shared" si="0"/>
        <v>Hong Kong Government</v>
      </c>
    </row>
    <row r="163" spans="1:28" ht="13.8" x14ac:dyDescent="0.45">
      <c r="A163" s="280"/>
      <c r="B163" s="239" t="s">
        <v>431</v>
      </c>
      <c r="C163" s="229" t="s">
        <v>432</v>
      </c>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11" t="str">
        <f t="shared" si="0"/>
        <v>Reserve Bank of India</v>
      </c>
    </row>
    <row r="164" spans="1:28" ht="13.8" x14ac:dyDescent="0.45">
      <c r="A164" s="280"/>
      <c r="B164" s="234" t="s">
        <v>431</v>
      </c>
      <c r="C164" s="226" t="str">
        <f>HYPERLINK("https://dea.gov.in/","Department of Economic Affairs")</f>
        <v>Department of Economic Affairs</v>
      </c>
      <c r="D164" s="240" t="str">
        <f>HYPERLINK("https://twitter.com/nsitharaman","Twitter account of the Minister of Finance and Corporate Affairs")</f>
        <v>Twitter account of the Minister of Finance and Corporate Affairs</v>
      </c>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11" t="str">
        <f t="shared" si="0"/>
        <v>Department of Economic Affairs</v>
      </c>
    </row>
    <row r="165" spans="1:28" ht="14.1" x14ac:dyDescent="0.5">
      <c r="A165" s="280"/>
      <c r="B165" s="237" t="s">
        <v>431</v>
      </c>
      <c r="C165" s="226" t="s">
        <v>4100</v>
      </c>
      <c r="D165" s="208"/>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11" t="str">
        <f t="shared" si="0"/>
        <v>Indian Government</v>
      </c>
    </row>
    <row r="166" spans="1:28" ht="13.8" x14ac:dyDescent="0.45">
      <c r="A166" s="280"/>
      <c r="B166" s="234" t="s">
        <v>60</v>
      </c>
      <c r="C166" s="226" t="str">
        <f>HYPERLINK("https://www.bi.go.id/en/ruang-media/siaran-pers/Default.aspx","Bank Indonesia")</f>
        <v>Bank Indonesia</v>
      </c>
      <c r="D166" s="241"/>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11" t="str">
        <f t="shared" si="0"/>
        <v>Bank Indonesia</v>
      </c>
    </row>
    <row r="167" spans="1:28" ht="13.8" x14ac:dyDescent="0.45">
      <c r="A167" s="280"/>
      <c r="B167" s="234" t="s">
        <v>60</v>
      </c>
      <c r="C167" s="226" t="str">
        <f>HYPERLINK("kemenkeu.go.id/publikasi/berita/","Ministry of Finance")</f>
        <v>Ministry of Finance</v>
      </c>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11" t="str">
        <f t="shared" si="0"/>
        <v>Ministry of Finance</v>
      </c>
    </row>
    <row r="168" spans="1:28" ht="14.1" x14ac:dyDescent="0.5">
      <c r="A168" s="280"/>
      <c r="B168" s="228" t="s">
        <v>60</v>
      </c>
      <c r="C168" s="226" t="str">
        <f>HYPERLINK("https://www.ojk.go.id/en/default.aspx#","Financial Services Authority")</f>
        <v>Financial Services Authority</v>
      </c>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11" t="str">
        <f t="shared" si="0"/>
        <v>Financial Services Authority</v>
      </c>
    </row>
    <row r="169" spans="1:28" ht="13.8" x14ac:dyDescent="0.45">
      <c r="A169" s="280"/>
      <c r="B169" s="239" t="s">
        <v>225</v>
      </c>
      <c r="C169" s="226" t="str">
        <f>HYPERLINK("https://www.boi.org.il/en/NewsAndPublications/PressReleases/Pages/Default.aspx","Bank of Israel")</f>
        <v>Bank of Israel</v>
      </c>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11" t="str">
        <f t="shared" si="0"/>
        <v>Bank of Israel</v>
      </c>
    </row>
    <row r="170" spans="1:28" ht="13.8" x14ac:dyDescent="0.45">
      <c r="A170" s="280"/>
      <c r="B170" s="234" t="s">
        <v>225</v>
      </c>
      <c r="C170" s="226" t="str">
        <f>HYPERLINK("https://www.gov.il/he/departments/ministry_of_finance","Ministry of Finance")</f>
        <v>Ministry of Finance</v>
      </c>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11" t="str">
        <f t="shared" si="0"/>
        <v>Ministry of Finance</v>
      </c>
    </row>
    <row r="171" spans="1:28" ht="14.1" x14ac:dyDescent="0.5">
      <c r="A171" s="280"/>
      <c r="B171" s="228" t="s">
        <v>225</v>
      </c>
      <c r="C171" s="226" t="str">
        <f>HYPERLINK("https://www.gov.il/he//departments/news/?topic=3ef9cac8-a1a9-4352-91d4-860efd3b720d&amp;skip=0&amp;limit=10","Israeli Government")</f>
        <v>Israeli Government</v>
      </c>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11" t="str">
        <f t="shared" si="0"/>
        <v>Israeli Government</v>
      </c>
    </row>
    <row r="172" spans="1:28" ht="13.8" x14ac:dyDescent="0.45">
      <c r="A172" s="280"/>
      <c r="B172" s="239" t="s">
        <v>231</v>
      </c>
      <c r="C172" s="229" t="str">
        <f>HYPERLINK("https://www.boj.or.jp/en/index.htm/","Bank of Japan")</f>
        <v>Bank of Japan</v>
      </c>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11" t="str">
        <f t="shared" si="0"/>
        <v>Bank of Japan</v>
      </c>
    </row>
    <row r="173" spans="1:28" ht="13.8" x14ac:dyDescent="0.45">
      <c r="A173" s="280"/>
      <c r="B173" s="242" t="s">
        <v>231</v>
      </c>
      <c r="C173" s="226" t="str">
        <f>HYPERLINK("https://www.mof.go.jp/english/index.htm","Ministry of Finance")</f>
        <v>Ministry of Finance</v>
      </c>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11" t="str">
        <f t="shared" si="0"/>
        <v>Ministry of Finance</v>
      </c>
    </row>
    <row r="174" spans="1:28" ht="13.8" x14ac:dyDescent="0.45">
      <c r="A174" s="280"/>
      <c r="B174" s="234" t="s">
        <v>231</v>
      </c>
      <c r="C174" s="226" t="str">
        <f>HYPERLINK("https://www.fsa.go.jp/en/index.html","Financial Services Agency")</f>
        <v>Financial Services Agency</v>
      </c>
      <c r="D174" s="219" t="str">
        <f>HYPERLINK("https://www.fsa.go.jp/index.html","Japanese Language Site")</f>
        <v>Japanese Language Site</v>
      </c>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11" t="str">
        <f t="shared" si="0"/>
        <v>Financial Services Agency</v>
      </c>
    </row>
    <row r="175" spans="1:28" ht="14.1" x14ac:dyDescent="0.5">
      <c r="A175" s="280"/>
      <c r="B175" s="228" t="s">
        <v>231</v>
      </c>
      <c r="C175" s="226" t="str">
        <f>HYPERLINK("https://www.meti.go.jp/english/press/index.html","Ministry of Economy, Trade and Industry")</f>
        <v>Ministry of Economy, Trade and Industry</v>
      </c>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11" t="str">
        <f t="shared" si="0"/>
        <v>Ministry of Economy, Trade and Industry</v>
      </c>
    </row>
    <row r="176" spans="1:28" ht="14.1" x14ac:dyDescent="0.5">
      <c r="A176" s="280"/>
      <c r="B176" s="237" t="s">
        <v>231</v>
      </c>
      <c r="C176" s="226" t="str">
        <f>HYPERLINK("http://japan.kantei.go.jp/ongoingtopics/_00013.html","Japanese Government")</f>
        <v>Japanese Government</v>
      </c>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11" t="str">
        <f t="shared" si="0"/>
        <v>Japanese Government</v>
      </c>
    </row>
    <row r="177" spans="1:28" ht="13.8" x14ac:dyDescent="0.45">
      <c r="A177" s="280"/>
      <c r="B177" s="234" t="s">
        <v>6087</v>
      </c>
      <c r="C177" s="229" t="str">
        <f>HYPERLINK("https://www.bok.or.kr/eng/bbs/E0000634/list.do?menuNo=400069","Bank of Korea")</f>
        <v>Bank of Korea</v>
      </c>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11" t="str">
        <f t="shared" si="0"/>
        <v>Bank of Korea</v>
      </c>
    </row>
    <row r="178" spans="1:28" ht="13.8" x14ac:dyDescent="0.45">
      <c r="A178" s="280"/>
      <c r="B178" s="234" t="s">
        <v>6087</v>
      </c>
      <c r="C178" s="226" t="str">
        <f>HYPERLINK("http://www.fsc.go.kr/eng/new_press/releases.jsp?menu=01&amp;bbsid=BBS0048","Financial Service Commission")</f>
        <v>Financial Service Commission</v>
      </c>
      <c r="D178" s="219" t="str">
        <f>HYPERLINK("http://www.fsc.go.kr/","Korean Language Site")</f>
        <v>Korean Language Site</v>
      </c>
      <c r="E178" s="208"/>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11" t="str">
        <f t="shared" si="0"/>
        <v>Financial Service Commission</v>
      </c>
    </row>
    <row r="179" spans="1:28" ht="13.8" x14ac:dyDescent="0.45">
      <c r="A179" s="280"/>
      <c r="B179" s="234" t="s">
        <v>6087</v>
      </c>
      <c r="C179" s="226" t="str">
        <f>HYPERLINK("http://english.moef.go.kr/main.do","Ministry of Economy and Finance")</f>
        <v>Ministry of Economy and Finance</v>
      </c>
      <c r="D179" s="219" t="str">
        <f>HYPERLINK("http://www.moef.go.kr/","Korean Language Site")</f>
        <v>Korean Language Site</v>
      </c>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11" t="str">
        <f t="shared" si="0"/>
        <v>Ministry of Economy and Finance</v>
      </c>
    </row>
    <row r="180" spans="1:28" ht="13.8" x14ac:dyDescent="0.45">
      <c r="A180" s="280"/>
      <c r="B180" s="239" t="s">
        <v>6087</v>
      </c>
      <c r="C180" s="226" t="str">
        <f>HYPERLINK("https://www.mss.go.kr/site/smba/ex/bbs/List.do?cbIdx=86","Ministry of SMEs")</f>
        <v>Ministry of SMEs</v>
      </c>
      <c r="D180" s="215"/>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11" t="str">
        <f t="shared" si="0"/>
        <v>Ministry of SMEs</v>
      </c>
    </row>
    <row r="181" spans="1:28" ht="13.8" x14ac:dyDescent="0.45">
      <c r="A181" s="280"/>
      <c r="B181" s="234" t="s">
        <v>1744</v>
      </c>
      <c r="C181" s="226" t="str">
        <f>HYPERLINK("https://www.bnm.gov.my/index.php?ch=en_press","Bank Negara Malaysia")</f>
        <v>Bank Negara Malaysia</v>
      </c>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11" t="str">
        <f t="shared" si="0"/>
        <v>Bank Negara Malaysia</v>
      </c>
    </row>
    <row r="182" spans="1:28" ht="13.8" x14ac:dyDescent="0.45">
      <c r="A182" s="280"/>
      <c r="B182" s="239" t="s">
        <v>1744</v>
      </c>
      <c r="C182" s="226" t="s">
        <v>61</v>
      </c>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11" t="str">
        <f t="shared" si="0"/>
        <v>Ministry of Finance</v>
      </c>
    </row>
    <row r="183" spans="1:28" ht="14.1" x14ac:dyDescent="0.5">
      <c r="A183" s="280"/>
      <c r="B183" s="228" t="s">
        <v>1744</v>
      </c>
      <c r="C183" s="226" t="str">
        <f>HYPERLINK("https://www.pmo.gov.my/news/","Malaysian National Government")</f>
        <v>Malaysian National Government</v>
      </c>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11" t="str">
        <f t="shared" si="0"/>
        <v>Malaysian National Government</v>
      </c>
    </row>
    <row r="184" spans="1:28" ht="13.8" x14ac:dyDescent="0.45">
      <c r="A184" s="280"/>
      <c r="B184" s="234" t="s">
        <v>647</v>
      </c>
      <c r="C184" s="226" t="str">
        <f>HYPERLINK("https://cbo.gov.om/pages/home.aspx","Central Bank of Oman")</f>
        <v>Central Bank of Oman</v>
      </c>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11" t="str">
        <f t="shared" si="0"/>
        <v>Central Bank of Oman</v>
      </c>
    </row>
    <row r="185" spans="1:28" ht="14.1" x14ac:dyDescent="0.5">
      <c r="A185" s="280"/>
      <c r="B185" s="228" t="s">
        <v>647</v>
      </c>
      <c r="C185" s="226" t="str">
        <f>HYPERLINK("https://omaninfo.om/topics/86","Sultanate of Oman")</f>
        <v>Sultanate of Oman</v>
      </c>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11" t="str">
        <f t="shared" si="0"/>
        <v>Sultanate of Oman</v>
      </c>
    </row>
    <row r="186" spans="1:28" ht="13.8" x14ac:dyDescent="0.45">
      <c r="A186" s="280"/>
      <c r="B186" s="239" t="s">
        <v>84</v>
      </c>
      <c r="C186" s="226" t="str">
        <f>HYPERLINK("http://www.bsp.gov.ph/","Bangko Sentral ng Pilipinas")</f>
        <v>Bangko Sentral ng Pilipinas</v>
      </c>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11" t="str">
        <f t="shared" si="0"/>
        <v>Bangko Sentral ng Pilipinas</v>
      </c>
    </row>
    <row r="187" spans="1:28" ht="13.8" x14ac:dyDescent="0.45">
      <c r="A187" s="280"/>
      <c r="B187" s="239" t="s">
        <v>84</v>
      </c>
      <c r="C187" s="226" t="str">
        <f>HYPERLINK("https://www.dof.gov.ph/category/news/","Department of Finance")</f>
        <v>Department of Finance</v>
      </c>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11" t="str">
        <f t="shared" si="0"/>
        <v>Department of Finance</v>
      </c>
    </row>
    <row r="188" spans="1:28" ht="14.1" x14ac:dyDescent="0.5">
      <c r="A188" s="280"/>
      <c r="B188" s="228" t="s">
        <v>84</v>
      </c>
      <c r="C188" s="226" t="str">
        <f>HYPERLINK("https://www.dole.gov.ph/good-news-archive/","Department of Labor and Employment")</f>
        <v>Department of Labor and Employment</v>
      </c>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11" t="str">
        <f t="shared" si="0"/>
        <v>Department of Labor and Employment</v>
      </c>
    </row>
    <row r="189" spans="1:28" ht="13.8" x14ac:dyDescent="0.45">
      <c r="A189" s="280"/>
      <c r="B189" s="234" t="s">
        <v>1208</v>
      </c>
      <c r="C189" s="226" t="str">
        <f>HYPERLINK("http://www.sama.gov.sa/en-US/Pages/default.aspx","Saudi Arabian Monetary Authority")</f>
        <v>Saudi Arabian Monetary Authority</v>
      </c>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11" t="str">
        <f t="shared" si="0"/>
        <v>Saudi Arabian Monetary Authority</v>
      </c>
    </row>
    <row r="190" spans="1:28" ht="14.1" x14ac:dyDescent="0.5">
      <c r="A190" s="280"/>
      <c r="B190" s="237" t="s">
        <v>1208</v>
      </c>
      <c r="C190" s="226" t="str">
        <f>HYPERLINK("https://www.mof.gov.sa/en/mediacenter/news/Pages/default.aspx","Ministry of Finance")</f>
        <v>Ministry of Finance</v>
      </c>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11" t="str">
        <f t="shared" si="0"/>
        <v>Ministry of Finance</v>
      </c>
    </row>
    <row r="191" spans="1:28" ht="14.1" x14ac:dyDescent="0.5">
      <c r="A191" s="280"/>
      <c r="B191" s="228" t="s">
        <v>1208</v>
      </c>
      <c r="C191" s="226" t="str">
        <f>HYPERLINK("https://www.mep.gov.sa/en/media-centre/News","Ministry of Economy and Planning")</f>
        <v>Ministry of Economy and Planning</v>
      </c>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11" t="str">
        <f t="shared" si="0"/>
        <v>Ministry of Economy and Planning</v>
      </c>
    </row>
    <row r="192" spans="1:28" ht="13.8" x14ac:dyDescent="0.45">
      <c r="A192" s="280"/>
      <c r="B192" s="239" t="s">
        <v>308</v>
      </c>
      <c r="C192" s="229" t="str">
        <f>HYPERLINK("https://www.mas.gov.sg/news","Monetary Authority of Singapore")</f>
        <v>Monetary Authority of Singapore</v>
      </c>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11" t="str">
        <f t="shared" si="0"/>
        <v>Monetary Authority of Singapore</v>
      </c>
    </row>
    <row r="193" spans="1:28" ht="13.8" x14ac:dyDescent="0.45">
      <c r="A193" s="280"/>
      <c r="B193" s="234" t="s">
        <v>308</v>
      </c>
      <c r="C193" s="226" t="str">
        <f>HYPERLINK("https://www.gov.sg/economy-and-finance?type=Stories","Singapore Government")</f>
        <v>Singapore Government</v>
      </c>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11" t="str">
        <f t="shared" si="0"/>
        <v>Singapore Government</v>
      </c>
    </row>
    <row r="194" spans="1:28" ht="13.8" x14ac:dyDescent="0.45">
      <c r="A194" s="280"/>
      <c r="B194" s="239" t="s">
        <v>181</v>
      </c>
      <c r="C194" s="226" t="str">
        <f>HYPERLINK("https://www.cbsl.gov.lk/","Central Bank of Sri Lanka")</f>
        <v>Central Bank of Sri Lanka</v>
      </c>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11" t="str">
        <f t="shared" si="0"/>
        <v>Central Bank of Sri Lanka</v>
      </c>
    </row>
    <row r="195" spans="1:28" ht="14.1" x14ac:dyDescent="0.5">
      <c r="A195" s="280"/>
      <c r="B195" s="228" t="s">
        <v>181</v>
      </c>
      <c r="C195" s="226" t="str">
        <f>HYPERLINK("http://www.treasury.gov.lk/","Ministry of Finance")</f>
        <v>Ministry of Finance</v>
      </c>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11" t="str">
        <f t="shared" si="0"/>
        <v>Ministry of Finance</v>
      </c>
    </row>
    <row r="196" spans="1:28" ht="14.1" x14ac:dyDescent="0.5">
      <c r="A196" s="280"/>
      <c r="B196" s="228" t="s">
        <v>181</v>
      </c>
      <c r="C196" s="226" t="str">
        <f>HYPERLINK("https://covid19.gov.lk/","Sri Lankan Government")</f>
        <v>Sri Lankan Government</v>
      </c>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11" t="str">
        <f t="shared" si="0"/>
        <v>Sri Lankan Government</v>
      </c>
    </row>
    <row r="197" spans="1:28" ht="13.8" x14ac:dyDescent="0.45">
      <c r="A197" s="280"/>
      <c r="B197" s="239" t="s">
        <v>99</v>
      </c>
      <c r="C197" s="229" t="str">
        <f>HYPERLINK("https://www.cbc.gov.tw/en/lp-448-2.html","Central Bank of the Republic of China (Taiwan)")</f>
        <v>Central Bank of the Republic of China (Taiwan)</v>
      </c>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11" t="str">
        <f t="shared" si="0"/>
        <v>Central Bank of the Republic of China (Taiwan)</v>
      </c>
    </row>
    <row r="198" spans="1:28" ht="14.1" x14ac:dyDescent="0.5">
      <c r="A198" s="280"/>
      <c r="B198" s="237" t="s">
        <v>99</v>
      </c>
      <c r="C198" s="226" t="str">
        <f>HYPERLINK("https://www.mof.gov.tw/multiplehtml/384fb3077bb349ea973e7fc6f13b6974","Ministry of Finance")</f>
        <v>Ministry of Finance</v>
      </c>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11" t="str">
        <f t="shared" si="0"/>
        <v>Ministry of Finance</v>
      </c>
    </row>
    <row r="199" spans="1:28" ht="13.8" x14ac:dyDescent="0.45">
      <c r="A199" s="280"/>
      <c r="B199" s="239" t="s">
        <v>670</v>
      </c>
      <c r="C199" s="226" t="str">
        <f>HYPERLINK("https://www.bot.or.th/English/Pages/default.aspx","Bank of Thailand")</f>
        <v>Bank of Thailand</v>
      </c>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11" t="str">
        <f t="shared" si="0"/>
        <v>Bank of Thailand</v>
      </c>
    </row>
    <row r="200" spans="1:28" ht="13.8" x14ac:dyDescent="0.45">
      <c r="A200" s="280"/>
      <c r="B200" s="239" t="s">
        <v>555</v>
      </c>
      <c r="C200" s="226" t="str">
        <f>HYPERLINK("https://www.tcmb.gov.tr/wps/wcm/connect/EN/TCMB+EN/Main+Menu/Announcements/Press+Releases","Central Bank of the Republic of Turkey")</f>
        <v>Central Bank of the Republic of Turkey</v>
      </c>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11" t="str">
        <f t="shared" si="0"/>
        <v>Central Bank of the Republic of Turkey</v>
      </c>
    </row>
    <row r="201" spans="1:28" ht="14.1" x14ac:dyDescent="0.5">
      <c r="A201" s="280"/>
      <c r="B201" s="237" t="s">
        <v>555</v>
      </c>
      <c r="C201" s="226" t="str">
        <f>HYPERLINK("https://www.bddk.org.tr/Duyurular-Kategori/Basin-Aciklamasi/1","Banking Regulation and Supervision Agency")</f>
        <v>Banking Regulation and Supervision Agency</v>
      </c>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11" t="str">
        <f t="shared" si="0"/>
        <v>Banking Regulation and Supervision Agency</v>
      </c>
    </row>
    <row r="202" spans="1:28" ht="13.8" x14ac:dyDescent="0.45">
      <c r="A202" s="280"/>
      <c r="B202" s="239" t="s">
        <v>1535</v>
      </c>
      <c r="C202" s="226" t="str">
        <f>HYPERLINK("centralbank.ae/en","Central Bank of the United Arab Emirates")</f>
        <v>Central Bank of the United Arab Emirates</v>
      </c>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11" t="str">
        <f t="shared" si="0"/>
        <v>Central Bank of the United Arab Emirates</v>
      </c>
    </row>
    <row r="203" spans="1:28" ht="14.1" x14ac:dyDescent="0.5">
      <c r="A203" s="280"/>
      <c r="B203" s="228" t="s">
        <v>1535</v>
      </c>
      <c r="C203" s="226" t="str">
        <f>HYPERLINK("https://www.economy.gov.ae/arabic/Media-Section/News/Pages/News.aspx","Ministry of Economy")</f>
        <v>Ministry of Economy</v>
      </c>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11" t="str">
        <f t="shared" si="0"/>
        <v>Ministry of Economy</v>
      </c>
    </row>
    <row r="204" spans="1:28" ht="14.1" x14ac:dyDescent="0.5">
      <c r="A204" s="280"/>
      <c r="B204" s="228" t="s">
        <v>1535</v>
      </c>
      <c r="C204" s="226" t="str">
        <f>HYPERLINK("https://www.mohre.gov.ae/ar/media-center/corona-virus-covid19-procedures.aspx","Ministry of Human Resources and Emiratisation")</f>
        <v>Ministry of Human Resources and Emiratisation</v>
      </c>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11" t="str">
        <f t="shared" si="0"/>
        <v>Ministry of Human Resources and Emiratisation</v>
      </c>
    </row>
    <row r="205" spans="1:28" ht="14.1" x14ac:dyDescent="0.5">
      <c r="A205" s="280"/>
      <c r="B205" s="228" t="s">
        <v>1535</v>
      </c>
      <c r="C205" s="226" t="str">
        <f>HYPERLINK("https://www.moei.gov.ae/ar/media-centre/news.aspx#page=1","Ministry of Energy and Industry")</f>
        <v>Ministry of Energy and Industry</v>
      </c>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11" t="str">
        <f t="shared" si="0"/>
        <v>Ministry of Energy and Industry</v>
      </c>
    </row>
    <row r="206" spans="1:28" ht="14.1" x14ac:dyDescent="0.5">
      <c r="A206" s="280"/>
      <c r="B206" s="228" t="s">
        <v>1535</v>
      </c>
      <c r="C206" s="226" t="str">
        <f>HYPERLINK("https://www.mof.gov.ae/en/media/materials/News/Pages/default.aspx","Ministry of Finance")</f>
        <v>Ministry of Finance</v>
      </c>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11" t="str">
        <f t="shared" si="0"/>
        <v>Ministry of Finance</v>
      </c>
    </row>
    <row r="207" spans="1:28" ht="14.1" x14ac:dyDescent="0.5">
      <c r="A207" s="280"/>
      <c r="B207" s="228" t="s">
        <v>1535</v>
      </c>
      <c r="C207" s="226" t="str">
        <f>HYPERLINK("https://www.sca.gov.ae/ar/media-center/news.aspx#page=1","Securities and Commodities Authority")</f>
        <v>Securities and Commodities Authority</v>
      </c>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11" t="str">
        <f t="shared" si="0"/>
        <v>Securities and Commodities Authority</v>
      </c>
    </row>
    <row r="208" spans="1:28" ht="14.1" x14ac:dyDescent="0.5">
      <c r="A208" s="280"/>
      <c r="B208" s="228" t="s">
        <v>1535</v>
      </c>
      <c r="C208" s="226" t="str">
        <f>HYPERLINK("http://www.dfsa.ae/en/news","Dubai Financial Services Authority")</f>
        <v>Dubai Financial Services Authority</v>
      </c>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11" t="str">
        <f t="shared" si="0"/>
        <v>Dubai Financial Services Authority</v>
      </c>
    </row>
    <row r="209" spans="1:28" ht="13.8" x14ac:dyDescent="0.45">
      <c r="A209" s="280"/>
      <c r="B209" s="243" t="s">
        <v>250</v>
      </c>
      <c r="C209" s="213" t="e">
        <f>HYPERLINK("https://www.sbv.gov.vn/webcenter/portal/en/home/sbv/news?_afrLoop=1315817868404539#%40%3F_afrLoop%3D1315817868404539%26centerWidth%3D80%2525%26leftWidth%3D20%2525%26rightWidth%3D0%2525%26showFooter%3Dfalse%26showHeader%3Dfalse%26_adf.ctrl-state%3Dhae9yofl"&amp;"v_51","State Bank of Vietnam")</f>
        <v>#VALUE!</v>
      </c>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11" t="e">
        <f t="shared" si="0"/>
        <v>#VALUE!</v>
      </c>
    </row>
    <row r="210" spans="1:28" ht="17.25" customHeight="1" x14ac:dyDescent="0.5">
      <c r="A210" s="232"/>
      <c r="B210" s="244" t="s">
        <v>250</v>
      </c>
      <c r="C210" s="213" t="str">
        <f>HYPERLINK("http://www.mpi.gov.vn/Pages/chuyenmuctin.aspx?idcm=188","Ministry of Planning and Investment")</f>
        <v>Ministry of Planning and Investment</v>
      </c>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11" t="str">
        <f t="shared" si="0"/>
        <v>Ministry of Planning and Investment</v>
      </c>
    </row>
    <row r="211" spans="1:28" ht="17.25" customHeight="1" x14ac:dyDescent="0.5">
      <c r="A211" s="232"/>
      <c r="B211" s="245" t="s">
        <v>250</v>
      </c>
      <c r="C211" s="223" t="str">
        <f>HYPERLINK("http://www.moit.gov.vn/","Ministry of Industry and Trade")</f>
        <v>Ministry of Industry and Trade</v>
      </c>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11" t="str">
        <f t="shared" si="0"/>
        <v>Ministry of Industry and Trade</v>
      </c>
    </row>
    <row r="212" spans="1:28" ht="17.25" customHeight="1" x14ac:dyDescent="0.5">
      <c r="A212" s="232"/>
      <c r="B212" s="245" t="s">
        <v>250</v>
      </c>
      <c r="C212" s="223" t="str">
        <f>HYPERLINK("http://www.baohiemxahoi.gov.vn/","Vietnam Social Security")</f>
        <v>Vietnam Social Security</v>
      </c>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11" t="str">
        <f t="shared" si="0"/>
        <v>Vietnam Social Security</v>
      </c>
    </row>
    <row r="213" spans="1:28" ht="17.25" customHeight="1" x14ac:dyDescent="0.5">
      <c r="A213" s="232"/>
      <c r="B213" s="244" t="s">
        <v>250</v>
      </c>
      <c r="C213" s="213" t="str">
        <f>HYPERLINK("http://www.molisa.gov.vn/Pages/tintuc/tintrongnuoc.aspx","Ministry of Labor, Invalids, and Social Affairs")</f>
        <v>Ministry of Labor, Invalids, and Social Affairs</v>
      </c>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11" t="str">
        <f t="shared" si="0"/>
        <v>Ministry of Labor, Invalids, and Social Affairs</v>
      </c>
    </row>
    <row r="214" spans="1:28" ht="17.25" customHeight="1" x14ac:dyDescent="0.5">
      <c r="A214" s="232"/>
      <c r="B214" s="244" t="s">
        <v>250</v>
      </c>
      <c r="C214" s="213" t="str">
        <f>HYPERLINK("http://www.ssc.gov.vn/ubck/faces/vi/vimenu/vipages_vitintucsukien/thongbaochidaodieuhanh?_adf.ctrl-state=kxn513jok_179&amp;_afrLoop=2245889287810000","State Securities Commission of Vietnam")</f>
        <v>State Securities Commission of Vietnam</v>
      </c>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11" t="str">
        <f t="shared" si="0"/>
        <v>State Securities Commission of Vietnam</v>
      </c>
    </row>
    <row r="215" spans="1:28" ht="17.25" customHeight="1" x14ac:dyDescent="0.5">
      <c r="A215" s="232"/>
      <c r="B215" s="244" t="s">
        <v>250</v>
      </c>
      <c r="C215" s="213" t="e">
        <f>HYPERLINK("https://www.mof.gov.vn/webcenter/portal/tttc/r/o/ttsk?_afrLoop=97312496574691717#!%40%40%3F_afrLoop%3D97312496574691717%26centerWidth%3D100%2525%26leftWidth%3D0%2525%26rightWidth%3D0%2525%26showFooter%3Dfalse%26showHeader%3Dfalse%26_adf.ctrl-state%3D1bkvf"&amp;"hvfrk_105","Ministry of Finance")</f>
        <v>#VALUE!</v>
      </c>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11" t="e">
        <f t="shared" si="0"/>
        <v>#VALUE!</v>
      </c>
    </row>
    <row r="216" spans="1:28" ht="13.8" x14ac:dyDescent="0.45">
      <c r="A216" s="281" t="s">
        <v>6088</v>
      </c>
      <c r="B216" s="246" t="s">
        <v>15</v>
      </c>
      <c r="C216" s="210" t="str">
        <f>HYPERLINK("https://www.bcra.gob.ar/Noticias/Noticias.asp","Banco Central de la Republica Argentina")</f>
        <v>Banco Central de la Republica Argentina</v>
      </c>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11" t="str">
        <f t="shared" si="0"/>
        <v>Banco Central de la Republica Argentina</v>
      </c>
    </row>
    <row r="217" spans="1:28" ht="13.8" x14ac:dyDescent="0.45">
      <c r="A217" s="282"/>
      <c r="B217" s="247" t="s">
        <v>15</v>
      </c>
      <c r="C217" s="226" t="str">
        <f>HYPERLINK("https://www.argentina.gob.ar/coronavirus/medidas-gobierno","COVID-19 Response Page")</f>
        <v>COVID-19 Response Page</v>
      </c>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11" t="str">
        <f t="shared" si="0"/>
        <v>COVID-19 Response Page</v>
      </c>
    </row>
    <row r="218" spans="1:28" ht="14.1" x14ac:dyDescent="0.5">
      <c r="A218" s="282"/>
      <c r="B218" s="244" t="s">
        <v>15</v>
      </c>
      <c r="C218" s="226" t="str">
        <f>HYPERLINK("https://www.argentina.gob.ar/economia/noticias","Ministry of Economy")</f>
        <v>Ministry of Economy</v>
      </c>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11" t="str">
        <f t="shared" si="0"/>
        <v>Ministry of Economy</v>
      </c>
    </row>
    <row r="219" spans="1:28" ht="14.1" x14ac:dyDescent="0.5">
      <c r="A219" s="282"/>
      <c r="B219" s="244" t="s">
        <v>15</v>
      </c>
      <c r="C219" s="226" t="str">
        <f>HYPERLINK("https://www.argentina.gob.ar/produccion/noticias","Ministry of Productive Development")</f>
        <v>Ministry of Productive Development</v>
      </c>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11" t="str">
        <f t="shared" si="0"/>
        <v>Ministry of Productive Development</v>
      </c>
    </row>
    <row r="220" spans="1:28" ht="14.1" x14ac:dyDescent="0.5">
      <c r="A220" s="282"/>
      <c r="B220" s="244" t="s">
        <v>15</v>
      </c>
      <c r="C220" s="226" t="str">
        <f>HYPERLINK("https://www.argentina.gob.ar/desarrollosocial/noticias","Ministry of Social Development")</f>
        <v>Ministry of Social Development</v>
      </c>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11" t="str">
        <f t="shared" si="0"/>
        <v>Ministry of Social Development</v>
      </c>
    </row>
    <row r="221" spans="1:28" ht="14.1" x14ac:dyDescent="0.5">
      <c r="A221" s="282"/>
      <c r="B221" s="244" t="s">
        <v>15</v>
      </c>
      <c r="C221" s="226" t="str">
        <f>HYPERLINK("https://www.argentina.gob.ar/jefatura/noticias","Chief of the Cabinet of Ministers")</f>
        <v>Chief of the Cabinet of Ministers</v>
      </c>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11" t="str">
        <f t="shared" si="0"/>
        <v>Chief of the Cabinet of Ministers</v>
      </c>
    </row>
    <row r="222" spans="1:28" ht="14.1" x14ac:dyDescent="0.5">
      <c r="A222" s="282"/>
      <c r="B222" s="244" t="s">
        <v>15</v>
      </c>
      <c r="C222" s="226" t="str">
        <f>HYPERLINK("https://www.argentina.gob.ar/trabajo","Ministry of Labor, Employment, and Social Security")</f>
        <v>Ministry of Labor, Employment, and Social Security</v>
      </c>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11" t="str">
        <f t="shared" si="0"/>
        <v>Ministry of Labor, Employment, and Social Security</v>
      </c>
    </row>
    <row r="223" spans="1:28" ht="14.1" x14ac:dyDescent="0.5">
      <c r="A223" s="282"/>
      <c r="B223" s="244" t="s">
        <v>15</v>
      </c>
      <c r="C223" s="226" t="str">
        <f>HYPERLINK("https://www.cnv.gov.ar/SitioWeb/Prensa","National Securities Commission")</f>
        <v>National Securities Commission</v>
      </c>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11" t="str">
        <f t="shared" si="0"/>
        <v>National Securities Commission</v>
      </c>
    </row>
    <row r="224" spans="1:28" ht="13.8" x14ac:dyDescent="0.45">
      <c r="A224" s="282"/>
      <c r="B224" s="243" t="s">
        <v>35</v>
      </c>
      <c r="C224" s="248" t="str">
        <f>HYPERLINK("https://www.bcb.gov.br/noticias","Banco Central do Brasil")</f>
        <v>Banco Central do Brasil</v>
      </c>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11" t="str">
        <f t="shared" si="0"/>
        <v>Banco Central do Brasil</v>
      </c>
    </row>
    <row r="225" spans="1:28" ht="14.1" x14ac:dyDescent="0.5">
      <c r="A225" s="282"/>
      <c r="B225" s="249" t="s">
        <v>35</v>
      </c>
      <c r="C225" s="226" t="str">
        <f>HYPERLINK("http://www.cvm.gov.br/noticias/index.html","Securities and Exchange Commission")</f>
        <v>Securities and Exchange Commission</v>
      </c>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11" t="str">
        <f t="shared" si="0"/>
        <v>Securities and Exchange Commission</v>
      </c>
    </row>
    <row r="226" spans="1:28" ht="14.1" x14ac:dyDescent="0.5">
      <c r="A226" s="282"/>
      <c r="B226" s="244" t="s">
        <v>35</v>
      </c>
      <c r="C226" s="226" t="str">
        <f>HYPERLINK("http://www.previc.gov.br/central-de-conteudos/Noticias","Superintendence of Complementary Social Security")</f>
        <v>Superintendence of Complementary Social Security</v>
      </c>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11" t="str">
        <f t="shared" si="0"/>
        <v>Superintendence of Complementary Social Security</v>
      </c>
    </row>
    <row r="227" spans="1:28" ht="14.1" x14ac:dyDescent="0.5">
      <c r="A227" s="282"/>
      <c r="B227" s="249" t="s">
        <v>35</v>
      </c>
      <c r="C227" s="226" t="str">
        <f>HYPERLINK("http://www.susep.gov.br/setores-susep/noticias/noticias","Superintendence of Private Insurance")</f>
        <v>Superintendence of Private Insurance</v>
      </c>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11" t="str">
        <f t="shared" si="0"/>
        <v>Superintendence of Private Insurance</v>
      </c>
    </row>
    <row r="228" spans="1:28" ht="14.1" x14ac:dyDescent="0.5">
      <c r="A228" s="282"/>
      <c r="B228" s="249" t="s">
        <v>35</v>
      </c>
      <c r="C228" s="226" t="str">
        <f>HYPERLINK("http://www.infraestrutura.gov.br/ultimas-noticias.html","Ministry of Infrastructure")</f>
        <v>Ministry of Infrastructure</v>
      </c>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11" t="str">
        <f t="shared" si="0"/>
        <v>Ministry of Infrastructure</v>
      </c>
    </row>
    <row r="229" spans="1:28" ht="13.8" x14ac:dyDescent="0.45">
      <c r="A229" s="282"/>
      <c r="B229" s="243" t="s">
        <v>35</v>
      </c>
      <c r="C229" s="226" t="str">
        <f>HYPERLINK("https://www.gov.br/economia/pt-br/assuntos/noticias/noticias-coronavirus-covid-19?b_start:int=0","Ministry of Economy")</f>
        <v>Ministry of Economy</v>
      </c>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11" t="str">
        <f t="shared" si="0"/>
        <v>Ministry of Economy</v>
      </c>
    </row>
    <row r="230" spans="1:28" ht="13.8" x14ac:dyDescent="0.45">
      <c r="A230" s="282"/>
      <c r="B230" s="239" t="s">
        <v>42</v>
      </c>
      <c r="C230" s="229" t="s">
        <v>724</v>
      </c>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11" t="str">
        <f t="shared" si="0"/>
        <v>Bank of Canada</v>
      </c>
    </row>
    <row r="231" spans="1:28" ht="14.1" x14ac:dyDescent="0.5">
      <c r="A231" s="282"/>
      <c r="B231" s="228" t="s">
        <v>42</v>
      </c>
      <c r="C231" s="226" t="str">
        <f>HYPERLINK("https://mfda.ca/","Mutual Fund Dealers Association of Canada")</f>
        <v>Mutual Fund Dealers Association of Canada</v>
      </c>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11" t="str">
        <f t="shared" si="0"/>
        <v>Mutual Fund Dealers Association of Canada</v>
      </c>
    </row>
    <row r="232" spans="1:28" ht="14.1" x14ac:dyDescent="0.5">
      <c r="A232" s="282"/>
      <c r="B232" s="228" t="s">
        <v>42</v>
      </c>
      <c r="C232" s="226" t="str">
        <f>HYPERLINK("https://www.cdic.ca/category/newsroom/industry-news/","Canadian Deposit Insurance Corporation")</f>
        <v>Canadian Deposit Insurance Corporation</v>
      </c>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11" t="str">
        <f t="shared" si="0"/>
        <v>Canadian Deposit Insurance Corporation</v>
      </c>
    </row>
    <row r="233" spans="1:28" ht="14.1" x14ac:dyDescent="0.5">
      <c r="A233" s="282"/>
      <c r="B233" s="228" t="s">
        <v>42</v>
      </c>
      <c r="C233" s="226" t="str">
        <f>HYPERLINK("https://www.canada.ca/en/financial-consumer-agency/corporate/covid-19.html","Financial Consumer Agency of Canada")</f>
        <v>Financial Consumer Agency of Canada</v>
      </c>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11" t="str">
        <f t="shared" si="0"/>
        <v>Financial Consumer Agency of Canada</v>
      </c>
    </row>
    <row r="234" spans="1:28" ht="14.1" x14ac:dyDescent="0.5">
      <c r="A234" s="282"/>
      <c r="B234" s="228" t="s">
        <v>42</v>
      </c>
      <c r="C234" s="226" t="str">
        <f>HYPERLINK("https://www.securities-administrators.ca/aboutcsa.aspx?id=94","Canadian Securities Administrators")</f>
        <v>Canadian Securities Administrators</v>
      </c>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11" t="str">
        <f t="shared" si="0"/>
        <v>Canadian Securities Administrators</v>
      </c>
    </row>
    <row r="235" spans="1:28" ht="14.1" x14ac:dyDescent="0.5">
      <c r="A235" s="282"/>
      <c r="B235" s="228" t="s">
        <v>42</v>
      </c>
      <c r="C235" s="226" t="str">
        <f>HYPERLINK("https://www.iiroc.ca/news/Pages/News-Releases.aspx","Investment Industry Regulatory Organization of Canada")</f>
        <v>Investment Industry Regulatory Organization of Canada</v>
      </c>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11" t="str">
        <f t="shared" si="0"/>
        <v>Investment Industry Regulatory Organization of Canada</v>
      </c>
    </row>
    <row r="236" spans="1:28" ht="14.1" x14ac:dyDescent="0.5">
      <c r="A236" s="282"/>
      <c r="B236" s="228" t="s">
        <v>42</v>
      </c>
      <c r="C236" s="226" t="str">
        <f>HYPERLINK("https://www.osfi-bsif.gc.ca/Eng/Pages/COVID-19.aspx","Office of the Superintendent of Financial Institutions")</f>
        <v>Office of the Superintendent of Financial Institutions</v>
      </c>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11" t="str">
        <f t="shared" si="0"/>
        <v>Office of the Superintendent of Financial Institutions</v>
      </c>
    </row>
    <row r="237" spans="1:28" ht="13.8" x14ac:dyDescent="0.45">
      <c r="A237" s="282"/>
      <c r="B237" s="239" t="s">
        <v>42</v>
      </c>
      <c r="C237" s="226" t="str">
        <f>HYPERLINK("https://www.canada.ca/en/department-finance/news/news-releases.html","Department of Finance")</f>
        <v>Department of Finance</v>
      </c>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11" t="str">
        <f t="shared" si="0"/>
        <v>Department of Finance</v>
      </c>
    </row>
    <row r="238" spans="1:28" ht="13.8" x14ac:dyDescent="0.45">
      <c r="A238" s="282"/>
      <c r="B238" s="239" t="s">
        <v>576</v>
      </c>
      <c r="C238" s="229" t="str">
        <f>HYPERLINK("https://www.bcentral.cl/en/buscador?keyword=nota%20de%20prensa&amp;busquedaExacta=true", "Banco Central de Chile")</f>
        <v>Banco Central de Chile</v>
      </c>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11" t="str">
        <f t="shared" si="0"/>
        <v>Banco Central de Chile</v>
      </c>
    </row>
    <row r="239" spans="1:28" ht="14.1" x14ac:dyDescent="0.5">
      <c r="A239" s="282"/>
      <c r="B239" s="228" t="s">
        <v>576</v>
      </c>
      <c r="C239" s="226" t="str">
        <f>HYPERLINK("https://www.uaf.cl/prensa/archivo.aspx","Financial Analysis Unit")</f>
        <v>Financial Analysis Unit</v>
      </c>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11" t="str">
        <f t="shared" si="0"/>
        <v>Financial Analysis Unit</v>
      </c>
    </row>
    <row r="240" spans="1:28" ht="14.1" x14ac:dyDescent="0.5">
      <c r="A240" s="282"/>
      <c r="B240" s="228" t="s">
        <v>576</v>
      </c>
      <c r="C240" s="226" t="str">
        <f>HYPERLINK("https://www.sernac.cl/portal/604/w3-propertyvalue-65476.html","National Consumer Service")</f>
        <v>National Consumer Service</v>
      </c>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11" t="str">
        <f t="shared" si="0"/>
        <v>National Consumer Service</v>
      </c>
    </row>
    <row r="241" spans="1:28" ht="14.1" x14ac:dyDescent="0.5">
      <c r="A241" s="282"/>
      <c r="B241" s="228" t="s">
        <v>576</v>
      </c>
      <c r="C241" s="226" t="str">
        <f>HYPERLINK("http://www.bienesnacionales.cl/?cat=7","Ministry of National Assets")</f>
        <v>Ministry of National Assets</v>
      </c>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11" t="str">
        <f t="shared" si="0"/>
        <v>Ministry of National Assets</v>
      </c>
    </row>
    <row r="242" spans="1:28" ht="14.1" x14ac:dyDescent="0.5">
      <c r="A242" s="282"/>
      <c r="B242" s="228" t="s">
        <v>576</v>
      </c>
      <c r="C242" s="226" t="str">
        <f>HYPERLINK("http://www.desarrollosocialyfamilia.gob.cl/noticias","Ministry of Social Development and Family")</f>
        <v>Ministry of Social Development and Family</v>
      </c>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11" t="str">
        <f t="shared" si="0"/>
        <v>Ministry of Social Development and Family</v>
      </c>
    </row>
    <row r="243" spans="1:28" ht="14.1" x14ac:dyDescent="0.5">
      <c r="A243" s="282"/>
      <c r="B243" s="228" t="s">
        <v>576</v>
      </c>
      <c r="C243" s="226" t="str">
        <f>HYPERLINK("https://www.mintrab.gob.cl/category/noticias/","Ministry of Labor and Social Welfare")</f>
        <v>Ministry of Labor and Social Welfare</v>
      </c>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11" t="str">
        <f t="shared" si="0"/>
        <v>Ministry of Labor and Social Welfare</v>
      </c>
    </row>
    <row r="244" spans="1:28" ht="14.1" x14ac:dyDescent="0.5">
      <c r="A244" s="282"/>
      <c r="B244" s="228" t="s">
        <v>576</v>
      </c>
      <c r="C244" s="226" t="str">
        <f>HYPERLINK("https://www.hacienda.cl/sala-de-prensa/noticias.html","Ministry of Finance")</f>
        <v>Ministry of Finance</v>
      </c>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11" t="str">
        <f t="shared" si="0"/>
        <v>Ministry of Finance</v>
      </c>
    </row>
    <row r="245" spans="1:28" ht="14.1" x14ac:dyDescent="0.5">
      <c r="A245" s="282"/>
      <c r="B245" s="228" t="s">
        <v>576</v>
      </c>
      <c r="C245" s="226" t="str">
        <f>HYPERLINK("http://www.cmfchile.cl/portal/prensa/604/w3-propertyvalue-28770.html","Banking and Financial Institutions Supervisory Agency")</f>
        <v>Banking and Financial Institutions Supervisory Agency</v>
      </c>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11" t="str">
        <f t="shared" si="0"/>
        <v>Banking and Financial Institutions Supervisory Agency</v>
      </c>
    </row>
    <row r="246" spans="1:28" ht="13.8" x14ac:dyDescent="0.45">
      <c r="A246" s="282"/>
      <c r="B246" s="239" t="s">
        <v>576</v>
      </c>
      <c r="C246" s="250" t="str">
        <f>HYPERLINK("https://www.economia.gob.cl/category/noticias","Ministry of Economy, Development, and Tourism")</f>
        <v>Ministry of Economy, Development, and Tourism</v>
      </c>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11" t="str">
        <f t="shared" si="0"/>
        <v>Ministry of Economy, Development, and Tourism</v>
      </c>
    </row>
    <row r="247" spans="1:28" ht="13.8" x14ac:dyDescent="0.45">
      <c r="A247" s="282"/>
      <c r="B247" s="239" t="s">
        <v>50</v>
      </c>
      <c r="C247" s="226" t="str">
        <f>HYPERLINK("https://www.banrep.gov.co/es/noticias-y-publicaciones-tipos?combine=&amp;tipo%5B%5D=11064&amp;tipo%5B%5D=11075&amp;feed_me=","Banco de la Republica")</f>
        <v>Banco de la Republica</v>
      </c>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11" t="str">
        <f t="shared" si="0"/>
        <v>Banco de la Republica</v>
      </c>
    </row>
    <row r="248" spans="1:28" ht="14.1" x14ac:dyDescent="0.5">
      <c r="A248" s="282"/>
      <c r="B248" s="228" t="s">
        <v>50</v>
      </c>
      <c r="C248" s="226" t="s">
        <v>511</v>
      </c>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11" t="str">
        <f t="shared" si="0"/>
        <v>Ministry of Health and Social Protection</v>
      </c>
    </row>
    <row r="249" spans="1:28" ht="14.1" x14ac:dyDescent="0.5">
      <c r="A249" s="282"/>
      <c r="B249" s="228" t="s">
        <v>50</v>
      </c>
      <c r="C249" s="226" t="str">
        <f>HYPERLINK("https://www.mincit.gov.co/prensa/noticias","Ministry of Commerce, Industry, and Tourism")</f>
        <v>Ministry of Commerce, Industry, and Tourism</v>
      </c>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11" t="str">
        <f t="shared" si="0"/>
        <v>Ministry of Commerce, Industry, and Tourism</v>
      </c>
    </row>
    <row r="250" spans="1:28" ht="14.1" x14ac:dyDescent="0.5">
      <c r="A250" s="282"/>
      <c r="B250" s="228" t="s">
        <v>50</v>
      </c>
      <c r="C250" s="226" t="str">
        <f>HYPERLINK("https://www.mintrabajo.gov.co/web/guest/prensa/comunicados","Ministry of Labor")</f>
        <v>Ministry of Labor</v>
      </c>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11" t="str">
        <f t="shared" si="0"/>
        <v>Ministry of Labor</v>
      </c>
    </row>
    <row r="251" spans="1:28" ht="14.1" x14ac:dyDescent="0.5">
      <c r="A251" s="282"/>
      <c r="B251" s="228" t="s">
        <v>50</v>
      </c>
      <c r="C251" s="226" t="str">
        <f>HYPERLINK("https://www.dian.gov.co/Prensa/Paginas/Noticias.aspx","National Tax and Customs Office of Colombia")</f>
        <v>National Tax and Customs Office of Colombia</v>
      </c>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11" t="str">
        <f t="shared" si="0"/>
        <v>National Tax and Customs Office of Colombia</v>
      </c>
    </row>
    <row r="252" spans="1:28" ht="14.1" x14ac:dyDescent="0.5">
      <c r="A252" s="282"/>
      <c r="B252" s="228" t="s">
        <v>50</v>
      </c>
      <c r="C252" s="226" t="str">
        <f>HYPERLINK("http://www.urf.gov.co/webcenter/portal/urf/pages_urf","Financial Regulation and Financial Studies Unit")</f>
        <v>Financial Regulation and Financial Studies Unit</v>
      </c>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11" t="str">
        <f t="shared" si="0"/>
        <v>Financial Regulation and Financial Studies Unit</v>
      </c>
    </row>
    <row r="253" spans="1:28" ht="14.1" x14ac:dyDescent="0.5">
      <c r="A253" s="282"/>
      <c r="B253" s="228" t="s">
        <v>50</v>
      </c>
      <c r="C253" s="226" t="str">
        <f>HYPERLINK("https://www.superfinanciera.gov.co/inicio/sala-de-prensa/comunicados-de-prensa-/comunicados-de-prensa--10102692","Superintendencia Financiera de Colombia")</f>
        <v>Superintendencia Financiera de Colombia</v>
      </c>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11" t="str">
        <f t="shared" si="0"/>
        <v>Superintendencia Financiera de Colombia</v>
      </c>
    </row>
    <row r="254" spans="1:28" ht="13.8" x14ac:dyDescent="0.45">
      <c r="A254" s="282"/>
      <c r="B254" s="234" t="s">
        <v>50</v>
      </c>
      <c r="C254" s="226" t="str">
        <f>HYPERLINK("https://www.minhacienda.gov.co/webcenter/portal/Minhacienda","Ministerio de Hacienda y Crédito Público")</f>
        <v>Ministerio de Hacienda y Crédito Público</v>
      </c>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11" t="str">
        <f t="shared" si="0"/>
        <v>Ministerio de Hacienda y Crédito Público</v>
      </c>
    </row>
    <row r="255" spans="1:28" ht="13.8" x14ac:dyDescent="0.45">
      <c r="A255" s="282"/>
      <c r="B255" s="239" t="s">
        <v>1091</v>
      </c>
      <c r="C255" s="229" t="s">
        <v>5997</v>
      </c>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11" t="str">
        <f t="shared" si="0"/>
        <v>Banco de México</v>
      </c>
    </row>
    <row r="256" spans="1:28" ht="14.1" x14ac:dyDescent="0.5">
      <c r="A256" s="282"/>
      <c r="B256" s="228" t="s">
        <v>1091</v>
      </c>
      <c r="C256" s="226" t="str">
        <f>HYPERLINK("https://www.gob.mx/cnbv/archivo/prensa?idiom=es","Comisión Nacional Bancaria y de Valores")</f>
        <v>Comisión Nacional Bancaria y de Valores</v>
      </c>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11" t="str">
        <f t="shared" si="0"/>
        <v>Comisión Nacional Bancaria y de Valores</v>
      </c>
    </row>
    <row r="257" spans="1:28" ht="14.1" x14ac:dyDescent="0.5">
      <c r="A257" s="282"/>
      <c r="B257" s="228" t="s">
        <v>1091</v>
      </c>
      <c r="C257" s="226" t="str">
        <f>HYPERLINK("https://www.gob.mx/ipab/archivo/prensa?idiom=es","Institute for the Protection of Bank Savings")</f>
        <v>Institute for the Protection of Bank Savings</v>
      </c>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11" t="str">
        <f t="shared" si="0"/>
        <v>Institute for the Protection of Bank Savings</v>
      </c>
    </row>
    <row r="258" spans="1:28" ht="14.1" x14ac:dyDescent="0.5">
      <c r="A258" s="282"/>
      <c r="B258" s="228" t="s">
        <v>1091</v>
      </c>
      <c r="C258" s="226" t="str">
        <f>HYPERLINK("https://www.gob.mx/consar/archivo/prensa?idiom=es","National Commission of the Retirement Savings System")</f>
        <v>National Commission of the Retirement Savings System</v>
      </c>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11" t="str">
        <f t="shared" si="0"/>
        <v>National Commission of the Retirement Savings System</v>
      </c>
    </row>
    <row r="259" spans="1:28" ht="14.1" x14ac:dyDescent="0.5">
      <c r="A259" s="282"/>
      <c r="B259" s="237" t="s">
        <v>1091</v>
      </c>
      <c r="C259" s="226" t="str">
        <f>HYPERLINK("https://www.gob.mx/cnsf/archivo/articulos?idiom=es&amp;filter_id=6935&amp;filter_origin=archive","National Commission of Insurance and Bonds")</f>
        <v>National Commission of Insurance and Bonds</v>
      </c>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11" t="str">
        <f t="shared" si="0"/>
        <v>National Commission of Insurance and Bonds</v>
      </c>
    </row>
    <row r="260" spans="1:28" ht="14.1" x14ac:dyDescent="0.5">
      <c r="A260" s="282"/>
      <c r="B260" s="228" t="s">
        <v>1091</v>
      </c>
      <c r="C260" s="226" t="str">
        <f>HYPERLINK("https://www.gob.mx/condusef/es/archivo/prensa?category=Comunicados&amp;filter_id=&amp;filter_origin=archive&amp;idiom=es&amp;order=DESC&amp;page=2&amp;style=list&amp;tags=&amp;utf8=%E2%9C%93&amp;year=","National Commission for the Protection and Defense of Users of Financial Services")</f>
        <v>National Commission for the Protection and Defense of Users of Financial Services</v>
      </c>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11" t="str">
        <f t="shared" si="0"/>
        <v>National Commission for the Protection and Defense of Users of Financial Services</v>
      </c>
    </row>
    <row r="261" spans="1:28" ht="14.1" x14ac:dyDescent="0.5">
      <c r="A261" s="282"/>
      <c r="B261" s="228" t="s">
        <v>1091</v>
      </c>
      <c r="C261" s="226" t="str">
        <f>HYPERLINK("https://www.gob.mx/shcp/archivo/prensa?idiom=es","Ministry of Finance and Public Credit")</f>
        <v>Ministry of Finance and Public Credit</v>
      </c>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11" t="str">
        <f t="shared" si="0"/>
        <v>Ministry of Finance and Public Credit</v>
      </c>
    </row>
    <row r="262" spans="1:28" ht="13.8" x14ac:dyDescent="0.45">
      <c r="A262" s="282"/>
      <c r="B262" s="239" t="s">
        <v>1091</v>
      </c>
      <c r="C262" s="226" t="str">
        <f>HYPERLINK("https://coronavirus.gob.mx/noticias/","Government of Mexico")</f>
        <v>Government of Mexico</v>
      </c>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11" t="str">
        <f t="shared" si="0"/>
        <v>Government of Mexico</v>
      </c>
    </row>
    <row r="263" spans="1:28" ht="13.8" x14ac:dyDescent="0.45">
      <c r="A263" s="282"/>
      <c r="B263" s="239" t="s">
        <v>80</v>
      </c>
      <c r="C263" s="226" t="str">
        <f>HYPERLINK("https://www.bcrp.gob.pe/novedades.html","Banco Central de Reserva del Peru")</f>
        <v>Banco Central de Reserva del Peru</v>
      </c>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11" t="str">
        <f t="shared" si="0"/>
        <v>Banco Central de Reserva del Peru</v>
      </c>
    </row>
    <row r="264" spans="1:28" ht="14.1" x14ac:dyDescent="0.5">
      <c r="A264" s="282"/>
      <c r="B264" s="228" t="s">
        <v>80</v>
      </c>
      <c r="C264" s="226" t="str">
        <f>HYPERLINK("https://www.sbs.gob.pe/sala_prensa","Superintendencia de Banca y Seguros")</f>
        <v>Superintendencia de Banca y Seguros</v>
      </c>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11" t="str">
        <f t="shared" si="0"/>
        <v>Superintendencia de Banca y Seguros</v>
      </c>
    </row>
    <row r="265" spans="1:28" ht="14.1" x14ac:dyDescent="0.5">
      <c r="A265" s="282"/>
      <c r="B265" s="237" t="s">
        <v>80</v>
      </c>
      <c r="C265" s="226" t="str">
        <f>HYPERLINK("https://www.gob.pe/busquedas?contenido[]=noticias&amp;institucion[]=mincetur&amp;reason=sheet&amp;sheet=1","Ministry of Foreign Trade and Tourism")</f>
        <v>Ministry of Foreign Trade and Tourism</v>
      </c>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11" t="str">
        <f t="shared" si="0"/>
        <v>Ministry of Foreign Trade and Tourism</v>
      </c>
    </row>
    <row r="266" spans="1:28" ht="14.1" x14ac:dyDescent="0.5">
      <c r="A266" s="282"/>
      <c r="B266" s="228" t="s">
        <v>80</v>
      </c>
      <c r="C266" s="226" t="str">
        <f>HYPERLINK("https://www.gob.pe/busquedas?contenido[]=noticias&amp;institucion[]=midis&amp;reason=sheet&amp;sheet=1","Ministry of Development and Social Inclusion")</f>
        <v>Ministry of Development and Social Inclusion</v>
      </c>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11" t="str">
        <f t="shared" si="0"/>
        <v>Ministry of Development and Social Inclusion</v>
      </c>
    </row>
    <row r="267" spans="1:28" ht="14.1" x14ac:dyDescent="0.5">
      <c r="A267" s="282"/>
      <c r="B267" s="228" t="s">
        <v>80</v>
      </c>
      <c r="C267" s="226" t="str">
        <f>HYPERLINK("https://www.gob.pe/busquedas?contenido[]=noticias&amp;institucion[]=produce&amp;reason=sheet&amp;sheet=1","Ministry of Production")</f>
        <v>Ministry of Production</v>
      </c>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11" t="str">
        <f t="shared" si="0"/>
        <v>Ministry of Production</v>
      </c>
    </row>
    <row r="268" spans="1:28" ht="14.1" x14ac:dyDescent="0.5">
      <c r="A268" s="282"/>
      <c r="B268" s="228" t="s">
        <v>80</v>
      </c>
      <c r="C268" s="226" t="str">
        <f>HYPERLINK("https://www.gob.pe/busquedas?contenido[]=noticias&amp;institucion[]=mtpe&amp;reason=sheet&amp;sheet=1","Ministry of Labor and Employment Promotion")</f>
        <v>Ministry of Labor and Employment Promotion</v>
      </c>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11" t="str">
        <f t="shared" si="0"/>
        <v>Ministry of Labor and Employment Promotion</v>
      </c>
    </row>
    <row r="269" spans="1:28" ht="13.8" x14ac:dyDescent="0.45">
      <c r="A269" s="282"/>
      <c r="B269" s="239" t="s">
        <v>80</v>
      </c>
      <c r="C269" s="226" t="str">
        <f>HYPERLINK("https://www.gob.pe/busquedas?contenido[]=noticias&amp;institucion[]=mef&amp;reason=sheet&amp;sheet=1","Ministry of Economy and Finance of Peru")</f>
        <v>Ministry of Economy and Finance of Peru</v>
      </c>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11" t="str">
        <f t="shared" si="0"/>
        <v>Ministry of Economy and Finance of Peru</v>
      </c>
    </row>
    <row r="270" spans="1:28" ht="13.8" x14ac:dyDescent="0.45">
      <c r="A270" s="282"/>
      <c r="B270" s="234" t="s">
        <v>6089</v>
      </c>
      <c r="C270" s="229" t="str">
        <f>HYPERLINK("https://www.federalreserve.gov/default.htm","Federal Reserve Board")</f>
        <v>Federal Reserve Board</v>
      </c>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11" t="str">
        <f t="shared" si="0"/>
        <v>Federal Reserve Board</v>
      </c>
    </row>
    <row r="271" spans="1:28" ht="13.8" x14ac:dyDescent="0.45">
      <c r="A271" s="282"/>
      <c r="B271" s="239" t="s">
        <v>6089</v>
      </c>
      <c r="C271" s="226" t="str">
        <f>HYPERLINK("https://home.treasury.gov/","Department of the Treasury")</f>
        <v>Department of the Treasury</v>
      </c>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11" t="str">
        <f t="shared" si="0"/>
        <v>Department of the Treasury</v>
      </c>
    </row>
    <row r="272" spans="1:28" ht="13.8" x14ac:dyDescent="0.45">
      <c r="A272" s="282"/>
      <c r="B272" s="243" t="s">
        <v>6089</v>
      </c>
      <c r="C272" s="251" t="str">
        <f>HYPERLINK("https://www.fhfa.gov/Media/Pages/News-Releases.aspx?k=ContentType%3APublic%2DAffairs%20AND%20PublicAffairsCategoryOWSCHCS%3A%22News%20Release%22%20AND%20FHFAPublishedDateOWSDATE%3D01%2F01%2F2020%2E%2E12%2F31%2F2020","Federal Housing Finance Agency")</f>
        <v>Federal Housing Finance Agency</v>
      </c>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11" t="str">
        <f t="shared" si="0"/>
        <v>Federal Housing Finance Agency</v>
      </c>
    </row>
    <row r="273" spans="1:28" ht="13.8" x14ac:dyDescent="0.45">
      <c r="A273" s="282"/>
      <c r="B273" s="243" t="s">
        <v>6089</v>
      </c>
      <c r="C273" s="252" t="str">
        <f>HYPERLINK("https://www.sec.gov/page/news","Securities and Exchange Commission")</f>
        <v>Securities and Exchange Commission</v>
      </c>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11" t="str">
        <f t="shared" si="0"/>
        <v>Securities and Exchange Commission</v>
      </c>
    </row>
    <row r="274" spans="1:28" ht="13.8" x14ac:dyDescent="0.45">
      <c r="A274" s="282"/>
      <c r="B274" s="243" t="s">
        <v>6089</v>
      </c>
      <c r="C274" s="252" t="str">
        <f>HYPERLINK("https://www.cftc.gov/PressRoom/IntheNews/index.htm","Commodity Futures Trading Commission")</f>
        <v>Commodity Futures Trading Commission</v>
      </c>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11" t="str">
        <f t="shared" si="0"/>
        <v>Commodity Futures Trading Commission</v>
      </c>
    </row>
    <row r="275" spans="1:28" ht="14.1" x14ac:dyDescent="0.5">
      <c r="A275" s="282"/>
      <c r="B275" s="249" t="s">
        <v>6089</v>
      </c>
      <c r="C275" s="213" t="str">
        <f>HYPERLINK("https://www.occ.treas.gov/news-events/newsroom/index.html","Office of the Comptroller of the Currency")</f>
        <v>Office of the Comptroller of the Currency</v>
      </c>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11" t="str">
        <f t="shared" si="0"/>
        <v>Office of the Comptroller of the Currency</v>
      </c>
    </row>
    <row r="276" spans="1:28" ht="14.1" x14ac:dyDescent="0.5">
      <c r="A276" s="282"/>
      <c r="B276" s="249" t="s">
        <v>6089</v>
      </c>
      <c r="C276" s="213" t="str">
        <f>HYPERLINK("https://www.dfs.ny.gov/reports_and_publications/press_releases","New York Department of Financial Services")</f>
        <v>New York Department of Financial Services</v>
      </c>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11" t="str">
        <f t="shared" si="0"/>
        <v>New York Department of Financial Services</v>
      </c>
    </row>
    <row r="277" spans="1:28" ht="13.8" x14ac:dyDescent="0.45">
      <c r="A277" s="282"/>
      <c r="B277" s="253" t="s">
        <v>6089</v>
      </c>
      <c r="C277" s="213" t="str">
        <f>HYPERLINK("https://www.fdic.gov/news/news/press/2020/","Federal Deposit Insurance Corporation")</f>
        <v>Federal Deposit Insurance Corporation</v>
      </c>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11" t="str">
        <f t="shared" si="0"/>
        <v>Federal Deposit Insurance Corporation</v>
      </c>
    </row>
    <row r="278" spans="1:28" ht="13.8" x14ac:dyDescent="0.45">
      <c r="A278" s="277" t="s">
        <v>31</v>
      </c>
      <c r="B278" s="243" t="s">
        <v>31</v>
      </c>
      <c r="C278" s="254" t="s">
        <v>4320</v>
      </c>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11" t="str">
        <f t="shared" si="0"/>
        <v>Reserve Bank of Australia</v>
      </c>
    </row>
    <row r="279" spans="1:28" ht="13.8" x14ac:dyDescent="0.45">
      <c r="A279" s="278"/>
      <c r="B279" s="247" t="s">
        <v>31</v>
      </c>
      <c r="C279" s="226" t="str">
        <f>HYPERLINK("https://www.australia.gov.au/","Government Portal")</f>
        <v>Government Portal</v>
      </c>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11" t="str">
        <f t="shared" si="0"/>
        <v>Government Portal</v>
      </c>
    </row>
    <row r="280" spans="1:28" ht="13.8" x14ac:dyDescent="0.45">
      <c r="A280" s="278"/>
      <c r="B280" s="243" t="s">
        <v>31</v>
      </c>
      <c r="C280" s="226" t="str">
        <f>HYPERLINK("https://www.apra.gov.au/","Australian Prudential Regulation Authority")</f>
        <v>Australian Prudential Regulation Authority</v>
      </c>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11" t="str">
        <f t="shared" si="0"/>
        <v>Australian Prudential Regulation Authority</v>
      </c>
    </row>
    <row r="281" spans="1:28" ht="13.8" x14ac:dyDescent="0.45">
      <c r="A281" s="278"/>
      <c r="B281" s="212" t="s">
        <v>74</v>
      </c>
      <c r="C281" s="226" t="str">
        <f>HYPERLINK("https://www.rbnz.govt.nz/news","Reserve Bank of New Zealand")</f>
        <v>Reserve Bank of New Zealand</v>
      </c>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11" t="str">
        <f t="shared" si="0"/>
        <v>Reserve Bank of New Zealand</v>
      </c>
    </row>
    <row r="282" spans="1:28" ht="13.8" x14ac:dyDescent="0.45">
      <c r="A282" s="278"/>
      <c r="B282" s="255" t="s">
        <v>74</v>
      </c>
      <c r="C282" s="226" t="str">
        <f>HYPERLINK("https://treasury.govt.nz/","Treasury of New Zealand")</f>
        <v>Treasury of New Zealand</v>
      </c>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11" t="str">
        <f t="shared" si="0"/>
        <v>Treasury of New Zealand</v>
      </c>
    </row>
    <row r="283" spans="1:28" ht="13.8" x14ac:dyDescent="0.45">
      <c r="A283" s="276"/>
      <c r="B283" s="212" t="s">
        <v>74</v>
      </c>
      <c r="C283" s="226" t="str">
        <f>HYPERLINK("https://www.fma.govt.nz/","Financial Markets Authority")</f>
        <v>Financial Markets Authority</v>
      </c>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11" t="str">
        <f t="shared" si="0"/>
        <v>Financial Markets Authority</v>
      </c>
    </row>
    <row r="284" spans="1:28" ht="13.8" x14ac:dyDescent="0.45">
      <c r="A284" s="283" t="s">
        <v>6090</v>
      </c>
      <c r="B284" s="256" t="s">
        <v>1147</v>
      </c>
      <c r="C284" s="257" t="str">
        <f>HYPERLINK("https://www.cbe.org.eg/en/pages/default.aspx","Central Bank of Egypt")</f>
        <v>Central Bank of Egypt</v>
      </c>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11" t="str">
        <f t="shared" si="0"/>
        <v>Central Bank of Egypt</v>
      </c>
    </row>
    <row r="285" spans="1:28" ht="14.1" x14ac:dyDescent="0.5">
      <c r="A285" s="282"/>
      <c r="B285" s="228" t="s">
        <v>1147</v>
      </c>
      <c r="C285" s="226" t="str">
        <f>HYPERLINK("https://www.petroleum.gov.eg/ar-eg/media-center/news/news-pages/Pages/default.aspx","Ministry of Petroleum")</f>
        <v>Ministry of Petroleum</v>
      </c>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11" t="str">
        <f t="shared" si="0"/>
        <v>Ministry of Petroleum</v>
      </c>
    </row>
    <row r="286" spans="1:28" ht="13.8" x14ac:dyDescent="0.45">
      <c r="A286" s="282"/>
      <c r="B286" s="258" t="s">
        <v>2094</v>
      </c>
      <c r="C286" s="259" t="str">
        <f>HYPERLINK("https://www.centralbank.go.ke/press/","Central Bank of Kenya")</f>
        <v>Central Bank of Kenya</v>
      </c>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11" t="str">
        <f t="shared" si="0"/>
        <v>Central Bank of Kenya</v>
      </c>
    </row>
    <row r="287" spans="1:28" ht="13.8" x14ac:dyDescent="0.45">
      <c r="A287" s="282"/>
      <c r="B287" s="260" t="s">
        <v>164</v>
      </c>
      <c r="C287" s="259" t="str">
        <f>HYPERLINK("https://www.cbn.gov.ng/News/newsarchives.asp","Central Bank of Nigeria")</f>
        <v>Central Bank of Nigeria</v>
      </c>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11" t="str">
        <f t="shared" si="0"/>
        <v>Central Bank of Nigeria</v>
      </c>
    </row>
    <row r="288" spans="1:28" ht="13.8" x14ac:dyDescent="0.45">
      <c r="A288" s="273"/>
      <c r="B288" s="261" t="s">
        <v>91</v>
      </c>
      <c r="C288" s="262" t="str">
        <f>HYPERLINK("https://www.resbank.co.za/Pages/default.aspx","South African Reserve Bank")</f>
        <v>South African Reserve Bank</v>
      </c>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11" t="str">
        <f t="shared" si="0"/>
        <v>South African Reserve Bank</v>
      </c>
    </row>
    <row r="289" spans="1:28" ht="14.1" x14ac:dyDescent="0.5">
      <c r="A289" s="281" t="s">
        <v>6091</v>
      </c>
      <c r="B289" s="263" t="s">
        <v>106</v>
      </c>
      <c r="C289" s="264" t="str">
        <f>HYPERLINK("https://www.afdb.org/en/news-and-events/press-releases","African Development Bank Group")</f>
        <v>African Development Bank Group</v>
      </c>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11" t="str">
        <f t="shared" si="0"/>
        <v>African Development Bank Group</v>
      </c>
    </row>
    <row r="290" spans="1:28" ht="13.8" x14ac:dyDescent="0.45">
      <c r="A290" s="282"/>
      <c r="B290" s="247" t="s">
        <v>116</v>
      </c>
      <c r="C290" s="265" t="str">
        <f>HYPERLINK("https://www.adb.org/search?facet_query=ola_collection_name%3Anews%7CNews%20Release%2Bphoto_essay%7CPhoto%20Essay%2Bfeature%7CMultimedia%20Feature%2Bvideo%7CVideo%2Barticle%7CArticle","Asian Development Bank")</f>
        <v>Asian Development Bank</v>
      </c>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11" t="str">
        <f t="shared" si="0"/>
        <v>Asian Development Bank</v>
      </c>
    </row>
    <row r="291" spans="1:28" ht="14.1" x14ac:dyDescent="0.5">
      <c r="A291" s="282"/>
      <c r="B291" s="249" t="s">
        <v>1458</v>
      </c>
      <c r="C291" s="265" t="str">
        <f>HYPERLINK("https://www.aiib.org/en/news-events/media-center/news/index.html","Asian Infrastructure Investment Bank")</f>
        <v>Asian Infrastructure Investment Bank</v>
      </c>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11" t="str">
        <f t="shared" si="0"/>
        <v>Asian Infrastructure Investment Bank</v>
      </c>
    </row>
    <row r="292" spans="1:28" ht="13.8" x14ac:dyDescent="0.45">
      <c r="A292" s="282"/>
      <c r="B292" s="243" t="s">
        <v>3593</v>
      </c>
      <c r="C292" s="265" t="str">
        <f>HYPERLINK("https://www.bis.org/list/press_releases/index.htm?m=7%7C38","Bank for International Settlements")</f>
        <v>Bank for International Settlements</v>
      </c>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11" t="str">
        <f t="shared" si="0"/>
        <v>Bank for International Settlements</v>
      </c>
    </row>
    <row r="293" spans="1:28" ht="14.1" x14ac:dyDescent="0.5">
      <c r="A293" s="282"/>
      <c r="B293" s="244" t="s">
        <v>6092</v>
      </c>
      <c r="C293" s="265" t="str">
        <f>HYPERLINK("https://www.caf.com/en/currently/news/","Development Bank of Latin America")</f>
        <v>Development Bank of Latin America</v>
      </c>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11" t="str">
        <f t="shared" si="0"/>
        <v>Development Bank of Latin America</v>
      </c>
    </row>
    <row r="294" spans="1:28" ht="13.8" x14ac:dyDescent="0.45">
      <c r="A294" s="282"/>
      <c r="B294" s="247" t="s">
        <v>67</v>
      </c>
      <c r="C294" s="265" t="str">
        <f>HYPERLINK("https://www.iadb.org/en","Inter-American Development Bank")</f>
        <v>Inter-American Development Bank</v>
      </c>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11" t="str">
        <f t="shared" si="0"/>
        <v>Inter-American Development Bank</v>
      </c>
    </row>
    <row r="295" spans="1:28" ht="14.1" x14ac:dyDescent="0.5">
      <c r="A295" s="282"/>
      <c r="B295" s="237" t="s">
        <v>155</v>
      </c>
      <c r="C295" s="265" t="str">
        <f>HYPERLINK("https://www.ifrs.org/news-and-events/news/","International Accounting Standards Board")</f>
        <v>International Accounting Standards Board</v>
      </c>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11" t="str">
        <f t="shared" si="0"/>
        <v>International Accounting Standards Board</v>
      </c>
    </row>
    <row r="296" spans="1:28" ht="13.8" x14ac:dyDescent="0.45">
      <c r="A296" s="282"/>
      <c r="B296" s="234" t="s">
        <v>70</v>
      </c>
      <c r="C296" s="265" t="str">
        <f>HYPERLINK("https://www.imf.org/en/News/SearchNews?DateFrom=2020-01-01&amp;DateTo=2020-12-31#sort=%40imfdate%20descending","International Monetary Fund")</f>
        <v>International Monetary Fund</v>
      </c>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11" t="str">
        <f t="shared" si="0"/>
        <v>International Monetary Fund</v>
      </c>
    </row>
    <row r="297" spans="1:28" ht="14.1" x14ac:dyDescent="0.5">
      <c r="A297" s="282"/>
      <c r="B297" s="228" t="s">
        <v>6093</v>
      </c>
      <c r="C297" s="265" t="str">
        <f>HYPERLINK("https://www.iosco.org/media_room/?subsection=media_releases","International Organization of Securities Commissions")</f>
        <v>International Organization of Securities Commissions</v>
      </c>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11" t="str">
        <f t="shared" si="0"/>
        <v>International Organization of Securities Commissions</v>
      </c>
    </row>
    <row r="298" spans="1:28" ht="13.8" x14ac:dyDescent="0.45">
      <c r="A298" s="282"/>
      <c r="B298" s="239" t="s">
        <v>3243</v>
      </c>
      <c r="C298" s="265" t="str">
        <f>HYPERLINK("https://www.nib.int/who_we_are/news_and_media?articles_page=1","Nordic Investment Bank")</f>
        <v>Nordic Investment Bank</v>
      </c>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11" t="str">
        <f t="shared" si="0"/>
        <v>Nordic Investment Bank</v>
      </c>
    </row>
    <row r="299" spans="1:28" ht="13.8" x14ac:dyDescent="0.45">
      <c r="A299" s="282"/>
      <c r="B299" s="239" t="s">
        <v>301</v>
      </c>
      <c r="C299" s="265" t="s">
        <v>301</v>
      </c>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11" t="str">
        <f t="shared" si="0"/>
        <v>Paris Club</v>
      </c>
    </row>
    <row r="300" spans="1:28" ht="13.8" x14ac:dyDescent="0.45">
      <c r="A300" s="273"/>
      <c r="B300" s="266" t="s">
        <v>191</v>
      </c>
      <c r="C300" s="231" t="str">
        <f>HYPERLINK("https://www.worldbank.org/en/who-we-are/news/coronavirus-covid19","World Bank Group")</f>
        <v>World Bank Group</v>
      </c>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11" t="str">
        <f t="shared" si="0"/>
        <v>World Bank Group</v>
      </c>
    </row>
    <row r="301" spans="1:28" ht="13.8" x14ac:dyDescent="0.45">
      <c r="A301" s="207"/>
      <c r="B301" s="26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68">
        <f t="shared" si="0"/>
        <v>0</v>
      </c>
    </row>
    <row r="302" spans="1:28" ht="13.8" x14ac:dyDescent="0.45">
      <c r="A302" s="207"/>
      <c r="B302" s="26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68">
        <f t="shared" si="0"/>
        <v>0</v>
      </c>
    </row>
    <row r="303" spans="1:28" ht="13.8" x14ac:dyDescent="0.45">
      <c r="A303" s="207"/>
      <c r="B303" s="26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68">
        <f t="shared" si="0"/>
        <v>0</v>
      </c>
    </row>
    <row r="304" spans="1:28" ht="13.8" x14ac:dyDescent="0.45">
      <c r="A304" s="207"/>
      <c r="B304" s="26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68">
        <f t="shared" si="0"/>
        <v>0</v>
      </c>
    </row>
    <row r="305" spans="1:28" ht="13.8" x14ac:dyDescent="0.45">
      <c r="A305" s="207"/>
      <c r="B305" s="26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68">
        <f t="shared" si="0"/>
        <v>0</v>
      </c>
    </row>
    <row r="306" spans="1:28" ht="13.8" x14ac:dyDescent="0.45">
      <c r="A306" s="207"/>
      <c r="B306" s="26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68">
        <f t="shared" si="0"/>
        <v>0</v>
      </c>
    </row>
    <row r="307" spans="1:28" ht="13.8" x14ac:dyDescent="0.45">
      <c r="A307" s="207"/>
      <c r="B307" s="26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68">
        <f t="shared" si="0"/>
        <v>0</v>
      </c>
    </row>
    <row r="308" spans="1:28" ht="13.8" x14ac:dyDescent="0.45">
      <c r="A308" s="207"/>
      <c r="B308" s="26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68">
        <f t="shared" si="0"/>
        <v>0</v>
      </c>
    </row>
    <row r="309" spans="1:28" ht="15" customHeight="1" x14ac:dyDescent="0.45">
      <c r="A309" s="207"/>
      <c r="B309" s="26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68">
        <f t="shared" si="0"/>
        <v>0</v>
      </c>
    </row>
    <row r="310" spans="1:28" ht="13.8" x14ac:dyDescent="0.45">
      <c r="A310" s="207"/>
      <c r="B310" s="26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68">
        <f t="shared" si="0"/>
        <v>0</v>
      </c>
    </row>
    <row r="311" spans="1:28" ht="13.8" x14ac:dyDescent="0.45">
      <c r="A311" s="207"/>
      <c r="B311" s="26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68">
        <f t="shared" si="0"/>
        <v>0</v>
      </c>
    </row>
    <row r="312" spans="1:28" ht="13.8" x14ac:dyDescent="0.45">
      <c r="A312" s="207"/>
      <c r="B312" s="26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68">
        <f t="shared" si="0"/>
        <v>0</v>
      </c>
    </row>
    <row r="313" spans="1:28" ht="13.8" x14ac:dyDescent="0.45">
      <c r="A313" s="207"/>
      <c r="B313" s="26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68">
        <f t="shared" si="0"/>
        <v>0</v>
      </c>
    </row>
    <row r="314" spans="1:28" ht="13.8" x14ac:dyDescent="0.45">
      <c r="A314" s="207"/>
      <c r="B314" s="26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68">
        <f t="shared" si="0"/>
        <v>0</v>
      </c>
    </row>
    <row r="315" spans="1:28" ht="13.8" x14ac:dyDescent="0.45">
      <c r="A315" s="207"/>
      <c r="B315" s="26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68">
        <f t="shared" si="0"/>
        <v>0</v>
      </c>
    </row>
    <row r="316" spans="1:28" ht="13.8" x14ac:dyDescent="0.45">
      <c r="A316" s="207"/>
      <c r="B316" s="26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68">
        <f t="shared" si="0"/>
        <v>0</v>
      </c>
    </row>
    <row r="317" spans="1:28" ht="13.8" x14ac:dyDescent="0.45">
      <c r="A317" s="207"/>
      <c r="B317" s="26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row>
    <row r="318" spans="1:28" ht="13.8" x14ac:dyDescent="0.45">
      <c r="A318" s="207"/>
      <c r="B318" s="26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row>
    <row r="319" spans="1:28" ht="13.8" x14ac:dyDescent="0.45">
      <c r="A319" s="207"/>
      <c r="B319" s="26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row>
    <row r="320" spans="1:28" ht="13.8" x14ac:dyDescent="0.45">
      <c r="A320" s="207"/>
      <c r="B320" s="26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row>
    <row r="321" spans="1:28" ht="13.8" x14ac:dyDescent="0.45">
      <c r="A321" s="207"/>
      <c r="B321" s="26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row>
    <row r="322" spans="1:28" ht="13.8" x14ac:dyDescent="0.45">
      <c r="A322" s="207"/>
      <c r="B322" s="26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row>
    <row r="323" spans="1:28" ht="13.8" x14ac:dyDescent="0.45">
      <c r="A323" s="207"/>
      <c r="B323" s="26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row>
    <row r="324" spans="1:28" ht="13.8" x14ac:dyDescent="0.45">
      <c r="A324" s="207"/>
      <c r="B324" s="26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row>
    <row r="325" spans="1:28" ht="13.8" x14ac:dyDescent="0.45">
      <c r="A325" s="207"/>
      <c r="B325" s="26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row>
    <row r="326" spans="1:28" ht="13.8" x14ac:dyDescent="0.45">
      <c r="A326" s="207"/>
      <c r="B326" s="26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row>
    <row r="327" spans="1:28" ht="13.8" x14ac:dyDescent="0.45">
      <c r="A327" s="207"/>
      <c r="B327" s="26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row>
    <row r="328" spans="1:28" ht="13.8" x14ac:dyDescent="0.45">
      <c r="A328" s="207"/>
      <c r="B328" s="26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row>
    <row r="329" spans="1:28" ht="13.8" x14ac:dyDescent="0.45">
      <c r="A329" s="207"/>
      <c r="B329" s="26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row>
    <row r="330" spans="1:28" ht="13.8" x14ac:dyDescent="0.45">
      <c r="A330" s="207"/>
      <c r="B330" s="26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row>
    <row r="331" spans="1:28" ht="13.8" x14ac:dyDescent="0.45">
      <c r="A331" s="207"/>
      <c r="B331" s="26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row>
    <row r="332" spans="1:28" ht="13.8" x14ac:dyDescent="0.45">
      <c r="A332" s="207"/>
      <c r="B332" s="26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row>
    <row r="333" spans="1:28" ht="13.8" x14ac:dyDescent="0.45">
      <c r="A333" s="207"/>
      <c r="B333" s="26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row>
    <row r="334" spans="1:28" ht="13.8" x14ac:dyDescent="0.45">
      <c r="A334" s="207"/>
      <c r="B334" s="26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row>
    <row r="335" spans="1:28" ht="13.8" x14ac:dyDescent="0.45">
      <c r="A335" s="207"/>
      <c r="B335" s="26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row>
    <row r="336" spans="1:28" ht="13.8" x14ac:dyDescent="0.45">
      <c r="A336" s="207"/>
      <c r="B336" s="26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row>
    <row r="337" spans="1:28" ht="13.8" x14ac:dyDescent="0.45">
      <c r="A337" s="207"/>
      <c r="B337" s="26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row>
    <row r="338" spans="1:28" ht="13.8" x14ac:dyDescent="0.45">
      <c r="A338" s="207"/>
      <c r="B338" s="26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row>
    <row r="339" spans="1:28" ht="13.8" x14ac:dyDescent="0.45">
      <c r="A339" s="207"/>
      <c r="B339" s="26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row>
    <row r="340" spans="1:28" ht="13.8" x14ac:dyDescent="0.45">
      <c r="A340" s="207"/>
      <c r="B340" s="26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row>
    <row r="341" spans="1:28" ht="13.8" x14ac:dyDescent="0.45">
      <c r="A341" s="207"/>
      <c r="B341" s="26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row>
    <row r="342" spans="1:28" ht="13.8" x14ac:dyDescent="0.45">
      <c r="A342" s="207"/>
      <c r="B342" s="26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row>
    <row r="343" spans="1:28" ht="13.8" x14ac:dyDescent="0.45">
      <c r="A343" s="207"/>
      <c r="B343" s="26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row>
    <row r="344" spans="1:28" ht="13.8" x14ac:dyDescent="0.45">
      <c r="A344" s="207"/>
      <c r="B344" s="26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row>
    <row r="345" spans="1:28" ht="13.8" x14ac:dyDescent="0.45">
      <c r="A345" s="207"/>
      <c r="B345" s="26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row>
    <row r="346" spans="1:28" ht="13.8" x14ac:dyDescent="0.45">
      <c r="A346" s="207"/>
      <c r="B346" s="26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row>
    <row r="347" spans="1:28" ht="13.8" x14ac:dyDescent="0.45">
      <c r="A347" s="207"/>
      <c r="B347" s="26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row>
    <row r="348" spans="1:28" ht="13.8" x14ac:dyDescent="0.45">
      <c r="A348" s="207"/>
      <c r="B348" s="26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row>
    <row r="349" spans="1:28" ht="13.8" x14ac:dyDescent="0.45">
      <c r="A349" s="207"/>
      <c r="B349" s="26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row>
    <row r="350" spans="1:28" ht="13.8" x14ac:dyDescent="0.45">
      <c r="A350" s="207"/>
      <c r="B350" s="26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row>
    <row r="351" spans="1:28" ht="13.8" x14ac:dyDescent="0.45">
      <c r="A351" s="207"/>
      <c r="B351" s="26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row>
    <row r="352" spans="1:28" ht="13.8" x14ac:dyDescent="0.45">
      <c r="A352" s="207"/>
      <c r="B352" s="26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row>
    <row r="353" spans="1:28" ht="13.8" x14ac:dyDescent="0.45">
      <c r="A353" s="207"/>
      <c r="B353" s="26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row>
    <row r="354" spans="1:28" ht="13.8" x14ac:dyDescent="0.45">
      <c r="A354" s="207"/>
      <c r="B354" s="26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row>
    <row r="355" spans="1:28" ht="13.8" x14ac:dyDescent="0.45">
      <c r="A355" s="207"/>
      <c r="B355" s="26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row>
    <row r="356" spans="1:28" ht="13.8" x14ac:dyDescent="0.45">
      <c r="A356" s="207"/>
      <c r="B356" s="26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row>
    <row r="357" spans="1:28" ht="13.8" x14ac:dyDescent="0.45">
      <c r="A357" s="207"/>
      <c r="B357" s="26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row>
    <row r="358" spans="1:28" ht="13.8" x14ac:dyDescent="0.45">
      <c r="A358" s="207"/>
      <c r="B358" s="26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row>
    <row r="359" spans="1:28" ht="13.8" x14ac:dyDescent="0.45">
      <c r="A359" s="207"/>
      <c r="B359" s="26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row>
    <row r="360" spans="1:28" ht="13.8" x14ac:dyDescent="0.45">
      <c r="A360" s="207"/>
      <c r="B360" s="26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row>
    <row r="361" spans="1:28" ht="13.8" x14ac:dyDescent="0.45">
      <c r="A361" s="207"/>
      <c r="B361" s="26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row>
    <row r="362" spans="1:28" ht="13.8" x14ac:dyDescent="0.45">
      <c r="A362" s="207"/>
      <c r="B362" s="26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row>
    <row r="363" spans="1:28" ht="13.8" x14ac:dyDescent="0.45">
      <c r="A363" s="207"/>
      <c r="B363" s="26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row>
    <row r="364" spans="1:28" ht="13.8" x14ac:dyDescent="0.45">
      <c r="A364" s="207"/>
      <c r="B364" s="26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row>
    <row r="365" spans="1:28" ht="13.8" x14ac:dyDescent="0.45">
      <c r="A365" s="207"/>
      <c r="B365" s="26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row>
    <row r="366" spans="1:28" ht="13.8" x14ac:dyDescent="0.45">
      <c r="A366" s="207"/>
      <c r="B366" s="26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row>
    <row r="367" spans="1:28" ht="13.8" x14ac:dyDescent="0.45">
      <c r="A367" s="207"/>
      <c r="B367" s="26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row>
    <row r="368" spans="1:28" ht="13.8" x14ac:dyDescent="0.45">
      <c r="A368" s="207"/>
      <c r="B368" s="26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row>
    <row r="369" spans="1:28" ht="13.8" x14ac:dyDescent="0.45">
      <c r="A369" s="207"/>
      <c r="B369" s="26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row>
    <row r="370" spans="1:28" ht="13.8" x14ac:dyDescent="0.45">
      <c r="A370" s="207"/>
      <c r="B370" s="26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row>
    <row r="371" spans="1:28" ht="13.8" x14ac:dyDescent="0.45">
      <c r="A371" s="207"/>
      <c r="B371" s="26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row>
    <row r="372" spans="1:28" ht="13.8" x14ac:dyDescent="0.45">
      <c r="A372" s="207"/>
      <c r="B372" s="26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row>
    <row r="373" spans="1:28" ht="13.8" x14ac:dyDescent="0.45">
      <c r="A373" s="207"/>
      <c r="B373" s="26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row>
    <row r="374" spans="1:28" ht="13.8" x14ac:dyDescent="0.45">
      <c r="A374" s="207"/>
      <c r="B374" s="26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row>
    <row r="375" spans="1:28" ht="13.8" x14ac:dyDescent="0.45">
      <c r="A375" s="207"/>
      <c r="B375" s="26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row>
    <row r="376" spans="1:28" ht="13.8" x14ac:dyDescent="0.45">
      <c r="A376" s="207"/>
      <c r="B376" s="26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row>
    <row r="377" spans="1:28" ht="13.8" x14ac:dyDescent="0.45">
      <c r="A377" s="207"/>
      <c r="B377" s="26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row>
    <row r="378" spans="1:28" ht="13.8" x14ac:dyDescent="0.45">
      <c r="A378" s="207"/>
      <c r="B378" s="26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row>
    <row r="379" spans="1:28" ht="13.8" x14ac:dyDescent="0.45">
      <c r="A379" s="207"/>
      <c r="B379" s="26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row>
    <row r="380" spans="1:28" ht="13.8" x14ac:dyDescent="0.45">
      <c r="A380" s="207"/>
      <c r="B380" s="26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row>
    <row r="381" spans="1:28" ht="13.8" x14ac:dyDescent="0.45">
      <c r="A381" s="207"/>
      <c r="B381" s="26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row>
    <row r="382" spans="1:28" ht="13.8" x14ac:dyDescent="0.45">
      <c r="A382" s="207"/>
      <c r="B382" s="26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row>
    <row r="383" spans="1:28" ht="13.8" x14ac:dyDescent="0.45">
      <c r="A383" s="207"/>
      <c r="B383" s="26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row>
    <row r="384" spans="1:28" ht="13.8" x14ac:dyDescent="0.45">
      <c r="A384" s="207"/>
      <c r="B384" s="26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row>
    <row r="385" spans="1:28" ht="13.8" x14ac:dyDescent="0.45">
      <c r="A385" s="207"/>
      <c r="B385" s="26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row>
    <row r="386" spans="1:28" ht="13.8" x14ac:dyDescent="0.45">
      <c r="A386" s="207"/>
      <c r="B386" s="26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row>
    <row r="387" spans="1:28" ht="13.8" x14ac:dyDescent="0.45">
      <c r="A387" s="207"/>
      <c r="B387" s="26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row>
    <row r="388" spans="1:28" ht="13.8" x14ac:dyDescent="0.45">
      <c r="A388" s="207"/>
      <c r="B388" s="26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row>
    <row r="389" spans="1:28" ht="13.8" x14ac:dyDescent="0.45">
      <c r="A389" s="207"/>
      <c r="B389" s="26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row>
    <row r="390" spans="1:28" ht="13.8" x14ac:dyDescent="0.45">
      <c r="A390" s="207"/>
      <c r="B390" s="26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row>
    <row r="391" spans="1:28" ht="13.8" x14ac:dyDescent="0.45">
      <c r="A391" s="207"/>
      <c r="B391" s="26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row>
    <row r="392" spans="1:28" ht="13.8" x14ac:dyDescent="0.45">
      <c r="A392" s="207"/>
      <c r="B392" s="26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row>
    <row r="393" spans="1:28" ht="13.8" x14ac:dyDescent="0.45">
      <c r="A393" s="207"/>
      <c r="B393" s="26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row>
    <row r="394" spans="1:28" ht="13.8" x14ac:dyDescent="0.45">
      <c r="A394" s="207"/>
      <c r="B394" s="26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row>
    <row r="395" spans="1:28" ht="13.8" x14ac:dyDescent="0.45">
      <c r="A395" s="207"/>
      <c r="B395" s="26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row>
    <row r="396" spans="1:28" ht="13.8" x14ac:dyDescent="0.45">
      <c r="A396" s="207"/>
      <c r="B396" s="26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row>
    <row r="397" spans="1:28" ht="13.8" x14ac:dyDescent="0.45">
      <c r="A397" s="207"/>
      <c r="B397" s="26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row>
    <row r="398" spans="1:28" ht="13.8" x14ac:dyDescent="0.45">
      <c r="A398" s="207"/>
      <c r="B398" s="26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row>
    <row r="399" spans="1:28" ht="13.8" x14ac:dyDescent="0.45">
      <c r="A399" s="207"/>
      <c r="B399" s="26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row>
    <row r="400" spans="1:28" ht="13.8" x14ac:dyDescent="0.45">
      <c r="A400" s="207"/>
      <c r="B400" s="26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row>
    <row r="401" spans="1:28" ht="13.8" x14ac:dyDescent="0.45">
      <c r="A401" s="207"/>
      <c r="B401" s="26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row>
    <row r="402" spans="1:28" ht="13.8" x14ac:dyDescent="0.45">
      <c r="A402" s="207"/>
      <c r="B402" s="26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row>
    <row r="403" spans="1:28" ht="13.8" x14ac:dyDescent="0.45">
      <c r="A403" s="207"/>
      <c r="B403" s="26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row>
    <row r="404" spans="1:28" ht="13.8" x14ac:dyDescent="0.45">
      <c r="A404" s="207"/>
      <c r="B404" s="26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row>
    <row r="405" spans="1:28" ht="13.8" x14ac:dyDescent="0.45">
      <c r="A405" s="207"/>
      <c r="B405" s="26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row>
    <row r="406" spans="1:28" ht="13.8" x14ac:dyDescent="0.45">
      <c r="A406" s="207"/>
      <c r="B406" s="26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row>
    <row r="407" spans="1:28" ht="13.8" x14ac:dyDescent="0.45">
      <c r="A407" s="207"/>
      <c r="B407" s="26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row>
    <row r="408" spans="1:28" ht="13.8" x14ac:dyDescent="0.45">
      <c r="A408" s="207"/>
      <c r="B408" s="26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row>
    <row r="409" spans="1:28" ht="13.8" x14ac:dyDescent="0.45">
      <c r="A409" s="207"/>
      <c r="B409" s="26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row>
    <row r="410" spans="1:28" ht="13.8" x14ac:dyDescent="0.45">
      <c r="A410" s="207"/>
      <c r="B410" s="26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row>
    <row r="411" spans="1:28" ht="13.8" x14ac:dyDescent="0.45">
      <c r="A411" s="207"/>
      <c r="B411" s="26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row>
    <row r="412" spans="1:28" ht="13.8" x14ac:dyDescent="0.45">
      <c r="A412" s="207"/>
      <c r="B412" s="26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row>
    <row r="413" spans="1:28" ht="13.8" x14ac:dyDescent="0.45">
      <c r="A413" s="207"/>
      <c r="B413" s="26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row>
    <row r="414" spans="1:28" ht="13.8" x14ac:dyDescent="0.45">
      <c r="A414" s="207"/>
      <c r="B414" s="26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row>
    <row r="415" spans="1:28" ht="13.8" x14ac:dyDescent="0.45">
      <c r="A415" s="207"/>
      <c r="B415" s="26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row>
    <row r="416" spans="1:28" ht="13.8" x14ac:dyDescent="0.45">
      <c r="A416" s="207"/>
      <c r="B416" s="26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row>
    <row r="417" spans="1:28" ht="13.8" x14ac:dyDescent="0.45">
      <c r="A417" s="207"/>
      <c r="B417" s="26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row>
    <row r="418" spans="1:28" ht="13.8" x14ac:dyDescent="0.45">
      <c r="A418" s="207"/>
      <c r="B418" s="26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row>
    <row r="419" spans="1:28" ht="13.8" x14ac:dyDescent="0.45">
      <c r="A419" s="207"/>
      <c r="B419" s="26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row>
    <row r="420" spans="1:28" ht="13.8" x14ac:dyDescent="0.45">
      <c r="A420" s="207"/>
      <c r="B420" s="26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row>
    <row r="421" spans="1:28" ht="13.8" x14ac:dyDescent="0.45">
      <c r="A421" s="207"/>
      <c r="B421" s="26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row>
    <row r="422" spans="1:28" ht="13.8" x14ac:dyDescent="0.45">
      <c r="A422" s="207"/>
      <c r="B422" s="26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row>
    <row r="423" spans="1:28" ht="13.8" x14ac:dyDescent="0.45">
      <c r="A423" s="207"/>
      <c r="B423" s="26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row>
    <row r="424" spans="1:28" ht="13.8" x14ac:dyDescent="0.45">
      <c r="A424" s="207"/>
      <c r="B424" s="26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row>
    <row r="425" spans="1:28" ht="13.8" x14ac:dyDescent="0.45">
      <c r="A425" s="207"/>
      <c r="B425" s="26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row>
    <row r="426" spans="1:28" ht="13.8" x14ac:dyDescent="0.45">
      <c r="A426" s="207"/>
      <c r="B426" s="26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row>
    <row r="427" spans="1:28" ht="13.8" x14ac:dyDescent="0.45">
      <c r="A427" s="207"/>
      <c r="B427" s="26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row>
    <row r="428" spans="1:28" ht="13.8" x14ac:dyDescent="0.45">
      <c r="A428" s="207"/>
      <c r="B428" s="26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row>
    <row r="429" spans="1:28" ht="13.8" x14ac:dyDescent="0.45">
      <c r="A429" s="207"/>
      <c r="B429" s="26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row>
    <row r="430" spans="1:28" ht="13.8" x14ac:dyDescent="0.45">
      <c r="A430" s="207"/>
      <c r="B430" s="26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row>
    <row r="431" spans="1:28" ht="13.8" x14ac:dyDescent="0.45">
      <c r="A431" s="207"/>
      <c r="B431" s="26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row>
    <row r="432" spans="1:28" ht="13.8" x14ac:dyDescent="0.45">
      <c r="A432" s="207"/>
      <c r="B432" s="26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row>
    <row r="433" spans="1:28" ht="13.8" x14ac:dyDescent="0.45">
      <c r="A433" s="207"/>
      <c r="B433" s="26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row>
    <row r="434" spans="1:28" ht="13.8" x14ac:dyDescent="0.45">
      <c r="A434" s="207"/>
      <c r="B434" s="26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row>
    <row r="435" spans="1:28" ht="13.8" x14ac:dyDescent="0.45">
      <c r="A435" s="207"/>
      <c r="B435" s="26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row>
    <row r="436" spans="1:28" ht="13.8" x14ac:dyDescent="0.45">
      <c r="A436" s="207"/>
      <c r="B436" s="26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row>
    <row r="437" spans="1:28" ht="13.8" x14ac:dyDescent="0.45">
      <c r="A437" s="207"/>
      <c r="B437" s="26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row>
    <row r="438" spans="1:28" ht="13.8" x14ac:dyDescent="0.45">
      <c r="A438" s="207"/>
      <c r="B438" s="26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row>
    <row r="439" spans="1:28" ht="13.8" x14ac:dyDescent="0.45">
      <c r="A439" s="207"/>
      <c r="B439" s="26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row>
    <row r="440" spans="1:28" ht="13.8" x14ac:dyDescent="0.45">
      <c r="A440" s="207"/>
      <c r="B440" s="26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row>
    <row r="441" spans="1:28" ht="13.8" x14ac:dyDescent="0.45">
      <c r="A441" s="207"/>
      <c r="B441" s="26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row>
    <row r="442" spans="1:28" ht="13.8" x14ac:dyDescent="0.45">
      <c r="A442" s="207"/>
      <c r="B442" s="26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row>
    <row r="443" spans="1:28" ht="13.8" x14ac:dyDescent="0.45">
      <c r="A443" s="207"/>
      <c r="B443" s="26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row>
    <row r="444" spans="1:28" ht="13.8" x14ac:dyDescent="0.45">
      <c r="A444" s="207"/>
      <c r="B444" s="26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row>
    <row r="445" spans="1:28" ht="13.8" x14ac:dyDescent="0.45">
      <c r="A445" s="207"/>
      <c r="B445" s="26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row>
    <row r="446" spans="1:28" ht="13.8" x14ac:dyDescent="0.45">
      <c r="A446" s="207"/>
      <c r="B446" s="26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row>
    <row r="447" spans="1:28" ht="13.8" x14ac:dyDescent="0.45">
      <c r="A447" s="207"/>
      <c r="B447" s="26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row>
    <row r="448" spans="1:28" ht="13.8" x14ac:dyDescent="0.45">
      <c r="A448" s="207"/>
      <c r="B448" s="26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row>
    <row r="449" spans="1:28" ht="13.8" x14ac:dyDescent="0.45">
      <c r="A449" s="207"/>
      <c r="B449" s="26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row>
    <row r="450" spans="1:28" ht="13.8" x14ac:dyDescent="0.45">
      <c r="A450" s="207"/>
      <c r="B450" s="26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row>
    <row r="451" spans="1:28" ht="13.8" x14ac:dyDescent="0.45">
      <c r="A451" s="207"/>
      <c r="B451" s="26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row>
    <row r="452" spans="1:28" ht="13.8" x14ac:dyDescent="0.45">
      <c r="A452" s="207"/>
      <c r="B452" s="26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row>
    <row r="453" spans="1:28" ht="13.8" x14ac:dyDescent="0.45">
      <c r="A453" s="207"/>
      <c r="B453" s="26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row>
    <row r="454" spans="1:28" ht="13.8" x14ac:dyDescent="0.45">
      <c r="A454" s="207"/>
      <c r="B454" s="26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row>
    <row r="455" spans="1:28" ht="13.8" x14ac:dyDescent="0.45">
      <c r="A455" s="207"/>
      <c r="B455" s="26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row>
    <row r="456" spans="1:28" ht="13.8" x14ac:dyDescent="0.45">
      <c r="A456" s="207"/>
      <c r="B456" s="26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row>
    <row r="457" spans="1:28" ht="13.8" x14ac:dyDescent="0.45">
      <c r="A457" s="207"/>
      <c r="B457" s="26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row>
    <row r="458" spans="1:28" ht="13.8" x14ac:dyDescent="0.45">
      <c r="A458" s="207"/>
      <c r="B458" s="26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row>
    <row r="459" spans="1:28" ht="13.8" x14ac:dyDescent="0.45">
      <c r="A459" s="207"/>
      <c r="B459" s="26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row>
    <row r="460" spans="1:28" ht="13.8" x14ac:dyDescent="0.45">
      <c r="A460" s="207"/>
      <c r="B460" s="26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row>
    <row r="461" spans="1:28" ht="13.8" x14ac:dyDescent="0.45">
      <c r="A461" s="207"/>
      <c r="B461" s="26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row>
    <row r="462" spans="1:28" ht="13.8" x14ac:dyDescent="0.45">
      <c r="A462" s="207"/>
      <c r="B462" s="26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row>
    <row r="463" spans="1:28" ht="13.8" x14ac:dyDescent="0.45">
      <c r="A463" s="207"/>
      <c r="B463" s="26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row>
    <row r="464" spans="1:28" ht="13.8" x14ac:dyDescent="0.45">
      <c r="A464" s="207"/>
      <c r="B464" s="26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row>
    <row r="465" spans="1:28" ht="13.8" x14ac:dyDescent="0.45">
      <c r="A465" s="207"/>
      <c r="B465" s="26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row>
    <row r="466" spans="1:28" ht="13.8" x14ac:dyDescent="0.45">
      <c r="A466" s="207"/>
      <c r="B466" s="26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row>
    <row r="467" spans="1:28" ht="13.8" x14ac:dyDescent="0.45">
      <c r="A467" s="207"/>
      <c r="B467" s="26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row>
    <row r="468" spans="1:28" ht="13.8" x14ac:dyDescent="0.45">
      <c r="A468" s="207"/>
      <c r="B468" s="26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row>
    <row r="469" spans="1:28" ht="13.8" x14ac:dyDescent="0.45">
      <c r="A469" s="207"/>
      <c r="B469" s="26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row>
    <row r="470" spans="1:28" ht="13.8" x14ac:dyDescent="0.45">
      <c r="A470" s="207"/>
      <c r="B470" s="26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row>
    <row r="471" spans="1:28" ht="13.8" x14ac:dyDescent="0.45">
      <c r="A471" s="207"/>
      <c r="B471" s="26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row>
    <row r="472" spans="1:28" ht="13.8" x14ac:dyDescent="0.45">
      <c r="A472" s="207"/>
      <c r="B472" s="26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row>
    <row r="473" spans="1:28" ht="13.8" x14ac:dyDescent="0.45">
      <c r="A473" s="207"/>
      <c r="B473" s="26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row>
    <row r="474" spans="1:28" ht="13.8" x14ac:dyDescent="0.45">
      <c r="A474" s="207"/>
      <c r="B474" s="26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row>
    <row r="475" spans="1:28" ht="13.8" x14ac:dyDescent="0.45">
      <c r="A475" s="207"/>
      <c r="B475" s="26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row>
    <row r="476" spans="1:28" ht="13.8" x14ac:dyDescent="0.45">
      <c r="A476" s="207"/>
      <c r="B476" s="26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row>
    <row r="477" spans="1:28" ht="13.8" x14ac:dyDescent="0.45">
      <c r="A477" s="207"/>
      <c r="B477" s="26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row>
    <row r="478" spans="1:28" ht="13.8" x14ac:dyDescent="0.45">
      <c r="A478" s="207"/>
      <c r="B478" s="26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row>
    <row r="479" spans="1:28" ht="13.8" x14ac:dyDescent="0.45">
      <c r="A479" s="207"/>
      <c r="B479" s="26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row>
    <row r="480" spans="1:28" ht="13.8" x14ac:dyDescent="0.45">
      <c r="A480" s="207"/>
      <c r="B480" s="26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row>
    <row r="481" spans="1:28" ht="13.8" x14ac:dyDescent="0.45">
      <c r="A481" s="207"/>
      <c r="B481" s="26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row>
    <row r="482" spans="1:28" ht="13.8" x14ac:dyDescent="0.45">
      <c r="A482" s="207"/>
      <c r="B482" s="26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row>
    <row r="483" spans="1:28" ht="13.8" x14ac:dyDescent="0.45">
      <c r="A483" s="207"/>
      <c r="B483" s="26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row>
    <row r="484" spans="1:28" ht="13.8" x14ac:dyDescent="0.45">
      <c r="A484" s="207"/>
      <c r="B484" s="26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row>
    <row r="485" spans="1:28" ht="13.8" x14ac:dyDescent="0.45">
      <c r="A485" s="207"/>
      <c r="B485" s="26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row>
    <row r="486" spans="1:28" ht="13.8" x14ac:dyDescent="0.45">
      <c r="A486" s="207"/>
      <c r="B486" s="26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row>
    <row r="487" spans="1:28" ht="13.8" x14ac:dyDescent="0.45">
      <c r="A487" s="207"/>
      <c r="B487" s="26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row>
    <row r="488" spans="1:28" ht="13.8" x14ac:dyDescent="0.45">
      <c r="A488" s="207"/>
      <c r="B488" s="26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row>
    <row r="489" spans="1:28" ht="13.8" x14ac:dyDescent="0.45">
      <c r="A489" s="207"/>
      <c r="B489" s="26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row>
    <row r="490" spans="1:28" ht="13.8" x14ac:dyDescent="0.45">
      <c r="A490" s="207"/>
      <c r="B490" s="26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row>
    <row r="491" spans="1:28" ht="13.8" x14ac:dyDescent="0.45">
      <c r="A491" s="207"/>
      <c r="B491" s="26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row>
    <row r="492" spans="1:28" ht="13.8" x14ac:dyDescent="0.45">
      <c r="A492" s="207"/>
      <c r="B492" s="26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row>
    <row r="493" spans="1:28" ht="13.8" x14ac:dyDescent="0.45">
      <c r="A493" s="207"/>
      <c r="B493" s="26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row>
    <row r="494" spans="1:28" ht="13.8" x14ac:dyDescent="0.45">
      <c r="A494" s="207"/>
      <c r="B494" s="26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row>
    <row r="495" spans="1:28" ht="13.8" x14ac:dyDescent="0.45">
      <c r="A495" s="207"/>
      <c r="B495" s="26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row>
    <row r="496" spans="1:28" ht="13.8" x14ac:dyDescent="0.45">
      <c r="A496" s="207"/>
      <c r="B496" s="26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row>
    <row r="497" spans="1:28" ht="13.8" x14ac:dyDescent="0.45">
      <c r="A497" s="207"/>
      <c r="B497" s="26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row>
    <row r="498" spans="1:28" ht="13.8" x14ac:dyDescent="0.45">
      <c r="A498" s="207"/>
      <c r="B498" s="26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row>
    <row r="499" spans="1:28" ht="13.8" x14ac:dyDescent="0.45">
      <c r="A499" s="207"/>
      <c r="B499" s="26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row>
    <row r="500" spans="1:28" ht="13.8" x14ac:dyDescent="0.45">
      <c r="A500" s="207"/>
      <c r="B500" s="26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row>
    <row r="501" spans="1:28" ht="13.8" x14ac:dyDescent="0.45">
      <c r="A501" s="207"/>
      <c r="B501" s="26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row>
    <row r="502" spans="1:28" ht="13.8" x14ac:dyDescent="0.45">
      <c r="A502" s="207"/>
      <c r="B502" s="26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row>
    <row r="503" spans="1:28" ht="13.8" x14ac:dyDescent="0.45">
      <c r="A503" s="207"/>
      <c r="B503" s="26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row>
    <row r="504" spans="1:28" ht="13.8" x14ac:dyDescent="0.45">
      <c r="A504" s="207"/>
      <c r="B504" s="26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row>
    <row r="505" spans="1:28" ht="13.8" x14ac:dyDescent="0.45">
      <c r="A505" s="207"/>
      <c r="B505" s="26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row>
    <row r="506" spans="1:28" ht="13.8" x14ac:dyDescent="0.45">
      <c r="A506" s="207"/>
      <c r="B506" s="26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row>
    <row r="507" spans="1:28" ht="13.8" x14ac:dyDescent="0.45">
      <c r="A507" s="207"/>
      <c r="B507" s="26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row>
    <row r="508" spans="1:28" ht="13.8" x14ac:dyDescent="0.45">
      <c r="A508" s="207"/>
      <c r="B508" s="26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row>
    <row r="509" spans="1:28" ht="13.8" x14ac:dyDescent="0.45">
      <c r="A509" s="207"/>
      <c r="B509" s="26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row>
    <row r="510" spans="1:28" ht="13.8" x14ac:dyDescent="0.45">
      <c r="A510" s="207"/>
      <c r="B510" s="26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row>
    <row r="511" spans="1:28" ht="13.8" x14ac:dyDescent="0.45">
      <c r="A511" s="207"/>
      <c r="B511" s="26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row>
    <row r="512" spans="1:28" ht="13.8" x14ac:dyDescent="0.45">
      <c r="A512" s="207"/>
      <c r="B512" s="26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row>
    <row r="513" spans="1:28" ht="13.8" x14ac:dyDescent="0.45">
      <c r="A513" s="207"/>
      <c r="B513" s="26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row>
    <row r="514" spans="1:28" ht="13.8" x14ac:dyDescent="0.45">
      <c r="A514" s="207"/>
      <c r="B514" s="26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row>
    <row r="515" spans="1:28" ht="13.8" x14ac:dyDescent="0.45">
      <c r="A515" s="207"/>
      <c r="B515" s="26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row>
    <row r="516" spans="1:28" ht="13.8" x14ac:dyDescent="0.45">
      <c r="A516" s="207"/>
      <c r="B516" s="26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row>
    <row r="517" spans="1:28" ht="13.8" x14ac:dyDescent="0.45">
      <c r="A517" s="207"/>
      <c r="B517" s="26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row>
    <row r="518" spans="1:28" ht="13.8" x14ac:dyDescent="0.45">
      <c r="A518" s="207"/>
      <c r="B518" s="26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row>
    <row r="519" spans="1:28" ht="13.8" x14ac:dyDescent="0.45">
      <c r="A519" s="207"/>
      <c r="B519" s="26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row>
    <row r="520" spans="1:28" ht="13.8" x14ac:dyDescent="0.45">
      <c r="A520" s="207"/>
      <c r="B520" s="26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row>
    <row r="521" spans="1:28" ht="13.8" x14ac:dyDescent="0.45">
      <c r="A521" s="207"/>
      <c r="B521" s="26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row>
    <row r="522" spans="1:28" ht="13.8" x14ac:dyDescent="0.45">
      <c r="A522" s="207"/>
      <c r="B522" s="26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row>
    <row r="523" spans="1:28" ht="13.8" x14ac:dyDescent="0.45">
      <c r="A523" s="207"/>
      <c r="B523" s="26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row>
    <row r="524" spans="1:28" ht="13.8" x14ac:dyDescent="0.45">
      <c r="A524" s="207"/>
      <c r="B524" s="26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row>
    <row r="525" spans="1:28" ht="13.8" x14ac:dyDescent="0.45">
      <c r="A525" s="207"/>
      <c r="B525" s="26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row>
    <row r="526" spans="1:28" ht="13.8" x14ac:dyDescent="0.45">
      <c r="A526" s="207"/>
      <c r="B526" s="26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row>
    <row r="527" spans="1:28" ht="13.8" x14ac:dyDescent="0.45">
      <c r="A527" s="207"/>
      <c r="B527" s="26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row>
    <row r="528" spans="1:28" ht="13.8" x14ac:dyDescent="0.45">
      <c r="A528" s="207"/>
      <c r="B528" s="26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row>
    <row r="529" spans="1:28" ht="13.8" x14ac:dyDescent="0.45">
      <c r="A529" s="207"/>
      <c r="B529" s="26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row>
    <row r="530" spans="1:28" ht="13.8" x14ac:dyDescent="0.45">
      <c r="A530" s="207"/>
      <c r="B530" s="26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row>
    <row r="531" spans="1:28" ht="13.8" x14ac:dyDescent="0.45">
      <c r="A531" s="207"/>
      <c r="B531" s="26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row>
    <row r="532" spans="1:28" ht="13.8" x14ac:dyDescent="0.45">
      <c r="A532" s="207"/>
      <c r="B532" s="26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row>
    <row r="533" spans="1:28" ht="13.8" x14ac:dyDescent="0.45">
      <c r="A533" s="207"/>
      <c r="B533" s="26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row>
    <row r="534" spans="1:28" ht="13.8" x14ac:dyDescent="0.45">
      <c r="A534" s="207"/>
      <c r="B534" s="26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row>
    <row r="535" spans="1:28" ht="13.8" x14ac:dyDescent="0.45">
      <c r="A535" s="207"/>
      <c r="B535" s="26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row>
    <row r="536" spans="1:28" ht="13.8" x14ac:dyDescent="0.45">
      <c r="A536" s="207"/>
      <c r="B536" s="26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row>
    <row r="537" spans="1:28" ht="13.8" x14ac:dyDescent="0.45">
      <c r="A537" s="207"/>
      <c r="B537" s="26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row>
    <row r="538" spans="1:28" ht="13.8" x14ac:dyDescent="0.45">
      <c r="A538" s="207"/>
      <c r="B538" s="26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row>
    <row r="539" spans="1:28" ht="13.8" x14ac:dyDescent="0.45">
      <c r="A539" s="207"/>
      <c r="B539" s="26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row>
    <row r="540" spans="1:28" ht="13.8" x14ac:dyDescent="0.45">
      <c r="A540" s="207"/>
      <c r="B540" s="26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row>
    <row r="541" spans="1:28" ht="13.8" x14ac:dyDescent="0.45">
      <c r="A541" s="207"/>
      <c r="B541" s="26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row>
    <row r="542" spans="1:28" ht="13.8" x14ac:dyDescent="0.45">
      <c r="A542" s="207"/>
      <c r="B542" s="26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row>
    <row r="543" spans="1:28" ht="13.8" x14ac:dyDescent="0.45">
      <c r="A543" s="207"/>
      <c r="B543" s="26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row>
    <row r="544" spans="1:28" ht="13.8" x14ac:dyDescent="0.45">
      <c r="A544" s="207"/>
      <c r="B544" s="26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row>
    <row r="545" spans="1:28" ht="13.8" x14ac:dyDescent="0.45">
      <c r="A545" s="207"/>
      <c r="B545" s="26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row>
    <row r="546" spans="1:28" ht="13.8" x14ac:dyDescent="0.45">
      <c r="A546" s="207"/>
      <c r="B546" s="26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row>
    <row r="547" spans="1:28" ht="13.8" x14ac:dyDescent="0.45">
      <c r="A547" s="207"/>
      <c r="B547" s="26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row>
    <row r="548" spans="1:28" ht="13.8" x14ac:dyDescent="0.45">
      <c r="A548" s="207"/>
      <c r="B548" s="26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row>
    <row r="549" spans="1:28" ht="13.8" x14ac:dyDescent="0.45">
      <c r="A549" s="207"/>
      <c r="B549" s="26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row>
    <row r="550" spans="1:28" ht="13.8" x14ac:dyDescent="0.45">
      <c r="A550" s="207"/>
      <c r="B550" s="26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row>
    <row r="551" spans="1:28" ht="13.8" x14ac:dyDescent="0.45">
      <c r="A551" s="207"/>
      <c r="B551" s="26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row>
    <row r="552" spans="1:28" ht="13.8" x14ac:dyDescent="0.45">
      <c r="A552" s="207"/>
      <c r="B552" s="26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row>
    <row r="553" spans="1:28" ht="13.8" x14ac:dyDescent="0.45">
      <c r="A553" s="207"/>
      <c r="B553" s="26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row>
    <row r="554" spans="1:28" ht="13.8" x14ac:dyDescent="0.45">
      <c r="A554" s="207"/>
      <c r="B554" s="26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row>
    <row r="555" spans="1:28" ht="13.8" x14ac:dyDescent="0.45">
      <c r="A555" s="207"/>
      <c r="B555" s="26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row>
    <row r="556" spans="1:28" ht="13.8" x14ac:dyDescent="0.45">
      <c r="A556" s="207"/>
      <c r="B556" s="26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row>
    <row r="557" spans="1:28" ht="13.8" x14ac:dyDescent="0.45">
      <c r="A557" s="207"/>
      <c r="B557" s="26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row>
    <row r="558" spans="1:28" ht="13.8" x14ac:dyDescent="0.45">
      <c r="A558" s="207"/>
      <c r="B558" s="26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row>
    <row r="559" spans="1:28" ht="13.8" x14ac:dyDescent="0.45">
      <c r="A559" s="207"/>
      <c r="B559" s="26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row>
    <row r="560" spans="1:28" ht="13.8" x14ac:dyDescent="0.45">
      <c r="A560" s="207"/>
      <c r="B560" s="26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row>
    <row r="561" spans="1:28" ht="13.8" x14ac:dyDescent="0.45">
      <c r="A561" s="207"/>
      <c r="B561" s="26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row>
    <row r="562" spans="1:28" ht="13.8" x14ac:dyDescent="0.45">
      <c r="A562" s="207"/>
      <c r="B562" s="26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row>
    <row r="563" spans="1:28" ht="13.8" x14ac:dyDescent="0.45">
      <c r="A563" s="207"/>
      <c r="B563" s="26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row>
    <row r="564" spans="1:28" ht="13.8" x14ac:dyDescent="0.45">
      <c r="A564" s="207"/>
      <c r="B564" s="26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row>
    <row r="565" spans="1:28" ht="13.8" x14ac:dyDescent="0.45">
      <c r="A565" s="207"/>
      <c r="B565" s="26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row>
    <row r="566" spans="1:28" ht="13.8" x14ac:dyDescent="0.45">
      <c r="A566" s="207"/>
      <c r="B566" s="26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row>
    <row r="567" spans="1:28" ht="13.8" x14ac:dyDescent="0.45">
      <c r="A567" s="207"/>
      <c r="B567" s="26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row>
    <row r="568" spans="1:28" ht="13.8" x14ac:dyDescent="0.45">
      <c r="A568" s="207"/>
      <c r="B568" s="26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row>
    <row r="569" spans="1:28" ht="13.8" x14ac:dyDescent="0.45">
      <c r="A569" s="207"/>
      <c r="B569" s="26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row>
    <row r="570" spans="1:28" ht="13.8" x14ac:dyDescent="0.45">
      <c r="A570" s="207"/>
      <c r="B570" s="26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row>
    <row r="571" spans="1:28" ht="13.8" x14ac:dyDescent="0.45">
      <c r="A571" s="207"/>
      <c r="B571" s="26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row>
    <row r="572" spans="1:28" ht="13.8" x14ac:dyDescent="0.45">
      <c r="A572" s="207"/>
      <c r="B572" s="26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row>
    <row r="573" spans="1:28" ht="13.8" x14ac:dyDescent="0.45">
      <c r="A573" s="207"/>
      <c r="B573" s="26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row>
    <row r="574" spans="1:28" ht="13.8" x14ac:dyDescent="0.45">
      <c r="A574" s="207"/>
      <c r="B574" s="26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row>
    <row r="575" spans="1:28" ht="13.8" x14ac:dyDescent="0.45">
      <c r="A575" s="207"/>
      <c r="B575" s="26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row>
    <row r="576" spans="1:28" ht="13.8" x14ac:dyDescent="0.45">
      <c r="A576" s="207"/>
      <c r="B576" s="26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row>
    <row r="577" spans="1:28" ht="13.8" x14ac:dyDescent="0.45">
      <c r="A577" s="207"/>
      <c r="B577" s="26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row>
    <row r="578" spans="1:28" ht="13.8" x14ac:dyDescent="0.45">
      <c r="A578" s="207"/>
      <c r="B578" s="26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row>
    <row r="579" spans="1:28" ht="13.8" x14ac:dyDescent="0.45">
      <c r="A579" s="207"/>
      <c r="B579" s="26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row>
    <row r="580" spans="1:28" ht="13.8" x14ac:dyDescent="0.45">
      <c r="A580" s="207"/>
      <c r="B580" s="26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row>
    <row r="581" spans="1:28" ht="13.8" x14ac:dyDescent="0.45">
      <c r="A581" s="207"/>
      <c r="B581" s="26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row>
    <row r="582" spans="1:28" ht="13.8" x14ac:dyDescent="0.45">
      <c r="A582" s="207"/>
      <c r="B582" s="26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row>
    <row r="583" spans="1:28" ht="13.8" x14ac:dyDescent="0.45">
      <c r="A583" s="207"/>
      <c r="B583" s="26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row>
    <row r="584" spans="1:28" ht="13.8" x14ac:dyDescent="0.45">
      <c r="A584" s="207"/>
      <c r="B584" s="26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row>
    <row r="585" spans="1:28" ht="13.8" x14ac:dyDescent="0.45">
      <c r="A585" s="207"/>
      <c r="B585" s="26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row>
    <row r="586" spans="1:28" ht="13.8" x14ac:dyDescent="0.45">
      <c r="A586" s="207"/>
      <c r="B586" s="26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row>
    <row r="587" spans="1:28" ht="13.8" x14ac:dyDescent="0.45">
      <c r="A587" s="207"/>
      <c r="B587" s="26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row>
    <row r="588" spans="1:28" ht="13.8" x14ac:dyDescent="0.45">
      <c r="A588" s="207"/>
      <c r="B588" s="26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row>
    <row r="589" spans="1:28" ht="13.8" x14ac:dyDescent="0.45">
      <c r="A589" s="207"/>
      <c r="B589" s="26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row>
    <row r="590" spans="1:28" ht="13.8" x14ac:dyDescent="0.45">
      <c r="A590" s="207"/>
      <c r="B590" s="26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row>
    <row r="591" spans="1:28" ht="13.8" x14ac:dyDescent="0.45">
      <c r="A591" s="207"/>
      <c r="B591" s="26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row>
    <row r="592" spans="1:28" ht="13.8" x14ac:dyDescent="0.45">
      <c r="A592" s="207"/>
      <c r="B592" s="26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row>
    <row r="593" spans="1:28" ht="13.8" x14ac:dyDescent="0.45">
      <c r="A593" s="207"/>
      <c r="B593" s="26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row>
    <row r="594" spans="1:28" ht="13.8" x14ac:dyDescent="0.45">
      <c r="A594" s="207"/>
      <c r="B594" s="26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row>
    <row r="595" spans="1:28" ht="13.8" x14ac:dyDescent="0.45">
      <c r="A595" s="207"/>
      <c r="B595" s="26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row>
    <row r="596" spans="1:28" ht="13.8" x14ac:dyDescent="0.45">
      <c r="A596" s="207"/>
      <c r="B596" s="26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row>
    <row r="597" spans="1:28" ht="13.8" x14ac:dyDescent="0.45">
      <c r="A597" s="207"/>
      <c r="B597" s="26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row>
    <row r="598" spans="1:28" ht="13.8" x14ac:dyDescent="0.45">
      <c r="A598" s="207"/>
      <c r="B598" s="26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row>
    <row r="599" spans="1:28" ht="13.8" x14ac:dyDescent="0.45">
      <c r="A599" s="207"/>
      <c r="B599" s="26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row>
    <row r="600" spans="1:28" ht="13.8" x14ac:dyDescent="0.45">
      <c r="A600" s="207"/>
      <c r="B600" s="26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row>
    <row r="601" spans="1:28" ht="13.8" x14ac:dyDescent="0.45">
      <c r="A601" s="207"/>
      <c r="B601" s="26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row>
    <row r="602" spans="1:28" ht="13.8" x14ac:dyDescent="0.45">
      <c r="A602" s="207"/>
      <c r="B602" s="26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row>
    <row r="603" spans="1:28" ht="13.8" x14ac:dyDescent="0.45">
      <c r="A603" s="207"/>
      <c r="B603" s="26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row>
    <row r="604" spans="1:28" ht="13.8" x14ac:dyDescent="0.45">
      <c r="A604" s="207"/>
      <c r="B604" s="26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row>
    <row r="605" spans="1:28" ht="13.8" x14ac:dyDescent="0.45">
      <c r="A605" s="207"/>
      <c r="B605" s="26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row>
    <row r="606" spans="1:28" ht="13.8" x14ac:dyDescent="0.45">
      <c r="A606" s="207"/>
      <c r="B606" s="26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row>
    <row r="607" spans="1:28" ht="13.8" x14ac:dyDescent="0.45">
      <c r="A607" s="207"/>
      <c r="B607" s="26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row>
    <row r="608" spans="1:28" ht="13.8" x14ac:dyDescent="0.45">
      <c r="A608" s="207"/>
      <c r="B608" s="26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row>
    <row r="609" spans="1:28" ht="13.8" x14ac:dyDescent="0.45">
      <c r="A609" s="207"/>
      <c r="B609" s="26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row>
    <row r="610" spans="1:28" ht="13.8" x14ac:dyDescent="0.45">
      <c r="A610" s="207"/>
      <c r="B610" s="26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row>
    <row r="611" spans="1:28" ht="13.8" x14ac:dyDescent="0.45">
      <c r="A611" s="207"/>
      <c r="B611" s="26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row>
    <row r="612" spans="1:28" ht="13.8" x14ac:dyDescent="0.45">
      <c r="A612" s="207"/>
      <c r="B612" s="26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row>
    <row r="613" spans="1:28" ht="13.8" x14ac:dyDescent="0.45">
      <c r="A613" s="207"/>
      <c r="B613" s="26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row>
    <row r="614" spans="1:28" ht="13.8" x14ac:dyDescent="0.45">
      <c r="A614" s="207"/>
      <c r="B614" s="26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row>
    <row r="615" spans="1:28" ht="13.8" x14ac:dyDescent="0.45">
      <c r="A615" s="207"/>
      <c r="B615" s="26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row>
    <row r="616" spans="1:28" ht="13.8" x14ac:dyDescent="0.45">
      <c r="A616" s="207"/>
      <c r="B616" s="26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row>
    <row r="617" spans="1:28" ht="13.8" x14ac:dyDescent="0.45">
      <c r="A617" s="207"/>
      <c r="B617" s="26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row>
    <row r="618" spans="1:28" ht="13.8" x14ac:dyDescent="0.45">
      <c r="A618" s="207"/>
      <c r="B618" s="26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row>
    <row r="619" spans="1:28" ht="13.8" x14ac:dyDescent="0.45">
      <c r="A619" s="207"/>
      <c r="B619" s="26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row>
    <row r="620" spans="1:28" ht="13.8" x14ac:dyDescent="0.45">
      <c r="A620" s="207"/>
      <c r="B620" s="26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row>
    <row r="621" spans="1:28" ht="13.8" x14ac:dyDescent="0.45">
      <c r="A621" s="207"/>
      <c r="B621" s="26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row>
    <row r="622" spans="1:28" ht="13.8" x14ac:dyDescent="0.45">
      <c r="A622" s="207"/>
      <c r="B622" s="26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row>
    <row r="623" spans="1:28" ht="13.8" x14ac:dyDescent="0.45">
      <c r="A623" s="207"/>
      <c r="B623" s="26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row>
    <row r="624" spans="1:28" ht="13.8" x14ac:dyDescent="0.45">
      <c r="A624" s="207"/>
      <c r="B624" s="26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row>
    <row r="625" spans="1:28" ht="13.8" x14ac:dyDescent="0.45">
      <c r="A625" s="207"/>
      <c r="B625" s="26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row>
    <row r="626" spans="1:28" ht="13.8" x14ac:dyDescent="0.45">
      <c r="A626" s="207"/>
      <c r="B626" s="26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row>
    <row r="627" spans="1:28" ht="13.8" x14ac:dyDescent="0.45">
      <c r="A627" s="207"/>
      <c r="B627" s="26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row>
    <row r="628" spans="1:28" ht="13.8" x14ac:dyDescent="0.45">
      <c r="A628" s="207"/>
      <c r="B628" s="26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row>
    <row r="629" spans="1:28" ht="13.8" x14ac:dyDescent="0.45">
      <c r="A629" s="207"/>
      <c r="B629" s="26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row>
    <row r="630" spans="1:28" ht="13.8" x14ac:dyDescent="0.45">
      <c r="A630" s="207"/>
      <c r="B630" s="26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row>
    <row r="631" spans="1:28" ht="13.8" x14ac:dyDescent="0.45">
      <c r="A631" s="207"/>
      <c r="B631" s="26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row>
    <row r="632" spans="1:28" ht="13.8" x14ac:dyDescent="0.45">
      <c r="A632" s="207"/>
      <c r="B632" s="26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row>
    <row r="633" spans="1:28" ht="13.8" x14ac:dyDescent="0.45">
      <c r="A633" s="207"/>
      <c r="B633" s="26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row>
    <row r="634" spans="1:28" ht="13.8" x14ac:dyDescent="0.45">
      <c r="A634" s="207"/>
      <c r="B634" s="26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row>
    <row r="635" spans="1:28" ht="13.8" x14ac:dyDescent="0.45">
      <c r="A635" s="207"/>
      <c r="B635" s="26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row>
    <row r="636" spans="1:28" ht="13.8" x14ac:dyDescent="0.45">
      <c r="A636" s="207"/>
      <c r="B636" s="26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row>
    <row r="637" spans="1:28" ht="13.8" x14ac:dyDescent="0.45">
      <c r="A637" s="207"/>
      <c r="B637" s="26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row>
    <row r="638" spans="1:28" ht="13.8" x14ac:dyDescent="0.45">
      <c r="A638" s="207"/>
      <c r="B638" s="26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row>
    <row r="639" spans="1:28" ht="13.8" x14ac:dyDescent="0.45">
      <c r="A639" s="207"/>
      <c r="B639" s="26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row>
    <row r="640" spans="1:28" ht="13.8" x14ac:dyDescent="0.45">
      <c r="A640" s="207"/>
      <c r="B640" s="26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row>
    <row r="641" spans="1:28" ht="13.8" x14ac:dyDescent="0.45">
      <c r="A641" s="207"/>
      <c r="B641" s="26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row>
    <row r="642" spans="1:28" ht="13.8" x14ac:dyDescent="0.45">
      <c r="A642" s="207"/>
      <c r="B642" s="26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row>
    <row r="643" spans="1:28" ht="13.8" x14ac:dyDescent="0.45">
      <c r="A643" s="207"/>
      <c r="B643" s="26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row>
    <row r="644" spans="1:28" ht="13.8" x14ac:dyDescent="0.45">
      <c r="A644" s="207"/>
      <c r="B644" s="26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row>
    <row r="645" spans="1:28" ht="13.8" x14ac:dyDescent="0.45">
      <c r="A645" s="207"/>
      <c r="B645" s="26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row>
    <row r="646" spans="1:28" ht="13.8" x14ac:dyDescent="0.45">
      <c r="A646" s="207"/>
      <c r="B646" s="26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row>
    <row r="647" spans="1:28" ht="13.8" x14ac:dyDescent="0.45">
      <c r="A647" s="207"/>
      <c r="B647" s="26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row>
    <row r="648" spans="1:28" ht="13.8" x14ac:dyDescent="0.45">
      <c r="A648" s="207"/>
      <c r="B648" s="26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row>
    <row r="649" spans="1:28" ht="13.8" x14ac:dyDescent="0.45">
      <c r="A649" s="207"/>
      <c r="B649" s="26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row>
    <row r="650" spans="1:28" ht="13.8" x14ac:dyDescent="0.45">
      <c r="A650" s="207"/>
      <c r="B650" s="26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row>
    <row r="651" spans="1:28" ht="13.8" x14ac:dyDescent="0.45">
      <c r="A651" s="207"/>
      <c r="B651" s="26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row>
    <row r="652" spans="1:28" ht="13.8" x14ac:dyDescent="0.45">
      <c r="A652" s="207"/>
      <c r="B652" s="26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row>
    <row r="653" spans="1:28" ht="13.8" x14ac:dyDescent="0.45">
      <c r="A653" s="207"/>
      <c r="B653" s="26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row>
    <row r="654" spans="1:28" ht="13.8" x14ac:dyDescent="0.45">
      <c r="A654" s="207"/>
      <c r="B654" s="26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row>
    <row r="655" spans="1:28" ht="13.8" x14ac:dyDescent="0.45">
      <c r="A655" s="207"/>
      <c r="B655" s="26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row>
    <row r="656" spans="1:28" ht="13.8" x14ac:dyDescent="0.45">
      <c r="A656" s="207"/>
      <c r="B656" s="26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row>
    <row r="657" spans="1:28" ht="13.8" x14ac:dyDescent="0.45">
      <c r="A657" s="207"/>
      <c r="B657" s="26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row>
    <row r="658" spans="1:28" ht="13.8" x14ac:dyDescent="0.45">
      <c r="A658" s="207"/>
      <c r="B658" s="26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row>
    <row r="659" spans="1:28" ht="13.8" x14ac:dyDescent="0.45">
      <c r="A659" s="207"/>
      <c r="B659" s="26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row>
    <row r="660" spans="1:28" ht="13.8" x14ac:dyDescent="0.45">
      <c r="A660" s="207"/>
      <c r="B660" s="26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row>
    <row r="661" spans="1:28" ht="13.8" x14ac:dyDescent="0.45">
      <c r="A661" s="207"/>
      <c r="B661" s="26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row>
    <row r="662" spans="1:28" ht="13.8" x14ac:dyDescent="0.45">
      <c r="A662" s="207"/>
      <c r="B662" s="26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row>
    <row r="663" spans="1:28" ht="13.8" x14ac:dyDescent="0.45">
      <c r="A663" s="207"/>
      <c r="B663" s="26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row>
    <row r="664" spans="1:28" ht="13.8" x14ac:dyDescent="0.45">
      <c r="A664" s="207"/>
      <c r="B664" s="26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row>
    <row r="665" spans="1:28" ht="13.8" x14ac:dyDescent="0.45">
      <c r="A665" s="207"/>
      <c r="B665" s="26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row>
    <row r="666" spans="1:28" ht="13.8" x14ac:dyDescent="0.45">
      <c r="A666" s="207"/>
      <c r="B666" s="26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row>
    <row r="667" spans="1:28" ht="13.8" x14ac:dyDescent="0.45">
      <c r="A667" s="207"/>
      <c r="B667" s="26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row>
    <row r="668" spans="1:28" ht="13.8" x14ac:dyDescent="0.45">
      <c r="A668" s="207"/>
      <c r="B668" s="26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row>
    <row r="669" spans="1:28" ht="13.8" x14ac:dyDescent="0.45">
      <c r="A669" s="207"/>
      <c r="B669" s="26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row>
    <row r="670" spans="1:28" ht="13.8" x14ac:dyDescent="0.45">
      <c r="A670" s="207"/>
      <c r="B670" s="26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row>
    <row r="671" spans="1:28" ht="13.8" x14ac:dyDescent="0.45">
      <c r="A671" s="207"/>
      <c r="B671" s="26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row>
    <row r="672" spans="1:28" ht="13.8" x14ac:dyDescent="0.45">
      <c r="A672" s="207"/>
      <c r="B672" s="26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row>
    <row r="673" spans="1:28" ht="13.8" x14ac:dyDescent="0.45">
      <c r="A673" s="207"/>
      <c r="B673" s="26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row>
    <row r="674" spans="1:28" ht="13.8" x14ac:dyDescent="0.45">
      <c r="A674" s="207"/>
      <c r="B674" s="26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row>
    <row r="675" spans="1:28" ht="13.8" x14ac:dyDescent="0.45">
      <c r="A675" s="207"/>
      <c r="B675" s="26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row>
    <row r="676" spans="1:28" ht="13.8" x14ac:dyDescent="0.45">
      <c r="A676" s="207"/>
      <c r="B676" s="26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row>
    <row r="677" spans="1:28" ht="13.8" x14ac:dyDescent="0.45">
      <c r="A677" s="207"/>
      <c r="B677" s="26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row>
    <row r="678" spans="1:28" ht="13.8" x14ac:dyDescent="0.45">
      <c r="A678" s="207"/>
      <c r="B678" s="26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row>
    <row r="679" spans="1:28" ht="13.8" x14ac:dyDescent="0.45">
      <c r="A679" s="207"/>
      <c r="B679" s="26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row>
    <row r="680" spans="1:28" ht="13.8" x14ac:dyDescent="0.45">
      <c r="A680" s="207"/>
      <c r="B680" s="26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row>
    <row r="681" spans="1:28" ht="13.8" x14ac:dyDescent="0.45">
      <c r="A681" s="207"/>
      <c r="B681" s="26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row>
    <row r="682" spans="1:28" ht="13.8" x14ac:dyDescent="0.45">
      <c r="A682" s="207"/>
      <c r="B682" s="26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row>
    <row r="683" spans="1:28" ht="13.8" x14ac:dyDescent="0.45">
      <c r="A683" s="207"/>
      <c r="B683" s="26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row>
    <row r="684" spans="1:28" ht="13.8" x14ac:dyDescent="0.45">
      <c r="A684" s="207"/>
      <c r="B684" s="26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row>
    <row r="685" spans="1:28" ht="13.8" x14ac:dyDescent="0.45">
      <c r="A685" s="207"/>
      <c r="B685" s="26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row>
    <row r="686" spans="1:28" ht="13.8" x14ac:dyDescent="0.45">
      <c r="A686" s="207"/>
      <c r="B686" s="26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row>
    <row r="687" spans="1:28" ht="13.8" x14ac:dyDescent="0.45">
      <c r="A687" s="207"/>
      <c r="B687" s="26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row>
    <row r="688" spans="1:28" ht="13.8" x14ac:dyDescent="0.45">
      <c r="A688" s="207"/>
      <c r="B688" s="26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row>
    <row r="689" spans="1:28" ht="13.8" x14ac:dyDescent="0.45">
      <c r="A689" s="207"/>
      <c r="B689" s="26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row>
    <row r="690" spans="1:28" ht="13.8" x14ac:dyDescent="0.45">
      <c r="A690" s="207"/>
      <c r="B690" s="26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row>
    <row r="691" spans="1:28" ht="13.8" x14ac:dyDescent="0.45">
      <c r="A691" s="207"/>
      <c r="B691" s="26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row>
    <row r="692" spans="1:28" ht="13.8" x14ac:dyDescent="0.45">
      <c r="A692" s="207"/>
      <c r="B692" s="26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row>
    <row r="693" spans="1:28" ht="13.8" x14ac:dyDescent="0.45">
      <c r="A693" s="207"/>
      <c r="B693" s="26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row>
    <row r="694" spans="1:28" ht="13.8" x14ac:dyDescent="0.45">
      <c r="A694" s="207"/>
      <c r="B694" s="26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row>
    <row r="695" spans="1:28" ht="13.8" x14ac:dyDescent="0.45">
      <c r="A695" s="207"/>
      <c r="B695" s="26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row>
    <row r="696" spans="1:28" ht="13.8" x14ac:dyDescent="0.45">
      <c r="A696" s="207"/>
      <c r="B696" s="26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row>
    <row r="697" spans="1:28" ht="13.8" x14ac:dyDescent="0.45">
      <c r="A697" s="207"/>
      <c r="B697" s="26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row>
    <row r="698" spans="1:28" ht="13.8" x14ac:dyDescent="0.45">
      <c r="A698" s="207"/>
      <c r="B698" s="26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row>
    <row r="699" spans="1:28" ht="13.8" x14ac:dyDescent="0.45">
      <c r="A699" s="207"/>
      <c r="B699" s="26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row>
    <row r="700" spans="1:28" ht="13.8" x14ac:dyDescent="0.45">
      <c r="A700" s="207"/>
      <c r="B700" s="26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row>
    <row r="701" spans="1:28" ht="13.8" x14ac:dyDescent="0.45">
      <c r="A701" s="207"/>
      <c r="B701" s="26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row>
    <row r="702" spans="1:28" ht="13.8" x14ac:dyDescent="0.45">
      <c r="A702" s="207"/>
      <c r="B702" s="26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row>
    <row r="703" spans="1:28" ht="13.8" x14ac:dyDescent="0.45">
      <c r="A703" s="207"/>
      <c r="B703" s="26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row>
    <row r="704" spans="1:28" ht="13.8" x14ac:dyDescent="0.45">
      <c r="A704" s="207"/>
      <c r="B704" s="26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row>
    <row r="705" spans="1:28" ht="13.8" x14ac:dyDescent="0.45">
      <c r="A705" s="207"/>
      <c r="B705" s="26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row>
    <row r="706" spans="1:28" ht="13.8" x14ac:dyDescent="0.45">
      <c r="A706" s="207"/>
      <c r="B706" s="26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row>
    <row r="707" spans="1:28" ht="13.8" x14ac:dyDescent="0.45">
      <c r="A707" s="207"/>
      <c r="B707" s="26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row>
    <row r="708" spans="1:28" ht="13.8" x14ac:dyDescent="0.45">
      <c r="A708" s="207"/>
      <c r="B708" s="26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row>
    <row r="709" spans="1:28" ht="13.8" x14ac:dyDescent="0.45">
      <c r="A709" s="207"/>
      <c r="B709" s="26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row>
    <row r="710" spans="1:28" ht="13.8" x14ac:dyDescent="0.45">
      <c r="A710" s="207"/>
      <c r="B710" s="26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row>
    <row r="711" spans="1:28" ht="13.8" x14ac:dyDescent="0.45">
      <c r="A711" s="207"/>
      <c r="B711" s="26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row>
    <row r="712" spans="1:28" ht="13.8" x14ac:dyDescent="0.45">
      <c r="A712" s="207"/>
      <c r="B712" s="26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row>
    <row r="713" spans="1:28" ht="13.8" x14ac:dyDescent="0.45">
      <c r="A713" s="207"/>
      <c r="B713" s="26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row>
    <row r="714" spans="1:28" ht="13.8" x14ac:dyDescent="0.45">
      <c r="A714" s="207"/>
      <c r="B714" s="26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row>
    <row r="715" spans="1:28" ht="13.8" x14ac:dyDescent="0.45">
      <c r="A715" s="207"/>
      <c r="B715" s="26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row>
    <row r="716" spans="1:28" ht="13.8" x14ac:dyDescent="0.45">
      <c r="A716" s="207"/>
      <c r="B716" s="26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row>
    <row r="717" spans="1:28" ht="13.8" x14ac:dyDescent="0.45">
      <c r="A717" s="207"/>
      <c r="B717" s="26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row>
    <row r="718" spans="1:28" ht="13.8" x14ac:dyDescent="0.45">
      <c r="A718" s="207"/>
      <c r="B718" s="26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row>
    <row r="719" spans="1:28" ht="13.8" x14ac:dyDescent="0.45">
      <c r="A719" s="207"/>
      <c r="B719" s="26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row>
    <row r="720" spans="1:28" ht="13.8" x14ac:dyDescent="0.45">
      <c r="A720" s="207"/>
      <c r="B720" s="26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row>
    <row r="721" spans="1:28" ht="13.8" x14ac:dyDescent="0.45">
      <c r="A721" s="207"/>
      <c r="B721" s="26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row>
    <row r="722" spans="1:28" ht="13.8" x14ac:dyDescent="0.45">
      <c r="A722" s="207"/>
      <c r="B722" s="26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row>
    <row r="723" spans="1:28" ht="13.8" x14ac:dyDescent="0.45">
      <c r="A723" s="207"/>
      <c r="B723" s="26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row>
    <row r="724" spans="1:28" ht="13.8" x14ac:dyDescent="0.45">
      <c r="A724" s="207"/>
      <c r="B724" s="26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row>
    <row r="725" spans="1:28" ht="13.8" x14ac:dyDescent="0.45">
      <c r="A725" s="207"/>
      <c r="B725" s="26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row>
    <row r="726" spans="1:28" ht="13.8" x14ac:dyDescent="0.45">
      <c r="A726" s="207"/>
      <c r="B726" s="26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row>
    <row r="727" spans="1:28" ht="13.8" x14ac:dyDescent="0.45">
      <c r="A727" s="207"/>
      <c r="B727" s="26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row>
    <row r="728" spans="1:28" ht="13.8" x14ac:dyDescent="0.45">
      <c r="A728" s="207"/>
      <c r="B728" s="26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row>
    <row r="729" spans="1:28" ht="13.8" x14ac:dyDescent="0.45">
      <c r="A729" s="207"/>
      <c r="B729" s="26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row>
    <row r="730" spans="1:28" ht="13.8" x14ac:dyDescent="0.45">
      <c r="A730" s="207"/>
      <c r="B730" s="26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row>
    <row r="731" spans="1:28" ht="13.8" x14ac:dyDescent="0.45">
      <c r="A731" s="207"/>
      <c r="B731" s="26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row>
    <row r="732" spans="1:28" ht="13.8" x14ac:dyDescent="0.45">
      <c r="A732" s="207"/>
      <c r="B732" s="26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row>
    <row r="733" spans="1:28" ht="13.8" x14ac:dyDescent="0.45">
      <c r="A733" s="207"/>
      <c r="B733" s="26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row>
    <row r="734" spans="1:28" ht="13.8" x14ac:dyDescent="0.45">
      <c r="A734" s="207"/>
      <c r="B734" s="26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row>
    <row r="735" spans="1:28" ht="13.8" x14ac:dyDescent="0.45">
      <c r="A735" s="207"/>
      <c r="B735" s="26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row>
    <row r="736" spans="1:28" ht="13.8" x14ac:dyDescent="0.45">
      <c r="A736" s="207"/>
      <c r="B736" s="26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row>
    <row r="737" spans="1:28" ht="13.8" x14ac:dyDescent="0.45">
      <c r="A737" s="207"/>
      <c r="B737" s="26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row>
    <row r="738" spans="1:28" ht="13.8" x14ac:dyDescent="0.45">
      <c r="A738" s="207"/>
      <c r="B738" s="26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row>
    <row r="739" spans="1:28" ht="13.8" x14ac:dyDescent="0.45">
      <c r="A739" s="207"/>
      <c r="B739" s="26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row>
    <row r="740" spans="1:28" ht="13.8" x14ac:dyDescent="0.45">
      <c r="A740" s="207"/>
      <c r="B740" s="26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row>
    <row r="741" spans="1:28" ht="13.8" x14ac:dyDescent="0.45">
      <c r="A741" s="207"/>
      <c r="B741" s="26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row>
    <row r="742" spans="1:28" ht="13.8" x14ac:dyDescent="0.45">
      <c r="A742" s="207"/>
      <c r="B742" s="26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row>
    <row r="743" spans="1:28" ht="13.8" x14ac:dyDescent="0.45">
      <c r="A743" s="207"/>
      <c r="B743" s="26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row>
    <row r="744" spans="1:28" ht="13.8" x14ac:dyDescent="0.45">
      <c r="A744" s="207"/>
      <c r="B744" s="26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row>
    <row r="745" spans="1:28" ht="13.8" x14ac:dyDescent="0.45">
      <c r="A745" s="207"/>
      <c r="B745" s="26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row>
    <row r="746" spans="1:28" ht="13.8" x14ac:dyDescent="0.45">
      <c r="A746" s="207"/>
      <c r="B746" s="26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row>
    <row r="747" spans="1:28" ht="13.8" x14ac:dyDescent="0.45">
      <c r="A747" s="207"/>
      <c r="B747" s="26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row>
    <row r="748" spans="1:28" ht="13.8" x14ac:dyDescent="0.45">
      <c r="A748" s="207"/>
      <c r="B748" s="26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row>
    <row r="749" spans="1:28" ht="13.8" x14ac:dyDescent="0.45">
      <c r="A749" s="207"/>
      <c r="B749" s="26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row>
    <row r="750" spans="1:28" ht="13.8" x14ac:dyDescent="0.45">
      <c r="A750" s="207"/>
      <c r="B750" s="26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row>
    <row r="751" spans="1:28" ht="13.8" x14ac:dyDescent="0.45">
      <c r="A751" s="207"/>
      <c r="B751" s="26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row>
    <row r="752" spans="1:28" ht="13.8" x14ac:dyDescent="0.45">
      <c r="A752" s="207"/>
      <c r="B752" s="26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row>
    <row r="753" spans="1:28" ht="13.8" x14ac:dyDescent="0.45">
      <c r="A753" s="207"/>
      <c r="B753" s="26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row>
    <row r="754" spans="1:28" ht="13.8" x14ac:dyDescent="0.45">
      <c r="A754" s="207"/>
      <c r="B754" s="26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row>
    <row r="755" spans="1:28" ht="13.8" x14ac:dyDescent="0.45">
      <c r="A755" s="207"/>
      <c r="B755" s="26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row>
    <row r="756" spans="1:28" ht="13.8" x14ac:dyDescent="0.45">
      <c r="A756" s="207"/>
      <c r="B756" s="26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row>
    <row r="757" spans="1:28" ht="13.8" x14ac:dyDescent="0.45">
      <c r="A757" s="207"/>
      <c r="B757" s="26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row>
    <row r="758" spans="1:28" ht="13.8" x14ac:dyDescent="0.45">
      <c r="A758" s="207"/>
      <c r="B758" s="26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row>
    <row r="759" spans="1:28" ht="13.8" x14ac:dyDescent="0.45">
      <c r="A759" s="207"/>
      <c r="B759" s="26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row>
    <row r="760" spans="1:28" ht="13.8" x14ac:dyDescent="0.45">
      <c r="A760" s="207"/>
      <c r="B760" s="26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row>
    <row r="761" spans="1:28" ht="13.8" x14ac:dyDescent="0.45">
      <c r="A761" s="207"/>
      <c r="B761" s="26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row>
    <row r="762" spans="1:28" ht="13.8" x14ac:dyDescent="0.45">
      <c r="A762" s="207"/>
      <c r="B762" s="26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row>
    <row r="763" spans="1:28" ht="13.8" x14ac:dyDescent="0.45">
      <c r="A763" s="207"/>
      <c r="B763" s="26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row>
    <row r="764" spans="1:28" ht="13.8" x14ac:dyDescent="0.45">
      <c r="A764" s="207"/>
      <c r="B764" s="26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row>
    <row r="765" spans="1:28" ht="13.8" x14ac:dyDescent="0.45">
      <c r="A765" s="207"/>
      <c r="B765" s="26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row>
    <row r="766" spans="1:28" ht="13.8" x14ac:dyDescent="0.45">
      <c r="A766" s="207"/>
      <c r="B766" s="26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row>
    <row r="767" spans="1:28" ht="13.8" x14ac:dyDescent="0.45">
      <c r="A767" s="207"/>
      <c r="B767" s="26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row>
    <row r="768" spans="1:28" ht="13.8" x14ac:dyDescent="0.45">
      <c r="A768" s="207"/>
      <c r="B768" s="26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row>
    <row r="769" spans="1:28" ht="13.8" x14ac:dyDescent="0.45">
      <c r="A769" s="207"/>
      <c r="B769" s="26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row>
    <row r="770" spans="1:28" ht="13.8" x14ac:dyDescent="0.45">
      <c r="A770" s="207"/>
      <c r="B770" s="26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row>
    <row r="771" spans="1:28" ht="13.8" x14ac:dyDescent="0.45">
      <c r="A771" s="207"/>
      <c r="B771" s="26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row>
    <row r="772" spans="1:28" ht="13.8" x14ac:dyDescent="0.45">
      <c r="A772" s="207"/>
      <c r="B772" s="26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row>
    <row r="773" spans="1:28" ht="13.8" x14ac:dyDescent="0.45">
      <c r="A773" s="207"/>
      <c r="B773" s="26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row>
    <row r="774" spans="1:28" ht="13.8" x14ac:dyDescent="0.45">
      <c r="A774" s="207"/>
      <c r="B774" s="26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row>
    <row r="775" spans="1:28" ht="13.8" x14ac:dyDescent="0.45">
      <c r="A775" s="207"/>
      <c r="B775" s="26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row>
    <row r="776" spans="1:28" ht="13.8" x14ac:dyDescent="0.45">
      <c r="A776" s="207"/>
      <c r="B776" s="26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row>
    <row r="777" spans="1:28" ht="13.8" x14ac:dyDescent="0.45">
      <c r="A777" s="207"/>
      <c r="B777" s="26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row>
    <row r="778" spans="1:28" ht="13.8" x14ac:dyDescent="0.45">
      <c r="A778" s="207"/>
      <c r="B778" s="26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row>
    <row r="779" spans="1:28" ht="13.8" x14ac:dyDescent="0.45">
      <c r="A779" s="207"/>
      <c r="B779" s="26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row>
    <row r="780" spans="1:28" ht="13.8" x14ac:dyDescent="0.45">
      <c r="A780" s="207"/>
      <c r="B780" s="26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row>
    <row r="781" spans="1:28" ht="13.8" x14ac:dyDescent="0.45">
      <c r="A781" s="207"/>
      <c r="B781" s="26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row>
    <row r="782" spans="1:28" ht="13.8" x14ac:dyDescent="0.45">
      <c r="A782" s="207"/>
      <c r="B782" s="26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row>
    <row r="783" spans="1:28" ht="13.8" x14ac:dyDescent="0.45">
      <c r="A783" s="207"/>
      <c r="B783" s="26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row>
    <row r="784" spans="1:28" ht="13.8" x14ac:dyDescent="0.45">
      <c r="A784" s="207"/>
      <c r="B784" s="26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row>
    <row r="785" spans="1:28" ht="13.8" x14ac:dyDescent="0.45">
      <c r="A785" s="207"/>
      <c r="B785" s="26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row>
    <row r="786" spans="1:28" ht="13.8" x14ac:dyDescent="0.45">
      <c r="A786" s="207"/>
      <c r="B786" s="26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row>
    <row r="787" spans="1:28" ht="13.8" x14ac:dyDescent="0.45">
      <c r="A787" s="207"/>
      <c r="B787" s="26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row>
    <row r="788" spans="1:28" ht="13.8" x14ac:dyDescent="0.45">
      <c r="A788" s="207"/>
      <c r="B788" s="26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row>
    <row r="789" spans="1:28" ht="13.8" x14ac:dyDescent="0.45">
      <c r="A789" s="207"/>
      <c r="B789" s="26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row>
    <row r="790" spans="1:28" ht="13.8" x14ac:dyDescent="0.45">
      <c r="A790" s="207"/>
      <c r="B790" s="26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row>
    <row r="791" spans="1:28" ht="13.8" x14ac:dyDescent="0.45">
      <c r="A791" s="207"/>
      <c r="B791" s="26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row>
    <row r="792" spans="1:28" ht="13.8" x14ac:dyDescent="0.45">
      <c r="A792" s="207"/>
      <c r="B792" s="26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row>
    <row r="793" spans="1:28" ht="13.8" x14ac:dyDescent="0.45">
      <c r="A793" s="207"/>
      <c r="B793" s="26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row>
    <row r="794" spans="1:28" ht="13.8" x14ac:dyDescent="0.45">
      <c r="A794" s="207"/>
      <c r="B794" s="26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row>
    <row r="795" spans="1:28" ht="13.8" x14ac:dyDescent="0.45">
      <c r="A795" s="207"/>
      <c r="B795" s="26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row>
    <row r="796" spans="1:28" ht="13.8" x14ac:dyDescent="0.45">
      <c r="A796" s="207"/>
      <c r="B796" s="26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row>
    <row r="797" spans="1:28" ht="13.8" x14ac:dyDescent="0.45">
      <c r="A797" s="207"/>
      <c r="B797" s="26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row>
    <row r="798" spans="1:28" ht="13.8" x14ac:dyDescent="0.45">
      <c r="A798" s="207"/>
      <c r="B798" s="26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row>
    <row r="799" spans="1:28" ht="13.8" x14ac:dyDescent="0.45">
      <c r="A799" s="207"/>
      <c r="B799" s="26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row>
    <row r="800" spans="1:28" ht="13.8" x14ac:dyDescent="0.45">
      <c r="A800" s="207"/>
      <c r="B800" s="26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row>
    <row r="801" spans="1:28" ht="13.8" x14ac:dyDescent="0.45">
      <c r="A801" s="207"/>
      <c r="B801" s="26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row>
    <row r="802" spans="1:28" ht="13.8" x14ac:dyDescent="0.45">
      <c r="A802" s="207"/>
      <c r="B802" s="26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row>
    <row r="803" spans="1:28" ht="13.8" x14ac:dyDescent="0.45">
      <c r="A803" s="207"/>
      <c r="B803" s="26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row>
    <row r="804" spans="1:28" ht="13.8" x14ac:dyDescent="0.45">
      <c r="A804" s="207"/>
      <c r="B804" s="26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row>
    <row r="805" spans="1:28" ht="13.8" x14ac:dyDescent="0.45">
      <c r="A805" s="207"/>
      <c r="B805" s="26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row>
    <row r="806" spans="1:28" ht="13.8" x14ac:dyDescent="0.45">
      <c r="A806" s="207"/>
      <c r="B806" s="26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row>
    <row r="807" spans="1:28" ht="13.8" x14ac:dyDescent="0.45">
      <c r="A807" s="207"/>
      <c r="B807" s="26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row>
    <row r="808" spans="1:28" ht="13.8" x14ac:dyDescent="0.45">
      <c r="A808" s="207"/>
      <c r="B808" s="26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row>
    <row r="809" spans="1:28" ht="13.8" x14ac:dyDescent="0.45">
      <c r="A809" s="207"/>
      <c r="B809" s="26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row>
    <row r="810" spans="1:28" ht="13.8" x14ac:dyDescent="0.45">
      <c r="A810" s="207"/>
      <c r="B810" s="26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row>
    <row r="811" spans="1:28" ht="13.8" x14ac:dyDescent="0.45">
      <c r="A811" s="207"/>
      <c r="B811" s="26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row>
    <row r="812" spans="1:28" ht="13.8" x14ac:dyDescent="0.45">
      <c r="A812" s="207"/>
      <c r="B812" s="26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row>
    <row r="813" spans="1:28" ht="13.8" x14ac:dyDescent="0.45">
      <c r="A813" s="207"/>
      <c r="B813" s="26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row>
    <row r="814" spans="1:28" ht="13.8" x14ac:dyDescent="0.45">
      <c r="A814" s="207"/>
      <c r="B814" s="26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row>
    <row r="815" spans="1:28" ht="13.8" x14ac:dyDescent="0.45">
      <c r="A815" s="207"/>
      <c r="B815" s="26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row>
    <row r="816" spans="1:28" ht="13.8" x14ac:dyDescent="0.45">
      <c r="A816" s="207"/>
      <c r="B816" s="26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row>
    <row r="817" spans="1:28" ht="13.8" x14ac:dyDescent="0.45">
      <c r="A817" s="207"/>
      <c r="B817" s="26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row>
    <row r="818" spans="1:28" ht="13.8" x14ac:dyDescent="0.45">
      <c r="A818" s="207"/>
      <c r="B818" s="26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row>
    <row r="819" spans="1:28" ht="13.8" x14ac:dyDescent="0.45">
      <c r="A819" s="207"/>
      <c r="B819" s="26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row>
    <row r="820" spans="1:28" ht="13.8" x14ac:dyDescent="0.45">
      <c r="A820" s="207"/>
      <c r="B820" s="26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row>
    <row r="821" spans="1:28" ht="13.8" x14ac:dyDescent="0.45">
      <c r="A821" s="207"/>
      <c r="B821" s="26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row>
    <row r="822" spans="1:28" ht="13.8" x14ac:dyDescent="0.45">
      <c r="A822" s="207"/>
      <c r="B822" s="26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row>
    <row r="823" spans="1:28" ht="13.8" x14ac:dyDescent="0.45">
      <c r="A823" s="207"/>
      <c r="B823" s="26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row>
    <row r="824" spans="1:28" ht="13.8" x14ac:dyDescent="0.45">
      <c r="A824" s="207"/>
      <c r="B824" s="26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row>
    <row r="825" spans="1:28" ht="13.8" x14ac:dyDescent="0.45">
      <c r="A825" s="207"/>
      <c r="B825" s="26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row>
    <row r="826" spans="1:28" ht="13.8" x14ac:dyDescent="0.45">
      <c r="A826" s="207"/>
      <c r="B826" s="26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row>
    <row r="827" spans="1:28" ht="13.8" x14ac:dyDescent="0.45">
      <c r="A827" s="207"/>
      <c r="B827" s="26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row>
    <row r="828" spans="1:28" ht="13.8" x14ac:dyDescent="0.45">
      <c r="A828" s="207"/>
      <c r="B828" s="26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row>
    <row r="829" spans="1:28" ht="13.8" x14ac:dyDescent="0.45">
      <c r="A829" s="207"/>
      <c r="B829" s="26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row>
    <row r="830" spans="1:28" ht="13.8" x14ac:dyDescent="0.45">
      <c r="A830" s="207"/>
      <c r="B830" s="26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row>
    <row r="831" spans="1:28" ht="13.8" x14ac:dyDescent="0.45">
      <c r="A831" s="207"/>
      <c r="B831" s="26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row>
    <row r="832" spans="1:28" ht="13.8" x14ac:dyDescent="0.45">
      <c r="A832" s="207"/>
      <c r="B832" s="26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row>
    <row r="833" spans="1:28" ht="13.8" x14ac:dyDescent="0.45">
      <c r="A833" s="207"/>
      <c r="B833" s="26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row>
    <row r="834" spans="1:28" ht="13.8" x14ac:dyDescent="0.45">
      <c r="A834" s="207"/>
      <c r="B834" s="26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row>
    <row r="835" spans="1:28" ht="13.8" x14ac:dyDescent="0.45">
      <c r="A835" s="207"/>
      <c r="B835" s="26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row>
    <row r="836" spans="1:28" ht="13.8" x14ac:dyDescent="0.45">
      <c r="A836" s="207"/>
      <c r="B836" s="26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row>
    <row r="837" spans="1:28" ht="13.8" x14ac:dyDescent="0.45">
      <c r="A837" s="207"/>
      <c r="B837" s="26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row>
    <row r="838" spans="1:28" ht="13.8" x14ac:dyDescent="0.45">
      <c r="A838" s="207"/>
      <c r="B838" s="26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row>
    <row r="839" spans="1:28" ht="13.8" x14ac:dyDescent="0.45">
      <c r="A839" s="207"/>
      <c r="B839" s="26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row>
    <row r="840" spans="1:28" ht="13.8" x14ac:dyDescent="0.45">
      <c r="A840" s="207"/>
      <c r="B840" s="26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row>
    <row r="841" spans="1:28" ht="13.8" x14ac:dyDescent="0.45">
      <c r="A841" s="207"/>
      <c r="B841" s="26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row>
    <row r="842" spans="1:28" ht="13.8" x14ac:dyDescent="0.45">
      <c r="A842" s="207"/>
      <c r="B842" s="26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row>
    <row r="843" spans="1:28" ht="13.8" x14ac:dyDescent="0.45">
      <c r="A843" s="207"/>
      <c r="B843" s="26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row>
    <row r="844" spans="1:28" ht="13.8" x14ac:dyDescent="0.45">
      <c r="A844" s="207"/>
      <c r="B844" s="26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row>
    <row r="845" spans="1:28" ht="13.8" x14ac:dyDescent="0.45">
      <c r="A845" s="207"/>
      <c r="B845" s="26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row>
    <row r="846" spans="1:28" ht="13.8" x14ac:dyDescent="0.45">
      <c r="A846" s="207"/>
      <c r="B846" s="26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row>
    <row r="847" spans="1:28" ht="13.8" x14ac:dyDescent="0.45">
      <c r="A847" s="207"/>
      <c r="B847" s="26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row>
    <row r="848" spans="1:28" ht="13.8" x14ac:dyDescent="0.45">
      <c r="A848" s="207"/>
      <c r="B848" s="26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row>
    <row r="849" spans="1:28" ht="13.8" x14ac:dyDescent="0.45">
      <c r="A849" s="207"/>
      <c r="B849" s="26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row>
    <row r="850" spans="1:28" ht="13.8" x14ac:dyDescent="0.45">
      <c r="A850" s="207"/>
      <c r="B850" s="26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row>
    <row r="851" spans="1:28" ht="13.8" x14ac:dyDescent="0.45">
      <c r="A851" s="207"/>
      <c r="B851" s="26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row>
    <row r="852" spans="1:28" ht="13.8" x14ac:dyDescent="0.45">
      <c r="A852" s="207"/>
      <c r="B852" s="26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row>
    <row r="853" spans="1:28" ht="13.8" x14ac:dyDescent="0.45">
      <c r="A853" s="207"/>
      <c r="B853" s="26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row>
    <row r="854" spans="1:28" ht="13.8" x14ac:dyDescent="0.45">
      <c r="A854" s="207"/>
      <c r="B854" s="26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row>
    <row r="855" spans="1:28" ht="13.8" x14ac:dyDescent="0.45">
      <c r="A855" s="207"/>
      <c r="B855" s="26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row>
    <row r="856" spans="1:28" ht="13.8" x14ac:dyDescent="0.45">
      <c r="A856" s="207"/>
      <c r="B856" s="26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row>
    <row r="857" spans="1:28" ht="13.8" x14ac:dyDescent="0.45">
      <c r="A857" s="207"/>
      <c r="B857" s="26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row>
    <row r="858" spans="1:28" ht="13.8" x14ac:dyDescent="0.45">
      <c r="A858" s="207"/>
      <c r="B858" s="26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row>
    <row r="859" spans="1:28" ht="13.8" x14ac:dyDescent="0.45">
      <c r="A859" s="207"/>
      <c r="B859" s="26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row>
    <row r="860" spans="1:28" ht="13.8" x14ac:dyDescent="0.45">
      <c r="A860" s="207"/>
      <c r="B860" s="26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row>
    <row r="861" spans="1:28" ht="13.8" x14ac:dyDescent="0.45">
      <c r="A861" s="207"/>
      <c r="B861" s="26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row>
    <row r="862" spans="1:28" ht="13.8" x14ac:dyDescent="0.45">
      <c r="A862" s="207"/>
      <c r="B862" s="26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row>
    <row r="863" spans="1:28" ht="13.8" x14ac:dyDescent="0.45">
      <c r="A863" s="207"/>
      <c r="B863" s="26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row>
    <row r="864" spans="1:28" ht="13.8" x14ac:dyDescent="0.45">
      <c r="A864" s="207"/>
      <c r="B864" s="26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row>
    <row r="865" spans="1:28" ht="13.8" x14ac:dyDescent="0.45">
      <c r="A865" s="207"/>
      <c r="B865" s="26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row>
    <row r="866" spans="1:28" ht="13.8" x14ac:dyDescent="0.45">
      <c r="A866" s="207"/>
      <c r="B866" s="26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row>
    <row r="867" spans="1:28" ht="13.8" x14ac:dyDescent="0.45">
      <c r="A867" s="207"/>
      <c r="B867" s="26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row>
    <row r="868" spans="1:28" ht="13.8" x14ac:dyDescent="0.45">
      <c r="A868" s="207"/>
      <c r="B868" s="26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row>
    <row r="869" spans="1:28" ht="13.8" x14ac:dyDescent="0.45">
      <c r="A869" s="207"/>
      <c r="B869" s="26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row>
    <row r="870" spans="1:28" ht="13.8" x14ac:dyDescent="0.45">
      <c r="A870" s="207"/>
      <c r="B870" s="26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row>
    <row r="871" spans="1:28" ht="13.8" x14ac:dyDescent="0.45">
      <c r="A871" s="207"/>
      <c r="B871" s="26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row>
    <row r="872" spans="1:28" ht="13.8" x14ac:dyDescent="0.45">
      <c r="A872" s="207"/>
      <c r="B872" s="26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row>
    <row r="873" spans="1:28" ht="13.8" x14ac:dyDescent="0.45">
      <c r="A873" s="207"/>
      <c r="B873" s="26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row>
    <row r="874" spans="1:28" ht="13.8" x14ac:dyDescent="0.45">
      <c r="A874" s="207"/>
      <c r="B874" s="26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row>
    <row r="875" spans="1:28" ht="13.8" x14ac:dyDescent="0.45">
      <c r="A875" s="207"/>
      <c r="B875" s="26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row>
    <row r="876" spans="1:28" ht="13.8" x14ac:dyDescent="0.45">
      <c r="A876" s="207"/>
      <c r="B876" s="26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row>
    <row r="877" spans="1:28" ht="13.8" x14ac:dyDescent="0.45">
      <c r="A877" s="207"/>
      <c r="B877" s="26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row>
    <row r="878" spans="1:28" ht="13.8" x14ac:dyDescent="0.45">
      <c r="A878" s="207"/>
      <c r="B878" s="26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row>
    <row r="879" spans="1:28" ht="13.8" x14ac:dyDescent="0.45">
      <c r="A879" s="207"/>
      <c r="B879" s="26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row>
    <row r="880" spans="1:28" ht="13.8" x14ac:dyDescent="0.45">
      <c r="A880" s="207"/>
      <c r="B880" s="26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row>
    <row r="881" spans="1:28" ht="13.8" x14ac:dyDescent="0.45">
      <c r="A881" s="207"/>
      <c r="B881" s="26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row>
    <row r="882" spans="1:28" ht="13.8" x14ac:dyDescent="0.45">
      <c r="A882" s="207"/>
      <c r="B882" s="26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row>
    <row r="883" spans="1:28" ht="13.8" x14ac:dyDescent="0.45">
      <c r="A883" s="207"/>
      <c r="B883" s="26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row>
    <row r="884" spans="1:28" ht="13.8" x14ac:dyDescent="0.45">
      <c r="A884" s="207"/>
      <c r="B884" s="26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row>
    <row r="885" spans="1:28" ht="13.8" x14ac:dyDescent="0.45">
      <c r="A885" s="207"/>
      <c r="B885" s="26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row>
    <row r="886" spans="1:28" ht="13.8" x14ac:dyDescent="0.45">
      <c r="A886" s="207"/>
      <c r="B886" s="26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row>
    <row r="887" spans="1:28" ht="13.8" x14ac:dyDescent="0.45">
      <c r="A887" s="207"/>
      <c r="B887" s="26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row>
    <row r="888" spans="1:28" ht="13.8" x14ac:dyDescent="0.45">
      <c r="A888" s="207"/>
      <c r="B888" s="26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row>
    <row r="889" spans="1:28" ht="13.8" x14ac:dyDescent="0.45">
      <c r="A889" s="207"/>
      <c r="B889" s="26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row>
    <row r="890" spans="1:28" ht="13.8" x14ac:dyDescent="0.45">
      <c r="A890" s="207"/>
      <c r="B890" s="26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row>
    <row r="891" spans="1:28" ht="13.8" x14ac:dyDescent="0.45">
      <c r="A891" s="207"/>
      <c r="B891" s="26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row>
    <row r="892" spans="1:28" ht="13.8" x14ac:dyDescent="0.45">
      <c r="A892" s="207"/>
      <c r="B892" s="26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row>
    <row r="893" spans="1:28" ht="13.8" x14ac:dyDescent="0.45">
      <c r="A893" s="207"/>
      <c r="B893" s="26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row>
    <row r="894" spans="1:28" ht="13.8" x14ac:dyDescent="0.45">
      <c r="A894" s="207"/>
      <c r="B894" s="26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row>
    <row r="895" spans="1:28" ht="13.8" x14ac:dyDescent="0.45">
      <c r="A895" s="207"/>
      <c r="B895" s="26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row>
    <row r="896" spans="1:28" ht="13.8" x14ac:dyDescent="0.45">
      <c r="A896" s="207"/>
      <c r="B896" s="26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row>
    <row r="897" spans="1:28" ht="13.8" x14ac:dyDescent="0.45">
      <c r="A897" s="207"/>
      <c r="B897" s="26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row>
    <row r="898" spans="1:28" ht="13.8" x14ac:dyDescent="0.45">
      <c r="A898" s="207"/>
      <c r="B898" s="26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row>
    <row r="899" spans="1:28" ht="13.8" x14ac:dyDescent="0.45">
      <c r="A899" s="207"/>
      <c r="B899" s="26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row>
    <row r="900" spans="1:28" ht="13.8" x14ac:dyDescent="0.45">
      <c r="A900" s="207"/>
      <c r="B900" s="26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row>
    <row r="901" spans="1:28" ht="13.8" x14ac:dyDescent="0.45">
      <c r="A901" s="207"/>
      <c r="B901" s="26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row>
    <row r="902" spans="1:28" ht="13.8" x14ac:dyDescent="0.45">
      <c r="A902" s="207"/>
      <c r="B902" s="26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row>
    <row r="903" spans="1:28" ht="13.8" x14ac:dyDescent="0.45">
      <c r="A903" s="207"/>
      <c r="B903" s="26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row>
    <row r="904" spans="1:28" ht="13.8" x14ac:dyDescent="0.45">
      <c r="A904" s="207"/>
      <c r="B904" s="26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row>
    <row r="905" spans="1:28" ht="13.8" x14ac:dyDescent="0.45">
      <c r="A905" s="207"/>
      <c r="B905" s="26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row>
    <row r="906" spans="1:28" ht="13.8" x14ac:dyDescent="0.45">
      <c r="A906" s="207"/>
      <c r="B906" s="26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row>
    <row r="907" spans="1:28" ht="13.8" x14ac:dyDescent="0.45">
      <c r="A907" s="207"/>
      <c r="B907" s="26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row>
    <row r="908" spans="1:28" ht="13.8" x14ac:dyDescent="0.45">
      <c r="A908" s="207"/>
      <c r="B908" s="26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row>
    <row r="909" spans="1:28" ht="13.8" x14ac:dyDescent="0.45">
      <c r="A909" s="207"/>
      <c r="B909" s="26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row>
    <row r="910" spans="1:28" ht="13.8" x14ac:dyDescent="0.45">
      <c r="A910" s="207"/>
      <c r="B910" s="26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row>
    <row r="911" spans="1:28" ht="13.8" x14ac:dyDescent="0.45">
      <c r="A911" s="207"/>
      <c r="B911" s="26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row>
    <row r="912" spans="1:28" ht="13.8" x14ac:dyDescent="0.45">
      <c r="A912" s="207"/>
      <c r="B912" s="26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row>
    <row r="913" spans="1:28" ht="13.8" x14ac:dyDescent="0.45">
      <c r="A913" s="207"/>
      <c r="B913" s="26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row>
    <row r="914" spans="1:28" ht="13.8" x14ac:dyDescent="0.45">
      <c r="A914" s="207"/>
      <c r="B914" s="26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row>
    <row r="915" spans="1:28" ht="13.8" x14ac:dyDescent="0.45">
      <c r="A915" s="207"/>
      <c r="B915" s="26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row>
    <row r="916" spans="1:28" ht="13.8" x14ac:dyDescent="0.45">
      <c r="A916" s="207"/>
      <c r="B916" s="26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row>
    <row r="917" spans="1:28" ht="13.8" x14ac:dyDescent="0.45">
      <c r="A917" s="207"/>
      <c r="B917" s="26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row>
    <row r="918" spans="1:28" ht="13.8" x14ac:dyDescent="0.45">
      <c r="A918" s="207"/>
      <c r="B918" s="26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row>
    <row r="919" spans="1:28" ht="13.8" x14ac:dyDescent="0.45">
      <c r="A919" s="207"/>
      <c r="B919" s="26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row>
    <row r="920" spans="1:28" ht="13.8" x14ac:dyDescent="0.45">
      <c r="A920" s="207"/>
      <c r="B920" s="26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row>
    <row r="921" spans="1:28" ht="13.8" x14ac:dyDescent="0.45">
      <c r="A921" s="207"/>
      <c r="B921" s="26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row>
    <row r="922" spans="1:28" ht="13.8" x14ac:dyDescent="0.45">
      <c r="A922" s="207"/>
      <c r="B922" s="26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row>
    <row r="923" spans="1:28" ht="13.8" x14ac:dyDescent="0.45">
      <c r="A923" s="207"/>
      <c r="B923" s="26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row>
    <row r="924" spans="1:28" ht="13.8" x14ac:dyDescent="0.45">
      <c r="A924" s="207"/>
      <c r="B924" s="26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row>
    <row r="925" spans="1:28" ht="13.8" x14ac:dyDescent="0.45">
      <c r="A925" s="207"/>
      <c r="B925" s="26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row>
    <row r="926" spans="1:28" ht="13.8" x14ac:dyDescent="0.45">
      <c r="A926" s="207"/>
      <c r="B926" s="26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row>
    <row r="927" spans="1:28" ht="13.8" x14ac:dyDescent="0.45">
      <c r="A927" s="207"/>
      <c r="B927" s="26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row>
    <row r="928" spans="1:28" ht="13.8" x14ac:dyDescent="0.45">
      <c r="A928" s="207"/>
      <c r="B928" s="26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row>
    <row r="929" spans="1:28" ht="13.8" x14ac:dyDescent="0.45">
      <c r="A929" s="207"/>
      <c r="B929" s="26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row>
    <row r="930" spans="1:28" ht="13.8" x14ac:dyDescent="0.45">
      <c r="A930" s="207"/>
      <c r="B930" s="26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row>
    <row r="931" spans="1:28" ht="13.8" x14ac:dyDescent="0.45">
      <c r="A931" s="207"/>
      <c r="B931" s="26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row>
    <row r="932" spans="1:28" ht="13.8" x14ac:dyDescent="0.45">
      <c r="A932" s="207"/>
      <c r="B932" s="26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row>
    <row r="933" spans="1:28" ht="13.8" x14ac:dyDescent="0.45">
      <c r="A933" s="207"/>
      <c r="B933" s="26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row>
    <row r="934" spans="1:28" ht="13.8" x14ac:dyDescent="0.45">
      <c r="A934" s="207"/>
      <c r="B934" s="26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row>
    <row r="935" spans="1:28" ht="13.8" x14ac:dyDescent="0.45">
      <c r="A935" s="207"/>
      <c r="B935" s="26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row>
    <row r="936" spans="1:28" ht="13.8" x14ac:dyDescent="0.45">
      <c r="A936" s="207"/>
      <c r="B936" s="26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row>
    <row r="937" spans="1:28" ht="13.8" x14ac:dyDescent="0.45">
      <c r="A937" s="207"/>
      <c r="B937" s="26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row>
    <row r="938" spans="1:28" ht="13.8" x14ac:dyDescent="0.45">
      <c r="A938" s="207"/>
      <c r="B938" s="26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row>
    <row r="939" spans="1:28" ht="13.8" x14ac:dyDescent="0.45">
      <c r="A939" s="207"/>
      <c r="B939" s="26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row>
    <row r="940" spans="1:28" ht="13.8" x14ac:dyDescent="0.45">
      <c r="A940" s="207"/>
      <c r="B940" s="26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row>
    <row r="941" spans="1:28" ht="13.8" x14ac:dyDescent="0.45">
      <c r="A941" s="207"/>
      <c r="B941" s="26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row>
    <row r="942" spans="1:28" ht="13.8" x14ac:dyDescent="0.45">
      <c r="A942" s="207"/>
      <c r="B942" s="26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row>
    <row r="943" spans="1:28" ht="13.8" x14ac:dyDescent="0.45">
      <c r="A943" s="207"/>
      <c r="B943" s="26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row>
    <row r="944" spans="1:28" ht="13.8" x14ac:dyDescent="0.45">
      <c r="A944" s="207"/>
      <c r="B944" s="26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row>
    <row r="945" spans="1:28" ht="13.8" x14ac:dyDescent="0.45">
      <c r="A945" s="207"/>
      <c r="B945" s="26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row>
    <row r="946" spans="1:28" ht="13.8" x14ac:dyDescent="0.45">
      <c r="A946" s="207"/>
      <c r="B946" s="26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row>
    <row r="947" spans="1:28" ht="13.8" x14ac:dyDescent="0.45">
      <c r="A947" s="207"/>
      <c r="B947" s="26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row>
    <row r="948" spans="1:28" ht="13.8" x14ac:dyDescent="0.45">
      <c r="A948" s="207"/>
      <c r="B948" s="26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row>
    <row r="949" spans="1:28" ht="13.8" x14ac:dyDescent="0.45">
      <c r="A949" s="207"/>
      <c r="B949" s="26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row>
    <row r="950" spans="1:28" ht="13.8" x14ac:dyDescent="0.45">
      <c r="A950" s="207"/>
      <c r="B950" s="26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row>
    <row r="951" spans="1:28" ht="13.8" x14ac:dyDescent="0.45">
      <c r="A951" s="207"/>
      <c r="B951" s="26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row>
    <row r="952" spans="1:28" ht="13.8" x14ac:dyDescent="0.45">
      <c r="A952" s="207"/>
      <c r="B952" s="26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row>
    <row r="953" spans="1:28" ht="13.8" x14ac:dyDescent="0.45">
      <c r="A953" s="207"/>
      <c r="B953" s="26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row>
    <row r="954" spans="1:28" ht="13.8" x14ac:dyDescent="0.45">
      <c r="A954" s="207"/>
      <c r="B954" s="26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row>
    <row r="955" spans="1:28" ht="13.8" x14ac:dyDescent="0.45">
      <c r="A955" s="207"/>
      <c r="B955" s="26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row>
    <row r="956" spans="1:28" ht="13.8" x14ac:dyDescent="0.45">
      <c r="A956" s="207"/>
      <c r="B956" s="26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row>
    <row r="957" spans="1:28" ht="13.8" x14ac:dyDescent="0.45">
      <c r="A957" s="207"/>
      <c r="B957" s="26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row>
    <row r="958" spans="1:28" ht="13.8" x14ac:dyDescent="0.45">
      <c r="A958" s="207"/>
      <c r="B958" s="26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row>
    <row r="959" spans="1:28" ht="13.8" x14ac:dyDescent="0.45">
      <c r="A959" s="207"/>
      <c r="B959" s="26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row>
    <row r="960" spans="1:28" ht="13.8" x14ac:dyDescent="0.45">
      <c r="A960" s="207"/>
      <c r="B960" s="26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row>
    <row r="961" spans="1:28" ht="13.8" x14ac:dyDescent="0.45">
      <c r="A961" s="207"/>
      <c r="B961" s="26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row>
    <row r="962" spans="1:28" ht="13.8" x14ac:dyDescent="0.45">
      <c r="A962" s="207"/>
      <c r="B962" s="26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row>
    <row r="963" spans="1:28" ht="13.8" x14ac:dyDescent="0.45">
      <c r="A963" s="207"/>
      <c r="B963" s="26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row>
    <row r="964" spans="1:28" ht="13.8" x14ac:dyDescent="0.45">
      <c r="A964" s="207"/>
      <c r="B964" s="26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row>
    <row r="965" spans="1:28" ht="13.8" x14ac:dyDescent="0.45">
      <c r="A965" s="207"/>
      <c r="B965" s="26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row>
    <row r="966" spans="1:28" ht="13.8" x14ac:dyDescent="0.45">
      <c r="A966" s="207"/>
      <c r="B966" s="26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row>
    <row r="967" spans="1:28" ht="13.8" x14ac:dyDescent="0.45">
      <c r="A967" s="207"/>
      <c r="B967" s="26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row>
    <row r="968" spans="1:28" ht="13.8" x14ac:dyDescent="0.45">
      <c r="A968" s="207"/>
      <c r="B968" s="26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row>
    <row r="969" spans="1:28" ht="13.8" x14ac:dyDescent="0.45">
      <c r="A969" s="207"/>
      <c r="B969" s="26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row>
    <row r="970" spans="1:28" ht="13.8" x14ac:dyDescent="0.45">
      <c r="A970" s="207"/>
      <c r="B970" s="26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row>
    <row r="971" spans="1:28" ht="13.8" x14ac:dyDescent="0.45">
      <c r="A971" s="207"/>
      <c r="B971" s="26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row>
    <row r="972" spans="1:28" ht="13.8" x14ac:dyDescent="0.45">
      <c r="A972" s="207"/>
      <c r="B972" s="26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row>
    <row r="973" spans="1:28" ht="13.8" x14ac:dyDescent="0.45">
      <c r="A973" s="207"/>
      <c r="B973" s="26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row>
    <row r="974" spans="1:28" ht="13.8" x14ac:dyDescent="0.45">
      <c r="A974" s="207"/>
      <c r="B974" s="26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row>
    <row r="975" spans="1:28" ht="13.8" x14ac:dyDescent="0.45">
      <c r="A975" s="207"/>
      <c r="B975" s="26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row>
    <row r="976" spans="1:28" ht="13.8" x14ac:dyDescent="0.45">
      <c r="A976" s="207"/>
      <c r="B976" s="26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row>
    <row r="977" spans="1:28" ht="13.8" x14ac:dyDescent="0.45">
      <c r="A977" s="207"/>
      <c r="B977" s="26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row>
    <row r="978" spans="1:28" ht="13.8" x14ac:dyDescent="0.45">
      <c r="A978" s="207"/>
      <c r="B978" s="26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row>
    <row r="979" spans="1:28" ht="13.8" x14ac:dyDescent="0.45">
      <c r="A979" s="207"/>
      <c r="B979" s="26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row>
    <row r="980" spans="1:28" ht="13.8" x14ac:dyDescent="0.45">
      <c r="A980" s="207"/>
      <c r="B980" s="26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row>
    <row r="981" spans="1:28" ht="13.8" x14ac:dyDescent="0.45">
      <c r="A981" s="207"/>
      <c r="B981" s="26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row>
    <row r="982" spans="1:28" ht="13.8" x14ac:dyDescent="0.45">
      <c r="A982" s="207"/>
      <c r="B982" s="26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row>
    <row r="983" spans="1:28" ht="13.8" x14ac:dyDescent="0.45">
      <c r="A983" s="207"/>
      <c r="B983" s="26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row>
    <row r="984" spans="1:28" ht="13.8" x14ac:dyDescent="0.45">
      <c r="A984" s="207"/>
      <c r="B984" s="26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row>
    <row r="985" spans="1:28" ht="13.8" x14ac:dyDescent="0.45">
      <c r="A985" s="207"/>
      <c r="B985" s="26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row>
    <row r="986" spans="1:28" ht="13.8" x14ac:dyDescent="0.45">
      <c r="A986" s="207"/>
      <c r="B986" s="26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row>
    <row r="987" spans="1:28" ht="13.8" x14ac:dyDescent="0.45">
      <c r="A987" s="207"/>
      <c r="B987" s="26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row>
    <row r="988" spans="1:28" ht="13.8" x14ac:dyDescent="0.45">
      <c r="A988" s="207"/>
      <c r="B988" s="26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row>
    <row r="989" spans="1:28" ht="13.8" x14ac:dyDescent="0.45">
      <c r="A989" s="207"/>
      <c r="B989" s="26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row>
    <row r="990" spans="1:28" ht="13.8" x14ac:dyDescent="0.45">
      <c r="A990" s="207"/>
      <c r="B990" s="26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row>
    <row r="991" spans="1:28" ht="13.8" x14ac:dyDescent="0.45">
      <c r="A991" s="207"/>
      <c r="B991" s="26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row>
    <row r="992" spans="1:28" ht="13.8" x14ac:dyDescent="0.45">
      <c r="A992" s="207"/>
      <c r="B992" s="26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row>
    <row r="993" spans="1:28" ht="13.8" x14ac:dyDescent="0.45">
      <c r="A993" s="207"/>
      <c r="B993" s="26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row>
    <row r="994" spans="1:28" ht="13.8" x14ac:dyDescent="0.45">
      <c r="A994" s="207"/>
      <c r="B994" s="26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row>
    <row r="995" spans="1:28" ht="13.8" x14ac:dyDescent="0.45">
      <c r="A995" s="207"/>
      <c r="B995" s="26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row>
    <row r="996" spans="1:28" ht="13.8" x14ac:dyDescent="0.45">
      <c r="A996" s="207"/>
      <c r="B996" s="26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row>
    <row r="997" spans="1:28" ht="13.8" x14ac:dyDescent="0.45">
      <c r="A997" s="207"/>
      <c r="B997" s="26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row>
    <row r="998" spans="1:28" ht="13.8" x14ac:dyDescent="0.45">
      <c r="A998" s="207"/>
      <c r="B998" s="26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row>
    <row r="999" spans="1:28" ht="13.8" x14ac:dyDescent="0.45">
      <c r="A999" s="207"/>
      <c r="B999" s="26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row>
    <row r="1000" spans="1:28" ht="13.8" x14ac:dyDescent="0.45">
      <c r="A1000" s="207"/>
      <c r="B1000" s="26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row>
    <row r="1001" spans="1:28" ht="13.8" x14ac:dyDescent="0.45">
      <c r="A1001" s="207"/>
      <c r="B1001" s="267"/>
      <c r="C1001" s="207"/>
      <c r="D1001" s="207"/>
      <c r="E1001" s="207"/>
      <c r="F1001" s="207"/>
      <c r="G1001" s="207"/>
      <c r="H1001" s="207"/>
      <c r="I1001" s="207"/>
      <c r="J1001" s="207"/>
      <c r="K1001" s="207"/>
      <c r="L1001" s="207"/>
      <c r="M1001" s="207"/>
      <c r="N1001" s="207"/>
      <c r="O1001" s="207"/>
      <c r="P1001" s="207"/>
      <c r="Q1001" s="207"/>
      <c r="R1001" s="207"/>
      <c r="S1001" s="207"/>
      <c r="T1001" s="207"/>
      <c r="U1001" s="207"/>
      <c r="V1001" s="207"/>
      <c r="W1001" s="207"/>
      <c r="X1001" s="207"/>
      <c r="Y1001" s="207"/>
      <c r="Z1001" s="207"/>
      <c r="AA1001" s="207"/>
      <c r="AB1001" s="207"/>
    </row>
    <row r="1002" spans="1:28" ht="13.8" x14ac:dyDescent="0.45">
      <c r="A1002" s="207"/>
      <c r="B1002" s="26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c r="AA1002" s="207"/>
      <c r="AB1002" s="207"/>
    </row>
    <row r="1003" spans="1:28" ht="13.8" x14ac:dyDescent="0.45">
      <c r="A1003" s="207"/>
      <c r="B1003" s="267"/>
      <c r="C1003" s="207"/>
      <c r="D1003" s="207"/>
      <c r="E1003" s="207"/>
      <c r="F1003" s="207"/>
      <c r="G1003" s="207"/>
      <c r="H1003" s="207"/>
      <c r="I1003" s="207"/>
      <c r="J1003" s="207"/>
      <c r="K1003" s="207"/>
      <c r="L1003" s="207"/>
      <c r="M1003" s="207"/>
      <c r="N1003" s="207"/>
      <c r="O1003" s="207"/>
      <c r="P1003" s="207"/>
      <c r="Q1003" s="207"/>
      <c r="R1003" s="207"/>
      <c r="S1003" s="207"/>
      <c r="T1003" s="207"/>
      <c r="U1003" s="207"/>
      <c r="V1003" s="207"/>
      <c r="W1003" s="207"/>
      <c r="X1003" s="207"/>
      <c r="Y1003" s="207"/>
      <c r="Z1003" s="207"/>
      <c r="AA1003" s="207"/>
      <c r="AB1003" s="207"/>
    </row>
    <row r="1004" spans="1:28" ht="13.8" x14ac:dyDescent="0.45">
      <c r="A1004" s="207"/>
      <c r="B1004" s="26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c r="AA1004" s="207"/>
      <c r="AB1004" s="207"/>
    </row>
    <row r="1005" spans="1:28" ht="13.8" x14ac:dyDescent="0.45">
      <c r="A1005" s="207"/>
      <c r="B1005" s="267"/>
      <c r="C1005" s="207"/>
      <c r="D1005" s="207"/>
      <c r="E1005" s="207"/>
      <c r="F1005" s="207"/>
      <c r="G1005" s="207"/>
      <c r="H1005" s="207"/>
      <c r="I1005" s="207"/>
      <c r="J1005" s="207"/>
      <c r="K1005" s="207"/>
      <c r="L1005" s="207"/>
      <c r="M1005" s="207"/>
      <c r="N1005" s="207"/>
      <c r="O1005" s="207"/>
      <c r="P1005" s="207"/>
      <c r="Q1005" s="207"/>
      <c r="R1005" s="207"/>
      <c r="S1005" s="207"/>
      <c r="T1005" s="207"/>
      <c r="U1005" s="207"/>
      <c r="V1005" s="207"/>
      <c r="W1005" s="207"/>
      <c r="X1005" s="207"/>
      <c r="Y1005" s="207"/>
      <c r="Z1005" s="207"/>
      <c r="AA1005" s="207"/>
      <c r="AB1005" s="207"/>
    </row>
    <row r="1006" spans="1:28" ht="13.8" x14ac:dyDescent="0.45">
      <c r="A1006" s="207"/>
      <c r="B1006" s="267"/>
      <c r="C1006" s="207"/>
      <c r="D1006" s="207"/>
      <c r="E1006" s="207"/>
      <c r="F1006" s="207"/>
      <c r="G1006" s="207"/>
      <c r="H1006" s="207"/>
      <c r="I1006" s="207"/>
      <c r="J1006" s="207"/>
      <c r="K1006" s="207"/>
      <c r="L1006" s="207"/>
      <c r="M1006" s="207"/>
      <c r="N1006" s="207"/>
      <c r="O1006" s="207"/>
      <c r="P1006" s="207"/>
      <c r="Q1006" s="207"/>
      <c r="R1006" s="207"/>
      <c r="S1006" s="207"/>
      <c r="T1006" s="207"/>
      <c r="U1006" s="207"/>
      <c r="V1006" s="207"/>
      <c r="W1006" s="207"/>
      <c r="X1006" s="207"/>
      <c r="Y1006" s="207"/>
      <c r="Z1006" s="207"/>
      <c r="AA1006" s="207"/>
      <c r="AB1006" s="207"/>
    </row>
    <row r="1007" spans="1:28" ht="13.8" x14ac:dyDescent="0.45">
      <c r="A1007" s="207"/>
      <c r="B1007" s="267"/>
      <c r="C1007" s="207"/>
      <c r="D1007" s="207"/>
      <c r="E1007" s="207"/>
      <c r="F1007" s="207"/>
      <c r="G1007" s="207"/>
      <c r="H1007" s="207"/>
      <c r="I1007" s="207"/>
      <c r="J1007" s="207"/>
      <c r="K1007" s="207"/>
      <c r="L1007" s="207"/>
      <c r="M1007" s="207"/>
      <c r="N1007" s="207"/>
      <c r="O1007" s="207"/>
      <c r="P1007" s="207"/>
      <c r="Q1007" s="207"/>
      <c r="R1007" s="207"/>
      <c r="S1007" s="207"/>
      <c r="T1007" s="207"/>
      <c r="U1007" s="207"/>
      <c r="V1007" s="207"/>
      <c r="W1007" s="207"/>
      <c r="X1007" s="207"/>
      <c r="Y1007" s="207"/>
      <c r="Z1007" s="207"/>
      <c r="AA1007" s="207"/>
      <c r="AB1007" s="207"/>
    </row>
    <row r="1008" spans="1:28" ht="13.8" x14ac:dyDescent="0.45">
      <c r="A1008" s="207"/>
      <c r="B1008" s="267"/>
      <c r="C1008" s="207"/>
      <c r="D1008" s="207"/>
      <c r="E1008" s="207"/>
      <c r="F1008" s="207"/>
      <c r="G1008" s="207"/>
      <c r="H1008" s="207"/>
      <c r="I1008" s="207"/>
      <c r="J1008" s="207"/>
      <c r="K1008" s="207"/>
      <c r="L1008" s="207"/>
      <c r="M1008" s="207"/>
      <c r="N1008" s="207"/>
      <c r="O1008" s="207"/>
      <c r="P1008" s="207"/>
      <c r="Q1008" s="207"/>
      <c r="R1008" s="207"/>
      <c r="S1008" s="207"/>
      <c r="T1008" s="207"/>
      <c r="U1008" s="207"/>
      <c r="V1008" s="207"/>
      <c r="W1008" s="207"/>
      <c r="X1008" s="207"/>
      <c r="Y1008" s="207"/>
      <c r="Z1008" s="207"/>
      <c r="AA1008" s="207"/>
      <c r="AB1008" s="207"/>
    </row>
    <row r="1009" spans="1:28" ht="13.8" x14ac:dyDescent="0.45">
      <c r="A1009" s="207"/>
      <c r="B1009" s="267"/>
      <c r="C1009" s="207"/>
      <c r="D1009" s="207"/>
      <c r="E1009" s="207"/>
      <c r="F1009" s="207"/>
      <c r="G1009" s="207"/>
      <c r="H1009" s="207"/>
      <c r="I1009" s="207"/>
      <c r="J1009" s="207"/>
      <c r="K1009" s="207"/>
      <c r="L1009" s="207"/>
      <c r="M1009" s="207"/>
      <c r="N1009" s="207"/>
      <c r="O1009" s="207"/>
      <c r="P1009" s="207"/>
      <c r="Q1009" s="207"/>
      <c r="R1009" s="207"/>
      <c r="S1009" s="207"/>
      <c r="T1009" s="207"/>
      <c r="U1009" s="207"/>
      <c r="V1009" s="207"/>
      <c r="W1009" s="207"/>
      <c r="X1009" s="207"/>
      <c r="Y1009" s="207"/>
      <c r="Z1009" s="207"/>
      <c r="AA1009" s="207"/>
      <c r="AB1009" s="207"/>
    </row>
    <row r="1010" spans="1:28" ht="13.8" x14ac:dyDescent="0.45">
      <c r="A1010" s="207"/>
      <c r="B1010" s="267"/>
      <c r="C1010" s="207"/>
      <c r="D1010" s="207"/>
      <c r="E1010" s="207"/>
      <c r="F1010" s="207"/>
      <c r="G1010" s="207"/>
      <c r="H1010" s="207"/>
      <c r="I1010" s="207"/>
      <c r="J1010" s="207"/>
      <c r="K1010" s="207"/>
      <c r="L1010" s="207"/>
      <c r="M1010" s="207"/>
      <c r="N1010" s="207"/>
      <c r="O1010" s="207"/>
      <c r="P1010" s="207"/>
      <c r="Q1010" s="207"/>
      <c r="R1010" s="207"/>
      <c r="S1010" s="207"/>
      <c r="T1010" s="207"/>
      <c r="U1010" s="207"/>
      <c r="V1010" s="207"/>
      <c r="W1010" s="207"/>
      <c r="X1010" s="207"/>
      <c r="Y1010" s="207"/>
      <c r="Z1010" s="207"/>
      <c r="AA1010" s="207"/>
      <c r="AB1010" s="207"/>
    </row>
    <row r="1011" spans="1:28" ht="13.8" x14ac:dyDescent="0.45">
      <c r="A1011" s="207"/>
      <c r="B1011" s="267"/>
      <c r="C1011" s="207"/>
      <c r="D1011" s="207"/>
      <c r="E1011" s="207"/>
      <c r="F1011" s="207"/>
      <c r="G1011" s="207"/>
      <c r="H1011" s="207"/>
      <c r="I1011" s="207"/>
      <c r="J1011" s="207"/>
      <c r="K1011" s="207"/>
      <c r="L1011" s="207"/>
      <c r="M1011" s="207"/>
      <c r="N1011" s="207"/>
      <c r="O1011" s="207"/>
      <c r="P1011" s="207"/>
      <c r="Q1011" s="207"/>
      <c r="R1011" s="207"/>
      <c r="S1011" s="207"/>
      <c r="T1011" s="207"/>
      <c r="U1011" s="207"/>
      <c r="V1011" s="207"/>
      <c r="W1011" s="207"/>
      <c r="X1011" s="207"/>
      <c r="Y1011" s="207"/>
      <c r="Z1011" s="207"/>
      <c r="AA1011" s="207"/>
      <c r="AB1011" s="207"/>
    </row>
    <row r="1012" spans="1:28" ht="13.8" x14ac:dyDescent="0.45">
      <c r="A1012" s="207"/>
      <c r="B1012" s="267"/>
      <c r="C1012" s="207"/>
      <c r="D1012" s="207"/>
      <c r="E1012" s="207"/>
      <c r="F1012" s="207"/>
      <c r="G1012" s="207"/>
      <c r="H1012" s="207"/>
      <c r="I1012" s="207"/>
      <c r="J1012" s="207"/>
      <c r="K1012" s="207"/>
      <c r="L1012" s="207"/>
      <c r="M1012" s="207"/>
      <c r="N1012" s="207"/>
      <c r="O1012" s="207"/>
      <c r="P1012" s="207"/>
      <c r="Q1012" s="207"/>
      <c r="R1012" s="207"/>
      <c r="S1012" s="207"/>
      <c r="T1012" s="207"/>
      <c r="U1012" s="207"/>
      <c r="V1012" s="207"/>
      <c r="W1012" s="207"/>
      <c r="X1012" s="207"/>
      <c r="Y1012" s="207"/>
      <c r="Z1012" s="207"/>
      <c r="AA1012" s="207"/>
      <c r="AB1012" s="207"/>
    </row>
    <row r="1013" spans="1:28" ht="13.8" x14ac:dyDescent="0.45">
      <c r="A1013" s="207"/>
      <c r="B1013" s="267"/>
      <c r="C1013" s="207"/>
      <c r="D1013" s="207"/>
      <c r="E1013" s="207"/>
      <c r="F1013" s="207"/>
      <c r="G1013" s="207"/>
      <c r="H1013" s="207"/>
      <c r="I1013" s="207"/>
      <c r="J1013" s="207"/>
      <c r="K1013" s="207"/>
      <c r="L1013" s="207"/>
      <c r="M1013" s="207"/>
      <c r="N1013" s="207"/>
      <c r="O1013" s="207"/>
      <c r="P1013" s="207"/>
      <c r="Q1013" s="207"/>
      <c r="R1013" s="207"/>
      <c r="S1013" s="207"/>
      <c r="T1013" s="207"/>
      <c r="U1013" s="207"/>
      <c r="V1013" s="207"/>
      <c r="W1013" s="207"/>
      <c r="X1013" s="207"/>
      <c r="Y1013" s="207"/>
      <c r="Z1013" s="207"/>
      <c r="AA1013" s="207"/>
      <c r="AB1013" s="207"/>
    </row>
    <row r="1014" spans="1:28" ht="13.8" x14ac:dyDescent="0.45">
      <c r="A1014" s="207"/>
      <c r="B1014" s="267"/>
      <c r="C1014" s="207"/>
      <c r="D1014" s="207"/>
      <c r="E1014" s="207"/>
      <c r="F1014" s="207"/>
      <c r="G1014" s="207"/>
      <c r="H1014" s="207"/>
      <c r="I1014" s="207"/>
      <c r="J1014" s="207"/>
      <c r="K1014" s="207"/>
      <c r="L1014" s="207"/>
      <c r="M1014" s="207"/>
      <c r="N1014" s="207"/>
      <c r="O1014" s="207"/>
      <c r="P1014" s="207"/>
      <c r="Q1014" s="207"/>
      <c r="R1014" s="207"/>
      <c r="S1014" s="207"/>
      <c r="T1014" s="207"/>
      <c r="U1014" s="207"/>
      <c r="V1014" s="207"/>
      <c r="W1014" s="207"/>
      <c r="X1014" s="207"/>
      <c r="Y1014" s="207"/>
      <c r="Z1014" s="207"/>
      <c r="AA1014" s="207"/>
      <c r="AB1014" s="207"/>
    </row>
    <row r="1015" spans="1:28" ht="13.8" x14ac:dyDescent="0.45">
      <c r="A1015" s="207"/>
      <c r="B1015" s="267"/>
      <c r="C1015" s="207"/>
      <c r="D1015" s="207"/>
      <c r="E1015" s="207"/>
      <c r="F1015" s="207"/>
      <c r="G1015" s="207"/>
      <c r="H1015" s="207"/>
      <c r="I1015" s="207"/>
      <c r="J1015" s="207"/>
      <c r="K1015" s="207"/>
      <c r="L1015" s="207"/>
      <c r="M1015" s="207"/>
      <c r="N1015" s="207"/>
      <c r="O1015" s="207"/>
      <c r="P1015" s="207"/>
      <c r="Q1015" s="207"/>
      <c r="R1015" s="207"/>
      <c r="S1015" s="207"/>
      <c r="T1015" s="207"/>
      <c r="U1015" s="207"/>
      <c r="V1015" s="207"/>
      <c r="W1015" s="207"/>
      <c r="X1015" s="207"/>
      <c r="Y1015" s="207"/>
      <c r="Z1015" s="207"/>
      <c r="AA1015" s="207"/>
      <c r="AB1015" s="207"/>
    </row>
    <row r="1016" spans="1:28" ht="13.8" x14ac:dyDescent="0.45">
      <c r="A1016" s="207"/>
      <c r="B1016" s="267"/>
      <c r="C1016" s="207"/>
      <c r="D1016" s="207"/>
      <c r="E1016" s="207"/>
      <c r="F1016" s="207"/>
      <c r="G1016" s="207"/>
      <c r="H1016" s="207"/>
      <c r="I1016" s="207"/>
      <c r="J1016" s="207"/>
      <c r="K1016" s="207"/>
      <c r="L1016" s="207"/>
      <c r="M1016" s="207"/>
      <c r="N1016" s="207"/>
      <c r="O1016" s="207"/>
      <c r="P1016" s="207"/>
      <c r="Q1016" s="207"/>
      <c r="R1016" s="207"/>
      <c r="S1016" s="207"/>
      <c r="T1016" s="207"/>
      <c r="U1016" s="207"/>
      <c r="V1016" s="207"/>
      <c r="W1016" s="207"/>
      <c r="X1016" s="207"/>
      <c r="Y1016" s="207"/>
      <c r="Z1016" s="207"/>
      <c r="AA1016" s="207"/>
      <c r="AB1016" s="207"/>
    </row>
    <row r="1017" spans="1:28" ht="13.8" x14ac:dyDescent="0.45">
      <c r="A1017" s="207"/>
      <c r="B1017" s="267"/>
      <c r="C1017" s="207"/>
      <c r="D1017" s="207"/>
      <c r="E1017" s="207"/>
      <c r="F1017" s="207"/>
      <c r="G1017" s="207"/>
      <c r="H1017" s="207"/>
      <c r="I1017" s="207"/>
      <c r="J1017" s="207"/>
      <c r="K1017" s="207"/>
      <c r="L1017" s="207"/>
      <c r="M1017" s="207"/>
      <c r="N1017" s="207"/>
      <c r="O1017" s="207"/>
      <c r="P1017" s="207"/>
      <c r="Q1017" s="207"/>
      <c r="R1017" s="207"/>
      <c r="S1017" s="207"/>
      <c r="T1017" s="207"/>
      <c r="U1017" s="207"/>
      <c r="V1017" s="207"/>
      <c r="W1017" s="207"/>
      <c r="X1017" s="207"/>
      <c r="Y1017" s="207"/>
      <c r="Z1017" s="207"/>
      <c r="AA1017" s="207"/>
      <c r="AB1017" s="207"/>
    </row>
    <row r="1018" spans="1:28" ht="13.8" x14ac:dyDescent="0.45">
      <c r="A1018" s="207"/>
      <c r="B1018" s="267"/>
      <c r="C1018" s="207"/>
      <c r="D1018" s="207"/>
      <c r="E1018" s="207"/>
      <c r="F1018" s="207"/>
      <c r="G1018" s="207"/>
      <c r="H1018" s="207"/>
      <c r="I1018" s="207"/>
      <c r="J1018" s="207"/>
      <c r="K1018" s="207"/>
      <c r="L1018" s="207"/>
      <c r="M1018" s="207"/>
      <c r="N1018" s="207"/>
      <c r="O1018" s="207"/>
      <c r="P1018" s="207"/>
      <c r="Q1018" s="207"/>
      <c r="R1018" s="207"/>
      <c r="S1018" s="207"/>
      <c r="T1018" s="207"/>
      <c r="U1018" s="207"/>
      <c r="V1018" s="207"/>
      <c r="W1018" s="207"/>
      <c r="X1018" s="207"/>
      <c r="Y1018" s="207"/>
      <c r="Z1018" s="207"/>
      <c r="AA1018" s="207"/>
      <c r="AB1018" s="207"/>
    </row>
    <row r="1019" spans="1:28" ht="13.8" x14ac:dyDescent="0.45">
      <c r="A1019" s="207"/>
      <c r="B1019" s="267"/>
      <c r="C1019" s="207"/>
      <c r="D1019" s="207"/>
      <c r="E1019" s="207"/>
      <c r="F1019" s="207"/>
      <c r="G1019" s="207"/>
      <c r="H1019" s="207"/>
      <c r="I1019" s="207"/>
      <c r="J1019" s="207"/>
      <c r="K1019" s="207"/>
      <c r="L1019" s="207"/>
      <c r="M1019" s="207"/>
      <c r="N1019" s="207"/>
      <c r="O1019" s="207"/>
      <c r="P1019" s="207"/>
      <c r="Q1019" s="207"/>
      <c r="R1019" s="207"/>
      <c r="S1019" s="207"/>
      <c r="T1019" s="207"/>
      <c r="U1019" s="207"/>
      <c r="V1019" s="207"/>
      <c r="W1019" s="207"/>
      <c r="X1019" s="207"/>
      <c r="Y1019" s="207"/>
      <c r="Z1019" s="207"/>
      <c r="AA1019" s="207"/>
      <c r="AB1019" s="207"/>
    </row>
    <row r="1020" spans="1:28" ht="13.8" x14ac:dyDescent="0.45">
      <c r="A1020" s="207"/>
      <c r="B1020" s="267"/>
      <c r="C1020" s="207"/>
      <c r="D1020" s="207"/>
      <c r="E1020" s="207"/>
      <c r="F1020" s="207"/>
      <c r="G1020" s="207"/>
      <c r="H1020" s="207"/>
      <c r="I1020" s="207"/>
      <c r="J1020" s="207"/>
      <c r="K1020" s="207"/>
      <c r="L1020" s="207"/>
      <c r="M1020" s="207"/>
      <c r="N1020" s="207"/>
      <c r="O1020" s="207"/>
      <c r="P1020" s="207"/>
      <c r="Q1020" s="207"/>
      <c r="R1020" s="207"/>
      <c r="S1020" s="207"/>
      <c r="T1020" s="207"/>
      <c r="U1020" s="207"/>
      <c r="V1020" s="207"/>
      <c r="W1020" s="207"/>
      <c r="X1020" s="207"/>
      <c r="Y1020" s="207"/>
      <c r="Z1020" s="207"/>
      <c r="AA1020" s="207"/>
      <c r="AB1020" s="207"/>
    </row>
    <row r="1021" spans="1:28" ht="13.8" x14ac:dyDescent="0.45">
      <c r="A1021" s="207"/>
      <c r="B1021" s="267"/>
      <c r="C1021" s="207"/>
      <c r="D1021" s="207"/>
      <c r="E1021" s="207"/>
      <c r="F1021" s="207"/>
      <c r="G1021" s="207"/>
      <c r="H1021" s="207"/>
      <c r="I1021" s="207"/>
      <c r="J1021" s="207"/>
      <c r="K1021" s="207"/>
      <c r="L1021" s="207"/>
      <c r="M1021" s="207"/>
      <c r="N1021" s="207"/>
      <c r="O1021" s="207"/>
      <c r="P1021" s="207"/>
      <c r="Q1021" s="207"/>
      <c r="R1021" s="207"/>
      <c r="S1021" s="207"/>
      <c r="T1021" s="207"/>
      <c r="U1021" s="207"/>
      <c r="V1021" s="207"/>
      <c r="W1021" s="207"/>
      <c r="X1021" s="207"/>
      <c r="Y1021" s="207"/>
      <c r="Z1021" s="207"/>
      <c r="AA1021" s="207"/>
      <c r="AB1021" s="207"/>
    </row>
    <row r="1022" spans="1:28" ht="13.8" x14ac:dyDescent="0.45">
      <c r="A1022" s="207"/>
      <c r="B1022" s="267"/>
      <c r="C1022" s="207"/>
      <c r="D1022" s="207"/>
      <c r="E1022" s="207"/>
      <c r="F1022" s="207"/>
      <c r="G1022" s="207"/>
      <c r="H1022" s="207"/>
      <c r="I1022" s="207"/>
      <c r="J1022" s="207"/>
      <c r="K1022" s="207"/>
      <c r="L1022" s="207"/>
      <c r="M1022" s="207"/>
      <c r="N1022" s="207"/>
      <c r="O1022" s="207"/>
      <c r="P1022" s="207"/>
      <c r="Q1022" s="207"/>
      <c r="R1022" s="207"/>
      <c r="S1022" s="207"/>
      <c r="T1022" s="207"/>
      <c r="U1022" s="207"/>
      <c r="V1022" s="207"/>
      <c r="W1022" s="207"/>
      <c r="X1022" s="207"/>
      <c r="Y1022" s="207"/>
      <c r="Z1022" s="207"/>
      <c r="AA1022" s="207"/>
      <c r="AB1022" s="207"/>
    </row>
    <row r="1023" spans="1:28" ht="13.8" x14ac:dyDescent="0.45">
      <c r="A1023" s="207"/>
      <c r="B1023" s="267"/>
      <c r="C1023" s="207"/>
      <c r="D1023" s="207"/>
      <c r="E1023" s="207"/>
      <c r="F1023" s="207"/>
      <c r="G1023" s="207"/>
      <c r="H1023" s="207"/>
      <c r="I1023" s="207"/>
      <c r="J1023" s="207"/>
      <c r="K1023" s="207"/>
      <c r="L1023" s="207"/>
      <c r="M1023" s="207"/>
      <c r="N1023" s="207"/>
      <c r="O1023" s="207"/>
      <c r="P1023" s="207"/>
      <c r="Q1023" s="207"/>
      <c r="R1023" s="207"/>
      <c r="S1023" s="207"/>
      <c r="T1023" s="207"/>
      <c r="U1023" s="207"/>
      <c r="V1023" s="207"/>
      <c r="W1023" s="207"/>
      <c r="X1023" s="207"/>
      <c r="Y1023" s="207"/>
      <c r="Z1023" s="207"/>
      <c r="AA1023" s="207"/>
      <c r="AB1023" s="207"/>
    </row>
    <row r="1024" spans="1:28" ht="13.8" x14ac:dyDescent="0.45">
      <c r="A1024" s="207"/>
      <c r="B1024" s="267"/>
      <c r="C1024" s="207"/>
      <c r="D1024" s="207"/>
      <c r="E1024" s="207"/>
      <c r="F1024" s="207"/>
      <c r="G1024" s="207"/>
      <c r="H1024" s="207"/>
      <c r="I1024" s="207"/>
      <c r="J1024" s="207"/>
      <c r="K1024" s="207"/>
      <c r="L1024" s="207"/>
      <c r="M1024" s="207"/>
      <c r="N1024" s="207"/>
      <c r="O1024" s="207"/>
      <c r="P1024" s="207"/>
      <c r="Q1024" s="207"/>
      <c r="R1024" s="207"/>
      <c r="S1024" s="207"/>
      <c r="T1024" s="207"/>
      <c r="U1024" s="207"/>
      <c r="V1024" s="207"/>
      <c r="W1024" s="207"/>
      <c r="X1024" s="207"/>
      <c r="Y1024" s="207"/>
      <c r="Z1024" s="207"/>
      <c r="AA1024" s="207"/>
      <c r="AB1024" s="207"/>
    </row>
    <row r="1025" spans="1:28" ht="13.8" x14ac:dyDescent="0.45">
      <c r="A1025" s="207"/>
      <c r="B1025" s="267"/>
      <c r="C1025" s="207"/>
      <c r="D1025" s="207"/>
      <c r="E1025" s="207"/>
      <c r="F1025" s="207"/>
      <c r="G1025" s="207"/>
      <c r="H1025" s="207"/>
      <c r="I1025" s="207"/>
      <c r="J1025" s="207"/>
      <c r="K1025" s="207"/>
      <c r="L1025" s="207"/>
      <c r="M1025" s="207"/>
      <c r="N1025" s="207"/>
      <c r="O1025" s="207"/>
      <c r="P1025" s="207"/>
      <c r="Q1025" s="207"/>
      <c r="R1025" s="207"/>
      <c r="S1025" s="207"/>
      <c r="T1025" s="207"/>
      <c r="U1025" s="207"/>
      <c r="V1025" s="207"/>
      <c r="W1025" s="207"/>
      <c r="X1025" s="207"/>
      <c r="Y1025" s="207"/>
      <c r="Z1025" s="207"/>
      <c r="AA1025" s="207"/>
      <c r="AB1025" s="207"/>
    </row>
    <row r="1026" spans="1:28" ht="13.8" x14ac:dyDescent="0.45">
      <c r="A1026" s="207"/>
      <c r="B1026" s="267"/>
      <c r="C1026" s="207"/>
      <c r="D1026" s="207"/>
      <c r="E1026" s="207"/>
      <c r="F1026" s="207"/>
      <c r="G1026" s="207"/>
      <c r="H1026" s="207"/>
      <c r="I1026" s="207"/>
      <c r="J1026" s="207"/>
      <c r="K1026" s="207"/>
      <c r="L1026" s="207"/>
      <c r="M1026" s="207"/>
      <c r="N1026" s="207"/>
      <c r="O1026" s="207"/>
      <c r="P1026" s="207"/>
      <c r="Q1026" s="207"/>
      <c r="R1026" s="207"/>
      <c r="S1026" s="207"/>
      <c r="T1026" s="207"/>
      <c r="U1026" s="207"/>
      <c r="V1026" s="207"/>
      <c r="W1026" s="207"/>
      <c r="X1026" s="207"/>
      <c r="Y1026" s="207"/>
      <c r="Z1026" s="207"/>
      <c r="AA1026" s="207"/>
      <c r="AB1026" s="207"/>
    </row>
    <row r="1027" spans="1:28" ht="13.8" x14ac:dyDescent="0.45">
      <c r="A1027" s="207"/>
      <c r="B1027" s="267"/>
      <c r="C1027" s="207"/>
      <c r="D1027" s="207"/>
      <c r="E1027" s="207"/>
      <c r="F1027" s="207"/>
      <c r="G1027" s="207"/>
      <c r="H1027" s="207"/>
      <c r="I1027" s="207"/>
      <c r="J1027" s="207"/>
      <c r="K1027" s="207"/>
      <c r="L1027" s="207"/>
      <c r="M1027" s="207"/>
      <c r="N1027" s="207"/>
      <c r="O1027" s="207"/>
      <c r="P1027" s="207"/>
      <c r="Q1027" s="207"/>
      <c r="R1027" s="207"/>
      <c r="S1027" s="207"/>
      <c r="T1027" s="207"/>
      <c r="U1027" s="207"/>
      <c r="V1027" s="207"/>
      <c r="W1027" s="207"/>
      <c r="X1027" s="207"/>
      <c r="Y1027" s="207"/>
      <c r="Z1027" s="207"/>
      <c r="AA1027" s="207"/>
      <c r="AB1027" s="207"/>
    </row>
    <row r="1028" spans="1:28" ht="13.8" x14ac:dyDescent="0.45">
      <c r="A1028" s="207"/>
      <c r="B1028" s="267"/>
      <c r="C1028" s="207"/>
      <c r="D1028" s="207"/>
      <c r="E1028" s="207"/>
      <c r="F1028" s="207"/>
      <c r="G1028" s="207"/>
      <c r="H1028" s="207"/>
      <c r="I1028" s="207"/>
      <c r="J1028" s="207"/>
      <c r="K1028" s="207"/>
      <c r="L1028" s="207"/>
      <c r="M1028" s="207"/>
      <c r="N1028" s="207"/>
      <c r="O1028" s="207"/>
      <c r="P1028" s="207"/>
      <c r="Q1028" s="207"/>
      <c r="R1028" s="207"/>
      <c r="S1028" s="207"/>
      <c r="T1028" s="207"/>
      <c r="U1028" s="207"/>
      <c r="V1028" s="207"/>
      <c r="W1028" s="207"/>
      <c r="X1028" s="207"/>
      <c r="Y1028" s="207"/>
      <c r="Z1028" s="207"/>
      <c r="AA1028" s="207"/>
      <c r="AB1028" s="207"/>
    </row>
    <row r="1029" spans="1:28" ht="13.8" x14ac:dyDescent="0.45">
      <c r="A1029" s="207"/>
      <c r="B1029" s="267"/>
      <c r="C1029" s="207"/>
      <c r="D1029" s="207"/>
      <c r="E1029" s="207"/>
      <c r="F1029" s="207"/>
      <c r="G1029" s="207"/>
      <c r="H1029" s="207"/>
      <c r="I1029" s="207"/>
      <c r="J1029" s="207"/>
      <c r="K1029" s="207"/>
      <c r="L1029" s="207"/>
      <c r="M1029" s="207"/>
      <c r="N1029" s="207"/>
      <c r="O1029" s="207"/>
      <c r="P1029" s="207"/>
      <c r="Q1029" s="207"/>
      <c r="R1029" s="207"/>
      <c r="S1029" s="207"/>
      <c r="T1029" s="207"/>
      <c r="U1029" s="207"/>
      <c r="V1029" s="207"/>
      <c r="W1029" s="207"/>
      <c r="X1029" s="207"/>
      <c r="Y1029" s="207"/>
      <c r="Z1029" s="207"/>
      <c r="AA1029" s="207"/>
      <c r="AB1029" s="207"/>
    </row>
    <row r="1030" spans="1:28" ht="13.8" x14ac:dyDescent="0.45">
      <c r="A1030" s="207"/>
      <c r="B1030" s="267"/>
      <c r="C1030" s="207"/>
      <c r="D1030" s="207"/>
      <c r="E1030" s="207"/>
      <c r="F1030" s="207"/>
      <c r="G1030" s="207"/>
      <c r="H1030" s="207"/>
      <c r="I1030" s="207"/>
      <c r="J1030" s="207"/>
      <c r="K1030" s="207"/>
      <c r="L1030" s="207"/>
      <c r="M1030" s="207"/>
      <c r="N1030" s="207"/>
      <c r="O1030" s="207"/>
      <c r="P1030" s="207"/>
      <c r="Q1030" s="207"/>
      <c r="R1030" s="207"/>
      <c r="S1030" s="207"/>
      <c r="T1030" s="207"/>
      <c r="U1030" s="207"/>
      <c r="V1030" s="207"/>
      <c r="W1030" s="207"/>
      <c r="X1030" s="207"/>
      <c r="Y1030" s="207"/>
      <c r="Z1030" s="207"/>
      <c r="AA1030" s="207"/>
      <c r="AB1030" s="207"/>
    </row>
    <row r="1031" spans="1:28" ht="13.8" x14ac:dyDescent="0.45">
      <c r="A1031" s="207"/>
      <c r="B1031" s="267"/>
      <c r="C1031" s="207"/>
      <c r="D1031" s="207"/>
      <c r="E1031" s="207"/>
      <c r="F1031" s="207"/>
      <c r="G1031" s="207"/>
      <c r="H1031" s="207"/>
      <c r="I1031" s="207"/>
      <c r="J1031" s="207"/>
      <c r="K1031" s="207"/>
      <c r="L1031" s="207"/>
      <c r="M1031" s="207"/>
      <c r="N1031" s="207"/>
      <c r="O1031" s="207"/>
      <c r="P1031" s="207"/>
      <c r="Q1031" s="207"/>
      <c r="R1031" s="207"/>
      <c r="S1031" s="207"/>
      <c r="T1031" s="207"/>
      <c r="U1031" s="207"/>
      <c r="V1031" s="207"/>
      <c r="W1031" s="207"/>
      <c r="X1031" s="207"/>
      <c r="Y1031" s="207"/>
      <c r="Z1031" s="207"/>
      <c r="AA1031" s="207"/>
      <c r="AB1031" s="207"/>
    </row>
    <row r="1032" spans="1:28" ht="13.8" x14ac:dyDescent="0.45">
      <c r="A1032" s="207"/>
      <c r="B1032" s="267"/>
      <c r="C1032" s="207"/>
      <c r="D1032" s="207"/>
      <c r="E1032" s="207"/>
      <c r="F1032" s="207"/>
      <c r="G1032" s="207"/>
      <c r="H1032" s="207"/>
      <c r="I1032" s="207"/>
      <c r="J1032" s="207"/>
      <c r="K1032" s="207"/>
      <c r="L1032" s="207"/>
      <c r="M1032" s="207"/>
      <c r="N1032" s="207"/>
      <c r="O1032" s="207"/>
      <c r="P1032" s="207"/>
      <c r="Q1032" s="207"/>
      <c r="R1032" s="207"/>
      <c r="S1032" s="207"/>
      <c r="T1032" s="207"/>
      <c r="U1032" s="207"/>
      <c r="V1032" s="207"/>
      <c r="W1032" s="207"/>
      <c r="X1032" s="207"/>
      <c r="Y1032" s="207"/>
      <c r="Z1032" s="207"/>
      <c r="AA1032" s="207"/>
      <c r="AB1032" s="207"/>
    </row>
    <row r="1033" spans="1:28" ht="13.8" x14ac:dyDescent="0.45">
      <c r="A1033" s="207"/>
      <c r="B1033" s="267"/>
      <c r="C1033" s="207"/>
      <c r="D1033" s="207"/>
      <c r="E1033" s="207"/>
      <c r="F1033" s="207"/>
      <c r="G1033" s="207"/>
      <c r="H1033" s="207"/>
      <c r="I1033" s="207"/>
      <c r="J1033" s="207"/>
      <c r="K1033" s="207"/>
      <c r="L1033" s="207"/>
      <c r="M1033" s="207"/>
      <c r="N1033" s="207"/>
      <c r="O1033" s="207"/>
      <c r="P1033" s="207"/>
      <c r="Q1033" s="207"/>
      <c r="R1033" s="207"/>
      <c r="S1033" s="207"/>
      <c r="T1033" s="207"/>
      <c r="U1033" s="207"/>
      <c r="V1033" s="207"/>
      <c r="W1033" s="207"/>
      <c r="X1033" s="207"/>
      <c r="Y1033" s="207"/>
      <c r="Z1033" s="207"/>
      <c r="AA1033" s="207"/>
      <c r="AB1033" s="207"/>
    </row>
    <row r="1034" spans="1:28" ht="13.8" x14ac:dyDescent="0.45">
      <c r="A1034" s="207"/>
      <c r="B1034" s="267"/>
      <c r="C1034" s="207"/>
      <c r="D1034" s="207"/>
      <c r="E1034" s="207"/>
      <c r="F1034" s="207"/>
      <c r="G1034" s="207"/>
      <c r="H1034" s="207"/>
      <c r="I1034" s="207"/>
      <c r="J1034" s="207"/>
      <c r="K1034" s="207"/>
      <c r="L1034" s="207"/>
      <c r="M1034" s="207"/>
      <c r="N1034" s="207"/>
      <c r="O1034" s="207"/>
      <c r="P1034" s="207"/>
      <c r="Q1034" s="207"/>
      <c r="R1034" s="207"/>
      <c r="S1034" s="207"/>
      <c r="T1034" s="207"/>
      <c r="U1034" s="207"/>
      <c r="V1034" s="207"/>
      <c r="W1034" s="207"/>
      <c r="X1034" s="207"/>
      <c r="Y1034" s="207"/>
      <c r="Z1034" s="207"/>
      <c r="AA1034" s="207"/>
      <c r="AB1034" s="207"/>
    </row>
    <row r="1035" spans="1:28" ht="13.8" x14ac:dyDescent="0.45">
      <c r="A1035" s="207"/>
      <c r="B1035" s="267"/>
      <c r="C1035" s="207"/>
      <c r="D1035" s="207"/>
      <c r="E1035" s="207"/>
      <c r="F1035" s="207"/>
      <c r="G1035" s="207"/>
      <c r="H1035" s="207"/>
      <c r="I1035" s="207"/>
      <c r="J1035" s="207"/>
      <c r="K1035" s="207"/>
      <c r="L1035" s="207"/>
      <c r="M1035" s="207"/>
      <c r="N1035" s="207"/>
      <c r="O1035" s="207"/>
      <c r="P1035" s="207"/>
      <c r="Q1035" s="207"/>
      <c r="R1035" s="207"/>
      <c r="S1035" s="207"/>
      <c r="T1035" s="207"/>
      <c r="U1035" s="207"/>
      <c r="V1035" s="207"/>
      <c r="W1035" s="207"/>
      <c r="X1035" s="207"/>
      <c r="Y1035" s="207"/>
      <c r="Z1035" s="207"/>
      <c r="AA1035" s="207"/>
      <c r="AB1035" s="207"/>
    </row>
    <row r="1036" spans="1:28" ht="13.8" x14ac:dyDescent="0.45">
      <c r="A1036" s="207"/>
      <c r="B1036" s="267"/>
      <c r="C1036" s="207"/>
      <c r="D1036" s="207"/>
      <c r="E1036" s="207"/>
      <c r="F1036" s="207"/>
      <c r="G1036" s="207"/>
      <c r="H1036" s="207"/>
      <c r="I1036" s="207"/>
      <c r="J1036" s="207"/>
      <c r="K1036" s="207"/>
      <c r="L1036" s="207"/>
      <c r="M1036" s="207"/>
      <c r="N1036" s="207"/>
      <c r="O1036" s="207"/>
      <c r="P1036" s="207"/>
      <c r="Q1036" s="207"/>
      <c r="R1036" s="207"/>
      <c r="S1036" s="207"/>
      <c r="T1036" s="207"/>
      <c r="U1036" s="207"/>
      <c r="V1036" s="207"/>
      <c r="W1036" s="207"/>
      <c r="X1036" s="207"/>
      <c r="Y1036" s="207"/>
      <c r="Z1036" s="207"/>
      <c r="AA1036" s="207"/>
      <c r="AB1036" s="207"/>
    </row>
    <row r="1037" spans="1:28" ht="13.8" x14ac:dyDescent="0.45">
      <c r="A1037" s="207"/>
      <c r="B1037" s="267"/>
      <c r="C1037" s="207"/>
      <c r="D1037" s="207"/>
      <c r="E1037" s="207"/>
      <c r="F1037" s="207"/>
      <c r="G1037" s="207"/>
      <c r="H1037" s="207"/>
      <c r="I1037" s="207"/>
      <c r="J1037" s="207"/>
      <c r="K1037" s="207"/>
      <c r="L1037" s="207"/>
      <c r="M1037" s="207"/>
      <c r="N1037" s="207"/>
      <c r="O1037" s="207"/>
      <c r="P1037" s="207"/>
      <c r="Q1037" s="207"/>
      <c r="R1037" s="207"/>
      <c r="S1037" s="207"/>
      <c r="T1037" s="207"/>
      <c r="U1037" s="207"/>
      <c r="V1037" s="207"/>
      <c r="W1037" s="207"/>
      <c r="X1037" s="207"/>
      <c r="Y1037" s="207"/>
      <c r="Z1037" s="207"/>
      <c r="AA1037" s="207"/>
      <c r="AB1037" s="207"/>
    </row>
    <row r="1038" spans="1:28" ht="13.8" x14ac:dyDescent="0.45">
      <c r="A1038" s="207"/>
      <c r="B1038" s="267"/>
      <c r="C1038" s="207"/>
      <c r="D1038" s="207"/>
      <c r="E1038" s="207"/>
      <c r="F1038" s="207"/>
      <c r="G1038" s="207"/>
      <c r="H1038" s="207"/>
      <c r="I1038" s="207"/>
      <c r="J1038" s="207"/>
      <c r="K1038" s="207"/>
      <c r="L1038" s="207"/>
      <c r="M1038" s="207"/>
      <c r="N1038" s="207"/>
      <c r="O1038" s="207"/>
      <c r="P1038" s="207"/>
      <c r="Q1038" s="207"/>
      <c r="R1038" s="207"/>
      <c r="S1038" s="207"/>
      <c r="T1038" s="207"/>
      <c r="U1038" s="207"/>
      <c r="V1038" s="207"/>
      <c r="W1038" s="207"/>
      <c r="X1038" s="207"/>
      <c r="Y1038" s="207"/>
      <c r="Z1038" s="207"/>
      <c r="AA1038" s="207"/>
      <c r="AB1038" s="207"/>
    </row>
    <row r="1039" spans="1:28" ht="13.8" x14ac:dyDescent="0.45">
      <c r="A1039" s="207"/>
      <c r="B1039" s="267"/>
      <c r="C1039" s="207"/>
      <c r="D1039" s="207"/>
      <c r="E1039" s="207"/>
      <c r="F1039" s="207"/>
      <c r="G1039" s="207"/>
      <c r="H1039" s="207"/>
      <c r="I1039" s="207"/>
      <c r="J1039" s="207"/>
      <c r="K1039" s="207"/>
      <c r="L1039" s="207"/>
      <c r="M1039" s="207"/>
      <c r="N1039" s="207"/>
      <c r="O1039" s="207"/>
      <c r="P1039" s="207"/>
      <c r="Q1039" s="207"/>
      <c r="R1039" s="207"/>
      <c r="S1039" s="207"/>
      <c r="T1039" s="207"/>
      <c r="U1039" s="207"/>
      <c r="V1039" s="207"/>
      <c r="W1039" s="207"/>
      <c r="X1039" s="207"/>
      <c r="Y1039" s="207"/>
      <c r="Z1039" s="207"/>
      <c r="AA1039" s="207"/>
      <c r="AB1039" s="207"/>
    </row>
    <row r="1040" spans="1:28" ht="13.8" x14ac:dyDescent="0.45">
      <c r="A1040" s="207"/>
      <c r="B1040" s="267"/>
      <c r="C1040" s="207"/>
      <c r="D1040" s="207"/>
      <c r="E1040" s="207"/>
      <c r="F1040" s="207"/>
      <c r="G1040" s="207"/>
      <c r="H1040" s="207"/>
      <c r="I1040" s="207"/>
      <c r="J1040" s="207"/>
      <c r="K1040" s="207"/>
      <c r="L1040" s="207"/>
      <c r="M1040" s="207"/>
      <c r="N1040" s="207"/>
      <c r="O1040" s="207"/>
      <c r="P1040" s="207"/>
      <c r="Q1040" s="207"/>
      <c r="R1040" s="207"/>
      <c r="S1040" s="207"/>
      <c r="T1040" s="207"/>
      <c r="U1040" s="207"/>
      <c r="V1040" s="207"/>
      <c r="W1040" s="207"/>
      <c r="X1040" s="207"/>
      <c r="Y1040" s="207"/>
      <c r="Z1040" s="207"/>
      <c r="AA1040" s="207"/>
      <c r="AB1040" s="207"/>
    </row>
    <row r="1041" spans="1:28" ht="13.8" x14ac:dyDescent="0.45">
      <c r="A1041" s="207"/>
      <c r="B1041" s="267"/>
      <c r="C1041" s="207"/>
      <c r="D1041" s="207"/>
      <c r="E1041" s="207"/>
      <c r="F1041" s="207"/>
      <c r="G1041" s="207"/>
      <c r="H1041" s="207"/>
      <c r="I1041" s="207"/>
      <c r="J1041" s="207"/>
      <c r="K1041" s="207"/>
      <c r="L1041" s="207"/>
      <c r="M1041" s="207"/>
      <c r="N1041" s="207"/>
      <c r="O1041" s="207"/>
      <c r="P1041" s="207"/>
      <c r="Q1041" s="207"/>
      <c r="R1041" s="207"/>
      <c r="S1041" s="207"/>
      <c r="T1041" s="207"/>
      <c r="U1041" s="207"/>
      <c r="V1041" s="207"/>
      <c r="W1041" s="207"/>
      <c r="X1041" s="207"/>
      <c r="Y1041" s="207"/>
      <c r="Z1041" s="207"/>
      <c r="AA1041" s="207"/>
      <c r="AB1041" s="207"/>
    </row>
    <row r="1042" spans="1:28" ht="13.8" x14ac:dyDescent="0.45">
      <c r="A1042" s="207"/>
      <c r="B1042" s="267"/>
      <c r="C1042" s="207"/>
      <c r="D1042" s="207"/>
      <c r="E1042" s="207"/>
      <c r="F1042" s="207"/>
      <c r="G1042" s="207"/>
      <c r="H1042" s="207"/>
      <c r="I1042" s="207"/>
      <c r="J1042" s="207"/>
      <c r="K1042" s="207"/>
      <c r="L1042" s="207"/>
      <c r="M1042" s="207"/>
      <c r="N1042" s="207"/>
      <c r="O1042" s="207"/>
      <c r="P1042" s="207"/>
      <c r="Q1042" s="207"/>
      <c r="R1042" s="207"/>
      <c r="S1042" s="207"/>
      <c r="T1042" s="207"/>
      <c r="U1042" s="207"/>
      <c r="V1042" s="207"/>
      <c r="W1042" s="207"/>
      <c r="X1042" s="207"/>
      <c r="Y1042" s="207"/>
      <c r="Z1042" s="207"/>
      <c r="AA1042" s="207"/>
      <c r="AB1042" s="207"/>
    </row>
    <row r="1043" spans="1:28" ht="13.8" x14ac:dyDescent="0.45">
      <c r="A1043" s="207"/>
      <c r="B1043" s="267"/>
      <c r="C1043" s="207"/>
      <c r="D1043" s="207"/>
      <c r="E1043" s="207"/>
      <c r="F1043" s="207"/>
      <c r="G1043" s="207"/>
      <c r="H1043" s="207"/>
      <c r="I1043" s="207"/>
      <c r="J1043" s="207"/>
      <c r="K1043" s="207"/>
      <c r="L1043" s="207"/>
      <c r="M1043" s="207"/>
      <c r="N1043" s="207"/>
      <c r="O1043" s="207"/>
      <c r="P1043" s="207"/>
      <c r="Q1043" s="207"/>
      <c r="R1043" s="207"/>
      <c r="S1043" s="207"/>
      <c r="T1043" s="207"/>
      <c r="U1043" s="207"/>
      <c r="V1043" s="207"/>
      <c r="W1043" s="207"/>
      <c r="X1043" s="207"/>
      <c r="Y1043" s="207"/>
      <c r="Z1043" s="207"/>
      <c r="AA1043" s="207"/>
      <c r="AB1043" s="207"/>
    </row>
    <row r="1044" spans="1:28" ht="13.8" x14ac:dyDescent="0.45">
      <c r="A1044" s="207"/>
      <c r="B1044" s="267"/>
      <c r="C1044" s="207"/>
      <c r="D1044" s="207"/>
      <c r="E1044" s="207"/>
      <c r="F1044" s="207"/>
      <c r="G1044" s="207"/>
      <c r="H1044" s="207"/>
      <c r="I1044" s="207"/>
      <c r="J1044" s="207"/>
      <c r="K1044" s="207"/>
      <c r="L1044" s="207"/>
      <c r="M1044" s="207"/>
      <c r="N1044" s="207"/>
      <c r="O1044" s="207"/>
      <c r="P1044" s="207"/>
      <c r="Q1044" s="207"/>
      <c r="R1044" s="207"/>
      <c r="S1044" s="207"/>
      <c r="T1044" s="207"/>
      <c r="U1044" s="207"/>
      <c r="V1044" s="207"/>
      <c r="W1044" s="207"/>
      <c r="X1044" s="207"/>
      <c r="Y1044" s="207"/>
      <c r="Z1044" s="207"/>
      <c r="AA1044" s="207"/>
      <c r="AB1044" s="207"/>
    </row>
    <row r="1045" spans="1:28" ht="13.8" x14ac:dyDescent="0.45">
      <c r="A1045" s="207"/>
      <c r="B1045" s="267"/>
      <c r="C1045" s="207"/>
      <c r="D1045" s="207"/>
      <c r="E1045" s="207"/>
      <c r="F1045" s="207"/>
      <c r="G1045" s="207"/>
      <c r="H1045" s="207"/>
      <c r="I1045" s="207"/>
      <c r="J1045" s="207"/>
      <c r="K1045" s="207"/>
      <c r="L1045" s="207"/>
      <c r="M1045" s="207"/>
      <c r="N1045" s="207"/>
      <c r="O1045" s="207"/>
      <c r="P1045" s="207"/>
      <c r="Q1045" s="207"/>
      <c r="R1045" s="207"/>
      <c r="S1045" s="207"/>
      <c r="T1045" s="207"/>
      <c r="U1045" s="207"/>
      <c r="V1045" s="207"/>
      <c r="W1045" s="207"/>
      <c r="X1045" s="207"/>
      <c r="Y1045" s="207"/>
      <c r="Z1045" s="207"/>
      <c r="AA1045" s="207"/>
      <c r="AB1045" s="207"/>
    </row>
    <row r="1046" spans="1:28" ht="13.8" x14ac:dyDescent="0.45">
      <c r="A1046" s="207"/>
      <c r="B1046" s="267"/>
      <c r="C1046" s="207"/>
      <c r="D1046" s="207"/>
      <c r="E1046" s="207"/>
      <c r="F1046" s="207"/>
      <c r="G1046" s="207"/>
      <c r="H1046" s="207"/>
      <c r="I1046" s="207"/>
      <c r="J1046" s="207"/>
      <c r="K1046" s="207"/>
      <c r="L1046" s="207"/>
      <c r="M1046" s="207"/>
      <c r="N1046" s="207"/>
      <c r="O1046" s="207"/>
      <c r="P1046" s="207"/>
      <c r="Q1046" s="207"/>
      <c r="R1046" s="207"/>
      <c r="S1046" s="207"/>
      <c r="T1046" s="207"/>
      <c r="U1046" s="207"/>
      <c r="V1046" s="207"/>
      <c r="W1046" s="207"/>
      <c r="X1046" s="207"/>
      <c r="Y1046" s="207"/>
      <c r="Z1046" s="207"/>
      <c r="AA1046" s="207"/>
      <c r="AB1046" s="207"/>
    </row>
    <row r="1047" spans="1:28" ht="13.8" x14ac:dyDescent="0.45">
      <c r="A1047" s="207"/>
      <c r="B1047" s="267"/>
      <c r="C1047" s="207"/>
      <c r="D1047" s="207"/>
      <c r="E1047" s="207"/>
      <c r="F1047" s="207"/>
      <c r="G1047" s="207"/>
      <c r="H1047" s="207"/>
      <c r="I1047" s="207"/>
      <c r="J1047" s="207"/>
      <c r="K1047" s="207"/>
      <c r="L1047" s="207"/>
      <c r="M1047" s="207"/>
      <c r="N1047" s="207"/>
      <c r="O1047" s="207"/>
      <c r="P1047" s="207"/>
      <c r="Q1047" s="207"/>
      <c r="R1047" s="207"/>
      <c r="S1047" s="207"/>
      <c r="T1047" s="207"/>
      <c r="U1047" s="207"/>
      <c r="V1047" s="207"/>
      <c r="W1047" s="207"/>
      <c r="X1047" s="207"/>
      <c r="Y1047" s="207"/>
      <c r="Z1047" s="207"/>
      <c r="AA1047" s="207"/>
      <c r="AB1047" s="207"/>
    </row>
    <row r="1048" spans="1:28" ht="13.8" x14ac:dyDescent="0.45">
      <c r="A1048" s="207"/>
      <c r="B1048" s="267"/>
      <c r="C1048" s="207"/>
      <c r="D1048" s="207"/>
      <c r="E1048" s="207"/>
      <c r="F1048" s="207"/>
      <c r="G1048" s="207"/>
      <c r="H1048" s="207"/>
      <c r="I1048" s="207"/>
      <c r="J1048" s="207"/>
      <c r="K1048" s="207"/>
      <c r="L1048" s="207"/>
      <c r="M1048" s="207"/>
      <c r="N1048" s="207"/>
      <c r="O1048" s="207"/>
      <c r="P1048" s="207"/>
      <c r="Q1048" s="207"/>
      <c r="R1048" s="207"/>
      <c r="S1048" s="207"/>
      <c r="T1048" s="207"/>
      <c r="U1048" s="207"/>
      <c r="V1048" s="207"/>
      <c r="W1048" s="207"/>
      <c r="X1048" s="207"/>
      <c r="Y1048" s="207"/>
      <c r="Z1048" s="207"/>
      <c r="AA1048" s="207"/>
      <c r="AB1048" s="207"/>
    </row>
    <row r="1049" spans="1:28" ht="13.8" x14ac:dyDescent="0.45">
      <c r="A1049" s="207"/>
      <c r="B1049" s="267"/>
      <c r="C1049" s="207"/>
      <c r="D1049" s="207"/>
      <c r="E1049" s="207"/>
      <c r="F1049" s="207"/>
      <c r="G1049" s="207"/>
      <c r="H1049" s="207"/>
      <c r="I1049" s="207"/>
      <c r="J1049" s="207"/>
      <c r="K1049" s="207"/>
      <c r="L1049" s="207"/>
      <c r="M1049" s="207"/>
      <c r="N1049" s="207"/>
      <c r="O1049" s="207"/>
      <c r="P1049" s="207"/>
      <c r="Q1049" s="207"/>
      <c r="R1049" s="207"/>
      <c r="S1049" s="207"/>
      <c r="T1049" s="207"/>
      <c r="U1049" s="207"/>
      <c r="V1049" s="207"/>
      <c r="W1049" s="207"/>
      <c r="X1049" s="207"/>
      <c r="Y1049" s="207"/>
      <c r="Z1049" s="207"/>
      <c r="AA1049" s="207"/>
      <c r="AB1049" s="207"/>
    </row>
    <row r="1050" spans="1:28" ht="13.8" x14ac:dyDescent="0.45">
      <c r="A1050" s="207"/>
      <c r="B1050" s="267"/>
      <c r="C1050" s="207"/>
      <c r="D1050" s="207"/>
      <c r="E1050" s="207"/>
      <c r="F1050" s="207"/>
      <c r="G1050" s="207"/>
      <c r="H1050" s="207"/>
      <c r="I1050" s="207"/>
      <c r="J1050" s="207"/>
      <c r="K1050" s="207"/>
      <c r="L1050" s="207"/>
      <c r="M1050" s="207"/>
      <c r="N1050" s="207"/>
      <c r="O1050" s="207"/>
      <c r="P1050" s="207"/>
      <c r="Q1050" s="207"/>
      <c r="R1050" s="207"/>
      <c r="S1050" s="207"/>
      <c r="T1050" s="207"/>
      <c r="U1050" s="207"/>
      <c r="V1050" s="207"/>
      <c r="W1050" s="207"/>
      <c r="X1050" s="207"/>
      <c r="Y1050" s="207"/>
      <c r="Z1050" s="207"/>
      <c r="AA1050" s="207"/>
      <c r="AB1050" s="207"/>
    </row>
    <row r="1051" spans="1:28" ht="13.8" x14ac:dyDescent="0.45">
      <c r="A1051" s="207"/>
      <c r="B1051" s="267"/>
      <c r="C1051" s="207"/>
      <c r="D1051" s="207"/>
      <c r="E1051" s="207"/>
      <c r="F1051" s="207"/>
      <c r="G1051" s="207"/>
      <c r="H1051" s="207"/>
      <c r="I1051" s="207"/>
      <c r="J1051" s="207"/>
      <c r="K1051" s="207"/>
      <c r="L1051" s="207"/>
      <c r="M1051" s="207"/>
      <c r="N1051" s="207"/>
      <c r="O1051" s="207"/>
      <c r="P1051" s="207"/>
      <c r="Q1051" s="207"/>
      <c r="R1051" s="207"/>
      <c r="S1051" s="207"/>
      <c r="T1051" s="207"/>
      <c r="U1051" s="207"/>
      <c r="V1051" s="207"/>
      <c r="W1051" s="207"/>
      <c r="X1051" s="207"/>
      <c r="Y1051" s="207"/>
      <c r="Z1051" s="207"/>
      <c r="AA1051" s="207"/>
      <c r="AB1051" s="207"/>
    </row>
    <row r="1052" spans="1:28" ht="13.8" x14ac:dyDescent="0.45">
      <c r="A1052" s="207"/>
      <c r="B1052" s="267"/>
      <c r="C1052" s="207"/>
      <c r="D1052" s="207"/>
      <c r="E1052" s="207"/>
      <c r="F1052" s="207"/>
      <c r="G1052" s="207"/>
      <c r="H1052" s="207"/>
      <c r="I1052" s="207"/>
      <c r="J1052" s="207"/>
      <c r="K1052" s="207"/>
      <c r="L1052" s="207"/>
      <c r="M1052" s="207"/>
      <c r="N1052" s="207"/>
      <c r="O1052" s="207"/>
      <c r="P1052" s="207"/>
      <c r="Q1052" s="207"/>
      <c r="R1052" s="207"/>
      <c r="S1052" s="207"/>
      <c r="T1052" s="207"/>
      <c r="U1052" s="207"/>
      <c r="V1052" s="207"/>
      <c r="W1052" s="207"/>
      <c r="X1052" s="207"/>
      <c r="Y1052" s="207"/>
      <c r="Z1052" s="207"/>
      <c r="AA1052" s="207"/>
      <c r="AB1052" s="207"/>
    </row>
    <row r="1053" spans="1:28" ht="13.8" x14ac:dyDescent="0.45">
      <c r="A1053" s="207"/>
      <c r="B1053" s="267"/>
      <c r="C1053" s="207"/>
      <c r="D1053" s="207"/>
      <c r="E1053" s="207"/>
      <c r="F1053" s="207"/>
      <c r="G1053" s="207"/>
      <c r="H1053" s="207"/>
      <c r="I1053" s="207"/>
      <c r="J1053" s="207"/>
      <c r="K1053" s="207"/>
      <c r="L1053" s="207"/>
      <c r="M1053" s="207"/>
      <c r="N1053" s="207"/>
      <c r="O1053" s="207"/>
      <c r="P1053" s="207"/>
      <c r="Q1053" s="207"/>
      <c r="R1053" s="207"/>
      <c r="S1053" s="207"/>
      <c r="T1053" s="207"/>
      <c r="U1053" s="207"/>
      <c r="V1053" s="207"/>
      <c r="W1053" s="207"/>
      <c r="X1053" s="207"/>
      <c r="Y1053" s="207"/>
      <c r="Z1053" s="207"/>
      <c r="AA1053" s="207"/>
      <c r="AB1053" s="207"/>
    </row>
    <row r="1054" spans="1:28" ht="13.8" x14ac:dyDescent="0.45">
      <c r="A1054" s="207"/>
      <c r="B1054" s="267"/>
      <c r="C1054" s="207"/>
      <c r="D1054" s="207"/>
      <c r="E1054" s="207"/>
      <c r="F1054" s="207"/>
      <c r="G1054" s="207"/>
      <c r="H1054" s="207"/>
      <c r="I1054" s="207"/>
      <c r="J1054" s="207"/>
      <c r="K1054" s="207"/>
      <c r="L1054" s="207"/>
      <c r="M1054" s="207"/>
      <c r="N1054" s="207"/>
      <c r="O1054" s="207"/>
      <c r="P1054" s="207"/>
      <c r="Q1054" s="207"/>
      <c r="R1054" s="207"/>
      <c r="S1054" s="207"/>
      <c r="T1054" s="207"/>
      <c r="U1054" s="207"/>
      <c r="V1054" s="207"/>
      <c r="W1054" s="207"/>
      <c r="X1054" s="207"/>
      <c r="Y1054" s="207"/>
      <c r="Z1054" s="207"/>
      <c r="AA1054" s="207"/>
      <c r="AB1054" s="207"/>
    </row>
    <row r="1055" spans="1:28" ht="13.8" x14ac:dyDescent="0.45">
      <c r="A1055" s="207"/>
      <c r="B1055" s="267"/>
      <c r="C1055" s="207"/>
      <c r="D1055" s="207"/>
      <c r="E1055" s="207"/>
      <c r="F1055" s="207"/>
      <c r="G1055" s="207"/>
      <c r="H1055" s="207"/>
      <c r="I1055" s="207"/>
      <c r="J1055" s="207"/>
      <c r="K1055" s="207"/>
      <c r="L1055" s="207"/>
      <c r="M1055" s="207"/>
      <c r="N1055" s="207"/>
      <c r="O1055" s="207"/>
      <c r="P1055" s="207"/>
      <c r="Q1055" s="207"/>
      <c r="R1055" s="207"/>
      <c r="S1055" s="207"/>
      <c r="T1055" s="207"/>
      <c r="U1055" s="207"/>
      <c r="V1055" s="207"/>
      <c r="W1055" s="207"/>
      <c r="X1055" s="207"/>
      <c r="Y1055" s="207"/>
      <c r="Z1055" s="207"/>
      <c r="AA1055" s="207"/>
      <c r="AB1055" s="207"/>
    </row>
    <row r="1056" spans="1:28" ht="13.8" x14ac:dyDescent="0.45">
      <c r="A1056" s="207"/>
      <c r="B1056" s="267"/>
      <c r="C1056" s="207"/>
      <c r="D1056" s="207"/>
      <c r="E1056" s="207"/>
      <c r="F1056" s="207"/>
      <c r="G1056" s="207"/>
      <c r="H1056" s="207"/>
      <c r="I1056" s="207"/>
      <c r="J1056" s="207"/>
      <c r="K1056" s="207"/>
      <c r="L1056" s="207"/>
      <c r="M1056" s="207"/>
      <c r="N1056" s="207"/>
      <c r="O1056" s="207"/>
      <c r="P1056" s="207"/>
      <c r="Q1056" s="207"/>
      <c r="R1056" s="207"/>
      <c r="S1056" s="207"/>
      <c r="T1056" s="207"/>
      <c r="U1056" s="207"/>
      <c r="V1056" s="207"/>
      <c r="W1056" s="207"/>
      <c r="X1056" s="207"/>
      <c r="Y1056" s="207"/>
      <c r="Z1056" s="207"/>
      <c r="AA1056" s="207"/>
      <c r="AB1056" s="207"/>
    </row>
    <row r="1057" spans="1:28" ht="13.8" x14ac:dyDescent="0.45">
      <c r="A1057" s="207"/>
      <c r="B1057" s="267"/>
      <c r="C1057" s="207"/>
      <c r="D1057" s="207"/>
      <c r="E1057" s="207"/>
      <c r="F1057" s="207"/>
      <c r="G1057" s="207"/>
      <c r="H1057" s="207"/>
      <c r="I1057" s="207"/>
      <c r="J1057" s="207"/>
      <c r="K1057" s="207"/>
      <c r="L1057" s="207"/>
      <c r="M1057" s="207"/>
      <c r="N1057" s="207"/>
      <c r="O1057" s="207"/>
      <c r="P1057" s="207"/>
      <c r="Q1057" s="207"/>
      <c r="R1057" s="207"/>
      <c r="S1057" s="207"/>
      <c r="T1057" s="207"/>
      <c r="U1057" s="207"/>
      <c r="V1057" s="207"/>
      <c r="W1057" s="207"/>
      <c r="X1057" s="207"/>
      <c r="Y1057" s="207"/>
      <c r="Z1057" s="207"/>
      <c r="AA1057" s="207"/>
      <c r="AB1057" s="207"/>
    </row>
    <row r="1058" spans="1:28" ht="13.8" x14ac:dyDescent="0.45">
      <c r="A1058" s="207"/>
      <c r="B1058" s="267"/>
      <c r="C1058" s="207"/>
      <c r="D1058" s="207"/>
      <c r="E1058" s="207"/>
      <c r="F1058" s="207"/>
      <c r="G1058" s="207"/>
      <c r="H1058" s="207"/>
      <c r="I1058" s="207"/>
      <c r="J1058" s="207"/>
      <c r="K1058" s="207"/>
      <c r="L1058" s="207"/>
      <c r="M1058" s="207"/>
      <c r="N1058" s="207"/>
      <c r="O1058" s="207"/>
      <c r="P1058" s="207"/>
      <c r="Q1058" s="207"/>
      <c r="R1058" s="207"/>
      <c r="S1058" s="207"/>
      <c r="T1058" s="207"/>
      <c r="U1058" s="207"/>
      <c r="V1058" s="207"/>
      <c r="W1058" s="207"/>
      <c r="X1058" s="207"/>
      <c r="Y1058" s="207"/>
      <c r="Z1058" s="207"/>
      <c r="AA1058" s="207"/>
      <c r="AB1058" s="207"/>
    </row>
    <row r="1059" spans="1:28" ht="13.8" x14ac:dyDescent="0.45">
      <c r="A1059" s="207"/>
      <c r="B1059" s="267"/>
      <c r="C1059" s="207"/>
      <c r="D1059" s="207"/>
      <c r="E1059" s="207"/>
      <c r="F1059" s="207"/>
      <c r="G1059" s="207"/>
      <c r="H1059" s="207"/>
      <c r="I1059" s="207"/>
      <c r="J1059" s="207"/>
      <c r="K1059" s="207"/>
      <c r="L1059" s="207"/>
      <c r="M1059" s="207"/>
      <c r="N1059" s="207"/>
      <c r="O1059" s="207"/>
      <c r="P1059" s="207"/>
      <c r="Q1059" s="207"/>
      <c r="R1059" s="207"/>
      <c r="S1059" s="207"/>
      <c r="T1059" s="207"/>
      <c r="U1059" s="207"/>
      <c r="V1059" s="207"/>
      <c r="W1059" s="207"/>
      <c r="X1059" s="207"/>
      <c r="Y1059" s="207"/>
      <c r="Z1059" s="207"/>
      <c r="AA1059" s="207"/>
      <c r="AB1059" s="207"/>
    </row>
    <row r="1060" spans="1:28" ht="13.8" x14ac:dyDescent="0.45">
      <c r="A1060" s="207"/>
      <c r="B1060" s="267"/>
      <c r="C1060" s="207"/>
      <c r="D1060" s="207"/>
      <c r="E1060" s="207"/>
      <c r="F1060" s="207"/>
      <c r="G1060" s="207"/>
      <c r="H1060" s="207"/>
      <c r="I1060" s="207"/>
      <c r="J1060" s="207"/>
      <c r="K1060" s="207"/>
      <c r="L1060" s="207"/>
      <c r="M1060" s="207"/>
      <c r="N1060" s="207"/>
      <c r="O1060" s="207"/>
      <c r="P1060" s="207"/>
      <c r="Q1060" s="207"/>
      <c r="R1060" s="207"/>
      <c r="S1060" s="207"/>
      <c r="T1060" s="207"/>
      <c r="U1060" s="207"/>
      <c r="V1060" s="207"/>
      <c r="W1060" s="207"/>
      <c r="X1060" s="207"/>
      <c r="Y1060" s="207"/>
      <c r="Z1060" s="207"/>
      <c r="AA1060" s="207"/>
      <c r="AB1060" s="207"/>
    </row>
    <row r="1061" spans="1:28" ht="13.8" x14ac:dyDescent="0.45">
      <c r="A1061" s="207"/>
      <c r="B1061" s="267"/>
      <c r="C1061" s="207"/>
      <c r="D1061" s="207"/>
      <c r="E1061" s="207"/>
      <c r="F1061" s="207"/>
      <c r="G1061" s="207"/>
      <c r="H1061" s="207"/>
      <c r="I1061" s="207"/>
      <c r="J1061" s="207"/>
      <c r="K1061" s="207"/>
      <c r="L1061" s="207"/>
      <c r="M1061" s="207"/>
      <c r="N1061" s="207"/>
      <c r="O1061" s="207"/>
      <c r="P1061" s="207"/>
      <c r="Q1061" s="207"/>
      <c r="R1061" s="207"/>
      <c r="S1061" s="207"/>
      <c r="T1061" s="207"/>
      <c r="U1061" s="207"/>
      <c r="V1061" s="207"/>
      <c r="W1061" s="207"/>
      <c r="X1061" s="207"/>
      <c r="Y1061" s="207"/>
      <c r="Z1061" s="207"/>
      <c r="AA1061" s="207"/>
      <c r="AB1061" s="207"/>
    </row>
    <row r="1062" spans="1:28" ht="13.8" x14ac:dyDescent="0.45">
      <c r="A1062" s="207"/>
      <c r="B1062" s="267"/>
      <c r="C1062" s="207"/>
      <c r="D1062" s="207"/>
      <c r="E1062" s="207"/>
      <c r="F1062" s="207"/>
      <c r="G1062" s="207"/>
      <c r="H1062" s="207"/>
      <c r="I1062" s="207"/>
      <c r="J1062" s="207"/>
      <c r="K1062" s="207"/>
      <c r="L1062" s="207"/>
      <c r="M1062" s="207"/>
      <c r="N1062" s="207"/>
      <c r="O1062" s="207"/>
      <c r="P1062" s="207"/>
      <c r="Q1062" s="207"/>
      <c r="R1062" s="207"/>
      <c r="S1062" s="207"/>
      <c r="T1062" s="207"/>
      <c r="U1062" s="207"/>
      <c r="V1062" s="207"/>
      <c r="W1062" s="207"/>
      <c r="X1062" s="207"/>
      <c r="Y1062" s="207"/>
      <c r="Z1062" s="207"/>
      <c r="AA1062" s="207"/>
      <c r="AB1062" s="207"/>
    </row>
    <row r="1063" spans="1:28" ht="13.8" x14ac:dyDescent="0.45">
      <c r="A1063" s="207"/>
      <c r="B1063" s="267"/>
      <c r="C1063" s="207"/>
      <c r="D1063" s="207"/>
      <c r="E1063" s="207"/>
      <c r="F1063" s="207"/>
      <c r="G1063" s="207"/>
      <c r="H1063" s="207"/>
      <c r="I1063" s="207"/>
      <c r="J1063" s="207"/>
      <c r="K1063" s="207"/>
      <c r="L1063" s="207"/>
      <c r="M1063" s="207"/>
      <c r="N1063" s="207"/>
      <c r="O1063" s="207"/>
      <c r="P1063" s="207"/>
      <c r="Q1063" s="207"/>
      <c r="R1063" s="207"/>
      <c r="S1063" s="207"/>
      <c r="T1063" s="207"/>
      <c r="U1063" s="207"/>
      <c r="V1063" s="207"/>
      <c r="W1063" s="207"/>
      <c r="X1063" s="207"/>
      <c r="Y1063" s="207"/>
      <c r="Z1063" s="207"/>
      <c r="AA1063" s="207"/>
      <c r="AB1063" s="207"/>
    </row>
    <row r="1064" spans="1:28" ht="13.8" x14ac:dyDescent="0.45">
      <c r="A1064" s="207"/>
      <c r="B1064" s="267"/>
      <c r="C1064" s="207"/>
      <c r="D1064" s="207"/>
      <c r="E1064" s="207"/>
      <c r="F1064" s="207"/>
      <c r="G1064" s="207"/>
      <c r="H1064" s="207"/>
      <c r="I1064" s="207"/>
      <c r="J1064" s="207"/>
      <c r="K1064" s="207"/>
      <c r="L1064" s="207"/>
      <c r="M1064" s="207"/>
      <c r="N1064" s="207"/>
      <c r="O1064" s="207"/>
      <c r="P1064" s="207"/>
      <c r="Q1064" s="207"/>
      <c r="R1064" s="207"/>
      <c r="S1064" s="207"/>
      <c r="T1064" s="207"/>
      <c r="U1064" s="207"/>
      <c r="V1064" s="207"/>
      <c r="W1064" s="207"/>
      <c r="X1064" s="207"/>
      <c r="Y1064" s="207"/>
      <c r="Z1064" s="207"/>
      <c r="AA1064" s="207"/>
      <c r="AB1064" s="207"/>
    </row>
    <row r="1065" spans="1:28" ht="13.8" x14ac:dyDescent="0.45">
      <c r="A1065" s="207"/>
      <c r="B1065" s="267"/>
      <c r="C1065" s="207"/>
      <c r="D1065" s="207"/>
      <c r="E1065" s="207"/>
      <c r="F1065" s="207"/>
      <c r="G1065" s="207"/>
      <c r="H1065" s="207"/>
      <c r="I1065" s="207"/>
      <c r="J1065" s="207"/>
      <c r="K1065" s="207"/>
      <c r="L1065" s="207"/>
      <c r="M1065" s="207"/>
      <c r="N1065" s="207"/>
      <c r="O1065" s="207"/>
      <c r="P1065" s="207"/>
      <c r="Q1065" s="207"/>
      <c r="R1065" s="207"/>
      <c r="S1065" s="207"/>
      <c r="T1065" s="207"/>
      <c r="U1065" s="207"/>
      <c r="V1065" s="207"/>
      <c r="W1065" s="207"/>
      <c r="X1065" s="207"/>
      <c r="Y1065" s="207"/>
      <c r="Z1065" s="207"/>
      <c r="AA1065" s="207"/>
      <c r="AB1065" s="207"/>
    </row>
    <row r="1066" spans="1:28" ht="13.8" x14ac:dyDescent="0.45">
      <c r="A1066" s="207"/>
      <c r="B1066" s="267"/>
      <c r="C1066" s="207"/>
      <c r="D1066" s="207"/>
      <c r="E1066" s="207"/>
      <c r="F1066" s="207"/>
      <c r="G1066" s="207"/>
      <c r="H1066" s="207"/>
      <c r="I1066" s="207"/>
      <c r="J1066" s="207"/>
      <c r="K1066" s="207"/>
      <c r="L1066" s="207"/>
      <c r="M1066" s="207"/>
      <c r="N1066" s="207"/>
      <c r="O1066" s="207"/>
      <c r="P1066" s="207"/>
      <c r="Q1066" s="207"/>
      <c r="R1066" s="207"/>
      <c r="S1066" s="207"/>
      <c r="T1066" s="207"/>
      <c r="U1066" s="207"/>
      <c r="V1066" s="207"/>
      <c r="W1066" s="207"/>
      <c r="X1066" s="207"/>
      <c r="Y1066" s="207"/>
      <c r="Z1066" s="207"/>
      <c r="AA1066" s="207"/>
      <c r="AB1066" s="207"/>
    </row>
    <row r="1067" spans="1:28" ht="13.8" x14ac:dyDescent="0.45">
      <c r="A1067" s="207"/>
      <c r="B1067" s="267"/>
      <c r="C1067" s="207"/>
      <c r="D1067" s="207"/>
      <c r="E1067" s="207"/>
      <c r="F1067" s="207"/>
      <c r="G1067" s="207"/>
      <c r="H1067" s="207"/>
      <c r="I1067" s="207"/>
      <c r="J1067" s="207"/>
      <c r="K1067" s="207"/>
      <c r="L1067" s="207"/>
      <c r="M1067" s="207"/>
      <c r="N1067" s="207"/>
      <c r="O1067" s="207"/>
      <c r="P1067" s="207"/>
      <c r="Q1067" s="207"/>
      <c r="R1067" s="207"/>
      <c r="S1067" s="207"/>
      <c r="T1067" s="207"/>
      <c r="U1067" s="207"/>
      <c r="V1067" s="207"/>
      <c r="W1067" s="207"/>
      <c r="X1067" s="207"/>
      <c r="Y1067" s="207"/>
      <c r="Z1067" s="207"/>
      <c r="AA1067" s="207"/>
      <c r="AB1067" s="207"/>
    </row>
    <row r="1068" spans="1:28" ht="13.8" x14ac:dyDescent="0.45">
      <c r="A1068" s="207"/>
      <c r="B1068" s="267"/>
      <c r="C1068" s="207"/>
      <c r="D1068" s="207"/>
      <c r="E1068" s="207"/>
      <c r="F1068" s="207"/>
      <c r="G1068" s="207"/>
      <c r="H1068" s="207"/>
      <c r="I1068" s="207"/>
      <c r="J1068" s="207"/>
      <c r="K1068" s="207"/>
      <c r="L1068" s="207"/>
      <c r="M1068" s="207"/>
      <c r="N1068" s="207"/>
      <c r="O1068" s="207"/>
      <c r="P1068" s="207"/>
      <c r="Q1068" s="207"/>
      <c r="R1068" s="207"/>
      <c r="S1068" s="207"/>
      <c r="T1068" s="207"/>
      <c r="U1068" s="207"/>
      <c r="V1068" s="207"/>
      <c r="W1068" s="207"/>
      <c r="X1068" s="207"/>
      <c r="Y1068" s="207"/>
      <c r="Z1068" s="207"/>
      <c r="AA1068" s="207"/>
      <c r="AB1068" s="207"/>
    </row>
    <row r="1069" spans="1:28" ht="13.8" x14ac:dyDescent="0.45">
      <c r="A1069" s="207"/>
      <c r="B1069" s="267"/>
      <c r="C1069" s="207"/>
      <c r="D1069" s="207"/>
      <c r="E1069" s="207"/>
      <c r="F1069" s="207"/>
      <c r="G1069" s="207"/>
      <c r="H1069" s="207"/>
      <c r="I1069" s="207"/>
      <c r="J1069" s="207"/>
      <c r="K1069" s="207"/>
      <c r="L1069" s="207"/>
      <c r="M1069" s="207"/>
      <c r="N1069" s="207"/>
      <c r="O1069" s="207"/>
      <c r="P1069" s="207"/>
      <c r="Q1069" s="207"/>
      <c r="R1069" s="207"/>
      <c r="S1069" s="207"/>
      <c r="T1069" s="207"/>
      <c r="U1069" s="207"/>
      <c r="V1069" s="207"/>
      <c r="W1069" s="207"/>
      <c r="X1069" s="207"/>
      <c r="Y1069" s="207"/>
      <c r="Z1069" s="207"/>
      <c r="AA1069" s="207"/>
      <c r="AB1069" s="207"/>
    </row>
    <row r="1070" spans="1:28" ht="13.8" x14ac:dyDescent="0.45">
      <c r="A1070" s="207"/>
      <c r="B1070" s="267"/>
      <c r="C1070" s="207"/>
      <c r="D1070" s="207"/>
      <c r="E1070" s="207"/>
      <c r="F1070" s="207"/>
      <c r="G1070" s="207"/>
      <c r="H1070" s="207"/>
      <c r="I1070" s="207"/>
      <c r="J1070" s="207"/>
      <c r="K1070" s="207"/>
      <c r="L1070" s="207"/>
      <c r="M1070" s="207"/>
      <c r="N1070" s="207"/>
      <c r="O1070" s="207"/>
      <c r="P1070" s="207"/>
      <c r="Q1070" s="207"/>
      <c r="R1070" s="207"/>
      <c r="S1070" s="207"/>
      <c r="T1070" s="207"/>
      <c r="U1070" s="207"/>
      <c r="V1070" s="207"/>
      <c r="W1070" s="207"/>
      <c r="X1070" s="207"/>
      <c r="Y1070" s="207"/>
      <c r="Z1070" s="207"/>
      <c r="AA1070" s="207"/>
      <c r="AB1070" s="207"/>
    </row>
    <row r="1071" spans="1:28" ht="13.8" x14ac:dyDescent="0.45">
      <c r="A1071" s="207"/>
      <c r="B1071" s="267"/>
      <c r="C1071" s="207"/>
      <c r="D1071" s="207"/>
      <c r="E1071" s="207"/>
      <c r="F1071" s="207"/>
      <c r="G1071" s="207"/>
      <c r="H1071" s="207"/>
      <c r="I1071" s="207"/>
      <c r="J1071" s="207"/>
      <c r="K1071" s="207"/>
      <c r="L1071" s="207"/>
      <c r="M1071" s="207"/>
      <c r="N1071" s="207"/>
      <c r="O1071" s="207"/>
      <c r="P1071" s="207"/>
      <c r="Q1071" s="207"/>
      <c r="R1071" s="207"/>
      <c r="S1071" s="207"/>
      <c r="T1071" s="207"/>
      <c r="U1071" s="207"/>
      <c r="V1071" s="207"/>
      <c r="W1071" s="207"/>
      <c r="X1071" s="207"/>
      <c r="Y1071" s="207"/>
      <c r="Z1071" s="207"/>
      <c r="AA1071" s="207"/>
      <c r="AB1071" s="207"/>
    </row>
    <row r="1072" spans="1:28" ht="13.8" x14ac:dyDescent="0.45">
      <c r="A1072" s="207"/>
      <c r="B1072" s="267"/>
      <c r="C1072" s="207"/>
      <c r="D1072" s="207"/>
      <c r="E1072" s="207"/>
      <c r="F1072" s="207"/>
      <c r="G1072" s="207"/>
      <c r="H1072" s="207"/>
      <c r="I1072" s="207"/>
      <c r="J1072" s="207"/>
      <c r="K1072" s="207"/>
      <c r="L1072" s="207"/>
      <c r="M1072" s="207"/>
      <c r="N1072" s="207"/>
      <c r="O1072" s="207"/>
      <c r="P1072" s="207"/>
      <c r="Q1072" s="207"/>
      <c r="R1072" s="207"/>
      <c r="S1072" s="207"/>
      <c r="T1072" s="207"/>
      <c r="U1072" s="207"/>
      <c r="V1072" s="207"/>
      <c r="W1072" s="207"/>
      <c r="X1072" s="207"/>
      <c r="Y1072" s="207"/>
      <c r="Z1072" s="207"/>
      <c r="AA1072" s="207"/>
      <c r="AB1072" s="207"/>
    </row>
    <row r="1073" spans="1:28" ht="13.8" x14ac:dyDescent="0.45">
      <c r="A1073" s="207"/>
      <c r="B1073" s="267"/>
      <c r="C1073" s="207"/>
      <c r="D1073" s="207"/>
      <c r="E1073" s="207"/>
      <c r="F1073" s="207"/>
      <c r="G1073" s="207"/>
      <c r="H1073" s="207"/>
      <c r="I1073" s="207"/>
      <c r="J1073" s="207"/>
      <c r="K1073" s="207"/>
      <c r="L1073" s="207"/>
      <c r="M1073" s="207"/>
      <c r="N1073" s="207"/>
      <c r="O1073" s="207"/>
      <c r="P1073" s="207"/>
      <c r="Q1073" s="207"/>
      <c r="R1073" s="207"/>
      <c r="S1073" s="207"/>
      <c r="T1073" s="207"/>
      <c r="U1073" s="207"/>
      <c r="V1073" s="207"/>
      <c r="W1073" s="207"/>
      <c r="X1073" s="207"/>
      <c r="Y1073" s="207"/>
      <c r="Z1073" s="207"/>
      <c r="AA1073" s="207"/>
      <c r="AB1073" s="207"/>
    </row>
    <row r="1074" spans="1:28" ht="13.8" x14ac:dyDescent="0.45">
      <c r="A1074" s="207"/>
      <c r="B1074" s="267"/>
      <c r="C1074" s="207"/>
      <c r="D1074" s="207"/>
      <c r="E1074" s="207"/>
      <c r="F1074" s="207"/>
      <c r="G1074" s="207"/>
      <c r="H1074" s="207"/>
      <c r="I1074" s="207"/>
      <c r="J1074" s="207"/>
      <c r="K1074" s="207"/>
      <c r="L1074" s="207"/>
      <c r="M1074" s="207"/>
      <c r="N1074" s="207"/>
      <c r="O1074" s="207"/>
      <c r="P1074" s="207"/>
      <c r="Q1074" s="207"/>
      <c r="R1074" s="207"/>
      <c r="S1074" s="207"/>
      <c r="T1074" s="207"/>
      <c r="U1074" s="207"/>
      <c r="V1074" s="207"/>
      <c r="W1074" s="207"/>
      <c r="X1074" s="207"/>
      <c r="Y1074" s="207"/>
      <c r="Z1074" s="207"/>
      <c r="AA1074" s="207"/>
      <c r="AB1074" s="207"/>
    </row>
    <row r="1075" spans="1:28" ht="13.8" x14ac:dyDescent="0.45">
      <c r="A1075" s="207"/>
      <c r="B1075" s="267"/>
      <c r="C1075" s="207"/>
      <c r="D1075" s="207"/>
      <c r="E1075" s="207"/>
      <c r="F1075" s="207"/>
      <c r="G1075" s="207"/>
      <c r="H1075" s="207"/>
      <c r="I1075" s="207"/>
      <c r="J1075" s="207"/>
      <c r="K1075" s="207"/>
      <c r="L1075" s="207"/>
      <c r="M1075" s="207"/>
      <c r="N1075" s="207"/>
      <c r="O1075" s="207"/>
      <c r="P1075" s="207"/>
      <c r="Q1075" s="207"/>
      <c r="R1075" s="207"/>
      <c r="S1075" s="207"/>
      <c r="T1075" s="207"/>
      <c r="U1075" s="207"/>
      <c r="V1075" s="207"/>
      <c r="W1075" s="207"/>
      <c r="X1075" s="207"/>
      <c r="Y1075" s="207"/>
      <c r="Z1075" s="207"/>
      <c r="AA1075" s="207"/>
      <c r="AB1075" s="207"/>
    </row>
    <row r="1076" spans="1:28" ht="13.8" x14ac:dyDescent="0.45">
      <c r="A1076" s="207"/>
      <c r="B1076" s="267"/>
      <c r="C1076" s="207"/>
      <c r="D1076" s="207"/>
      <c r="E1076" s="207"/>
      <c r="F1076" s="207"/>
      <c r="G1076" s="207"/>
      <c r="H1076" s="207"/>
      <c r="I1076" s="207"/>
      <c r="J1076" s="207"/>
      <c r="K1076" s="207"/>
      <c r="L1076" s="207"/>
      <c r="M1076" s="207"/>
      <c r="N1076" s="207"/>
      <c r="O1076" s="207"/>
      <c r="P1076" s="207"/>
      <c r="Q1076" s="207"/>
      <c r="R1076" s="207"/>
      <c r="S1076" s="207"/>
      <c r="T1076" s="207"/>
      <c r="U1076" s="207"/>
      <c r="V1076" s="207"/>
      <c r="W1076" s="207"/>
      <c r="X1076" s="207"/>
      <c r="Y1076" s="207"/>
      <c r="Z1076" s="207"/>
      <c r="AA1076" s="207"/>
      <c r="AB1076" s="207"/>
    </row>
    <row r="1077" spans="1:28" ht="13.8" x14ac:dyDescent="0.45">
      <c r="A1077" s="207"/>
      <c r="B1077" s="267"/>
      <c r="C1077" s="207"/>
      <c r="D1077" s="207"/>
      <c r="E1077" s="207"/>
      <c r="F1077" s="207"/>
      <c r="G1077" s="207"/>
      <c r="H1077" s="207"/>
      <c r="I1077" s="207"/>
      <c r="J1077" s="207"/>
      <c r="K1077" s="207"/>
      <c r="L1077" s="207"/>
      <c r="M1077" s="207"/>
      <c r="N1077" s="207"/>
      <c r="O1077" s="207"/>
      <c r="P1077" s="207"/>
      <c r="Q1077" s="207"/>
      <c r="R1077" s="207"/>
      <c r="S1077" s="207"/>
      <c r="T1077" s="207"/>
      <c r="U1077" s="207"/>
      <c r="V1077" s="207"/>
      <c r="W1077" s="207"/>
      <c r="X1077" s="207"/>
      <c r="Y1077" s="207"/>
      <c r="Z1077" s="207"/>
      <c r="AA1077" s="207"/>
      <c r="AB1077" s="207"/>
    </row>
    <row r="1078" spans="1:28" ht="13.8" x14ac:dyDescent="0.45">
      <c r="A1078" s="207"/>
      <c r="B1078" s="267"/>
      <c r="C1078" s="207"/>
      <c r="D1078" s="207"/>
      <c r="E1078" s="207"/>
      <c r="F1078" s="207"/>
      <c r="G1078" s="207"/>
      <c r="H1078" s="207"/>
      <c r="I1078" s="207"/>
      <c r="J1078" s="207"/>
      <c r="K1078" s="207"/>
      <c r="L1078" s="207"/>
      <c r="M1078" s="207"/>
      <c r="N1078" s="207"/>
      <c r="O1078" s="207"/>
      <c r="P1078" s="207"/>
      <c r="Q1078" s="207"/>
      <c r="R1078" s="207"/>
      <c r="S1078" s="207"/>
      <c r="T1078" s="207"/>
      <c r="U1078" s="207"/>
      <c r="V1078" s="207"/>
      <c r="W1078" s="207"/>
      <c r="X1078" s="207"/>
      <c r="Y1078" s="207"/>
      <c r="Z1078" s="207"/>
      <c r="AA1078" s="207"/>
      <c r="AB1078" s="207"/>
    </row>
    <row r="1079" spans="1:28" ht="13.8" x14ac:dyDescent="0.45">
      <c r="A1079" s="207"/>
      <c r="B1079" s="267"/>
      <c r="C1079" s="207"/>
      <c r="D1079" s="207"/>
      <c r="E1079" s="207"/>
      <c r="F1079" s="207"/>
      <c r="G1079" s="207"/>
      <c r="H1079" s="207"/>
      <c r="I1079" s="207"/>
      <c r="J1079" s="207"/>
      <c r="K1079" s="207"/>
      <c r="L1079" s="207"/>
      <c r="M1079" s="207"/>
      <c r="N1079" s="207"/>
      <c r="O1079" s="207"/>
      <c r="P1079" s="207"/>
      <c r="Q1079" s="207"/>
      <c r="R1079" s="207"/>
      <c r="S1079" s="207"/>
      <c r="T1079" s="207"/>
      <c r="U1079" s="207"/>
      <c r="V1079" s="207"/>
      <c r="W1079" s="207"/>
      <c r="X1079" s="207"/>
      <c r="Y1079" s="207"/>
      <c r="Z1079" s="207"/>
      <c r="AA1079" s="207"/>
      <c r="AB1079" s="207"/>
    </row>
    <row r="1080" spans="1:28" ht="13.8" x14ac:dyDescent="0.45">
      <c r="A1080" s="207"/>
      <c r="B1080" s="267"/>
      <c r="C1080" s="207"/>
      <c r="D1080" s="207"/>
      <c r="E1080" s="207"/>
      <c r="F1080" s="207"/>
      <c r="G1080" s="207"/>
      <c r="H1080" s="207"/>
      <c r="I1080" s="207"/>
      <c r="J1080" s="207"/>
      <c r="K1080" s="207"/>
      <c r="L1080" s="207"/>
      <c r="M1080" s="207"/>
      <c r="N1080" s="207"/>
      <c r="O1080" s="207"/>
      <c r="P1080" s="207"/>
      <c r="Q1080" s="207"/>
      <c r="R1080" s="207"/>
      <c r="S1080" s="207"/>
      <c r="T1080" s="207"/>
      <c r="U1080" s="207"/>
      <c r="V1080" s="207"/>
      <c r="W1080" s="207"/>
      <c r="X1080" s="207"/>
      <c r="Y1080" s="207"/>
      <c r="Z1080" s="207"/>
      <c r="AA1080" s="207"/>
      <c r="AB1080" s="207"/>
    </row>
    <row r="1081" spans="1:28" ht="13.8" x14ac:dyDescent="0.45">
      <c r="A1081" s="207"/>
      <c r="B1081" s="267"/>
      <c r="C1081" s="207"/>
      <c r="D1081" s="207"/>
      <c r="E1081" s="207"/>
      <c r="F1081" s="207"/>
      <c r="G1081" s="207"/>
      <c r="H1081" s="207"/>
      <c r="I1081" s="207"/>
      <c r="J1081" s="207"/>
      <c r="K1081" s="207"/>
      <c r="L1081" s="207"/>
      <c r="M1081" s="207"/>
      <c r="N1081" s="207"/>
      <c r="O1081" s="207"/>
      <c r="P1081" s="207"/>
      <c r="Q1081" s="207"/>
      <c r="R1081" s="207"/>
      <c r="S1081" s="207"/>
      <c r="T1081" s="207"/>
      <c r="U1081" s="207"/>
      <c r="V1081" s="207"/>
      <c r="W1081" s="207"/>
      <c r="X1081" s="207"/>
      <c r="Y1081" s="207"/>
      <c r="Z1081" s="207"/>
      <c r="AA1081" s="207"/>
      <c r="AB1081" s="207"/>
    </row>
    <row r="1082" spans="1:28" ht="13.8" x14ac:dyDescent="0.45">
      <c r="A1082" s="207"/>
      <c r="B1082" s="267"/>
      <c r="C1082" s="207"/>
      <c r="D1082" s="207"/>
      <c r="E1082" s="207"/>
      <c r="F1082" s="207"/>
      <c r="G1082" s="207"/>
      <c r="H1082" s="207"/>
      <c r="I1082" s="207"/>
      <c r="J1082" s="207"/>
      <c r="K1082" s="207"/>
      <c r="L1082" s="207"/>
      <c r="M1082" s="207"/>
      <c r="N1082" s="207"/>
      <c r="O1082" s="207"/>
      <c r="P1082" s="207"/>
      <c r="Q1082" s="207"/>
      <c r="R1082" s="207"/>
      <c r="S1082" s="207"/>
      <c r="T1082" s="207"/>
      <c r="U1082" s="207"/>
      <c r="V1082" s="207"/>
      <c r="W1082" s="207"/>
      <c r="X1082" s="207"/>
      <c r="Y1082" s="207"/>
      <c r="Z1082" s="207"/>
      <c r="AA1082" s="207"/>
      <c r="AB1082" s="207"/>
    </row>
    <row r="1083" spans="1:28" ht="13.8" x14ac:dyDescent="0.45">
      <c r="A1083" s="207"/>
      <c r="B1083" s="267"/>
      <c r="C1083" s="207"/>
      <c r="D1083" s="207"/>
      <c r="E1083" s="207"/>
      <c r="F1083" s="207"/>
      <c r="G1083" s="207"/>
      <c r="H1083" s="207"/>
      <c r="I1083" s="207"/>
      <c r="J1083" s="207"/>
      <c r="K1083" s="207"/>
      <c r="L1083" s="207"/>
      <c r="M1083" s="207"/>
      <c r="N1083" s="207"/>
      <c r="O1083" s="207"/>
      <c r="P1083" s="207"/>
      <c r="Q1083" s="207"/>
      <c r="R1083" s="207"/>
      <c r="S1083" s="207"/>
      <c r="T1083" s="207"/>
      <c r="U1083" s="207"/>
      <c r="V1083" s="207"/>
      <c r="W1083" s="207"/>
      <c r="X1083" s="207"/>
      <c r="Y1083" s="207"/>
      <c r="Z1083" s="207"/>
      <c r="AA1083" s="207"/>
      <c r="AB1083" s="207"/>
    </row>
    <row r="1084" spans="1:28" ht="13.8" x14ac:dyDescent="0.45">
      <c r="A1084" s="207"/>
      <c r="B1084" s="267"/>
      <c r="C1084" s="207"/>
      <c r="D1084" s="207"/>
      <c r="E1084" s="207"/>
      <c r="F1084" s="207"/>
      <c r="G1084" s="207"/>
      <c r="H1084" s="207"/>
      <c r="I1084" s="207"/>
      <c r="J1084" s="207"/>
      <c r="K1084" s="207"/>
      <c r="L1084" s="207"/>
      <c r="M1084" s="207"/>
      <c r="N1084" s="207"/>
      <c r="O1084" s="207"/>
      <c r="P1084" s="207"/>
      <c r="Q1084" s="207"/>
      <c r="R1084" s="207"/>
      <c r="S1084" s="207"/>
      <c r="T1084" s="207"/>
      <c r="U1084" s="207"/>
      <c r="V1084" s="207"/>
      <c r="W1084" s="207"/>
      <c r="X1084" s="207"/>
      <c r="Y1084" s="207"/>
      <c r="Z1084" s="207"/>
      <c r="AA1084" s="207"/>
      <c r="AB1084" s="207"/>
    </row>
    <row r="1085" spans="1:28" ht="13.8" x14ac:dyDescent="0.45">
      <c r="A1085" s="207"/>
      <c r="B1085" s="267"/>
      <c r="C1085" s="207"/>
      <c r="D1085" s="207"/>
      <c r="E1085" s="207"/>
      <c r="F1085" s="207"/>
      <c r="G1085" s="207"/>
      <c r="H1085" s="207"/>
      <c r="I1085" s="207"/>
      <c r="J1085" s="207"/>
      <c r="K1085" s="207"/>
      <c r="L1085" s="207"/>
      <c r="M1085" s="207"/>
      <c r="N1085" s="207"/>
      <c r="O1085" s="207"/>
      <c r="P1085" s="207"/>
      <c r="Q1085" s="207"/>
      <c r="R1085" s="207"/>
      <c r="S1085" s="207"/>
      <c r="T1085" s="207"/>
      <c r="U1085" s="207"/>
      <c r="V1085" s="207"/>
      <c r="W1085" s="207"/>
      <c r="X1085" s="207"/>
      <c r="Y1085" s="207"/>
      <c r="Z1085" s="207"/>
      <c r="AA1085" s="207"/>
      <c r="AB1085" s="207"/>
    </row>
    <row r="1086" spans="1:28" ht="13.8" x14ac:dyDescent="0.45">
      <c r="A1086" s="207"/>
      <c r="B1086" s="267"/>
      <c r="C1086" s="207"/>
      <c r="D1086" s="207"/>
      <c r="E1086" s="207"/>
      <c r="F1086" s="207"/>
      <c r="G1086" s="207"/>
      <c r="H1086" s="207"/>
      <c r="I1086" s="207"/>
      <c r="J1086" s="207"/>
      <c r="K1086" s="207"/>
      <c r="L1086" s="207"/>
      <c r="M1086" s="207"/>
      <c r="N1086" s="207"/>
      <c r="O1086" s="207"/>
      <c r="P1086" s="207"/>
      <c r="Q1086" s="207"/>
      <c r="R1086" s="207"/>
      <c r="S1086" s="207"/>
      <c r="T1086" s="207"/>
      <c r="U1086" s="207"/>
      <c r="V1086" s="207"/>
      <c r="W1086" s="207"/>
      <c r="X1086" s="207"/>
      <c r="Y1086" s="207"/>
      <c r="Z1086" s="207"/>
      <c r="AA1086" s="207"/>
      <c r="AB1086" s="207"/>
    </row>
    <row r="1087" spans="1:28" ht="13.8" x14ac:dyDescent="0.45">
      <c r="A1087" s="207"/>
      <c r="B1087" s="267"/>
      <c r="C1087" s="207"/>
      <c r="D1087" s="207"/>
      <c r="E1087" s="207"/>
      <c r="F1087" s="207"/>
      <c r="G1087" s="207"/>
      <c r="H1087" s="207"/>
      <c r="I1087" s="207"/>
      <c r="J1087" s="207"/>
      <c r="K1087" s="207"/>
      <c r="L1087" s="207"/>
      <c r="M1087" s="207"/>
      <c r="N1087" s="207"/>
      <c r="O1087" s="207"/>
      <c r="P1087" s="207"/>
      <c r="Q1087" s="207"/>
      <c r="R1087" s="207"/>
      <c r="S1087" s="207"/>
      <c r="T1087" s="207"/>
      <c r="U1087" s="207"/>
      <c r="V1087" s="207"/>
      <c r="W1087" s="207"/>
      <c r="X1087" s="207"/>
      <c r="Y1087" s="207"/>
      <c r="Z1087" s="207"/>
      <c r="AA1087" s="207"/>
      <c r="AB1087" s="207"/>
    </row>
    <row r="1088" spans="1:28" ht="13.8" x14ac:dyDescent="0.45">
      <c r="A1088" s="207"/>
      <c r="B1088" s="267"/>
      <c r="C1088" s="207"/>
      <c r="D1088" s="207"/>
      <c r="E1088" s="207"/>
      <c r="F1088" s="207"/>
      <c r="G1088" s="207"/>
      <c r="H1088" s="207"/>
      <c r="I1088" s="207"/>
      <c r="J1088" s="207"/>
      <c r="K1088" s="207"/>
      <c r="L1088" s="207"/>
      <c r="M1088" s="207"/>
      <c r="N1088" s="207"/>
      <c r="O1088" s="207"/>
      <c r="P1088" s="207"/>
      <c r="Q1088" s="207"/>
      <c r="R1088" s="207"/>
      <c r="S1088" s="207"/>
      <c r="T1088" s="207"/>
      <c r="U1088" s="207"/>
      <c r="V1088" s="207"/>
      <c r="W1088" s="207"/>
      <c r="X1088" s="207"/>
      <c r="Y1088" s="207"/>
      <c r="Z1088" s="207"/>
      <c r="AA1088" s="207"/>
      <c r="AB1088" s="207"/>
    </row>
    <row r="1089" spans="1:28" ht="13.8" x14ac:dyDescent="0.45">
      <c r="A1089" s="207"/>
      <c r="B1089" s="267"/>
      <c r="C1089" s="207"/>
      <c r="D1089" s="207"/>
      <c r="E1089" s="207"/>
      <c r="F1089" s="207"/>
      <c r="G1089" s="207"/>
      <c r="H1089" s="207"/>
      <c r="I1089" s="207"/>
      <c r="J1089" s="207"/>
      <c r="K1089" s="207"/>
      <c r="L1089" s="207"/>
      <c r="M1089" s="207"/>
      <c r="N1089" s="207"/>
      <c r="O1089" s="207"/>
      <c r="P1089" s="207"/>
      <c r="Q1089" s="207"/>
      <c r="R1089" s="207"/>
      <c r="S1089" s="207"/>
      <c r="T1089" s="207"/>
      <c r="U1089" s="207"/>
      <c r="V1089" s="207"/>
      <c r="W1089" s="207"/>
      <c r="X1089" s="207"/>
      <c r="Y1089" s="207"/>
      <c r="Z1089" s="207"/>
      <c r="AA1089" s="207"/>
      <c r="AB1089" s="207"/>
    </row>
    <row r="1090" spans="1:28" ht="13.8" x14ac:dyDescent="0.45">
      <c r="A1090" s="207"/>
      <c r="B1090" s="267"/>
      <c r="C1090" s="207"/>
      <c r="D1090" s="207"/>
      <c r="E1090" s="207"/>
      <c r="F1090" s="207"/>
      <c r="G1090" s="207"/>
      <c r="H1090" s="207"/>
      <c r="I1090" s="207"/>
      <c r="J1090" s="207"/>
      <c r="K1090" s="207"/>
      <c r="L1090" s="207"/>
      <c r="M1090" s="207"/>
      <c r="N1090" s="207"/>
      <c r="O1090" s="207"/>
      <c r="P1090" s="207"/>
      <c r="Q1090" s="207"/>
      <c r="R1090" s="207"/>
      <c r="S1090" s="207"/>
      <c r="T1090" s="207"/>
      <c r="U1090" s="207"/>
      <c r="V1090" s="207"/>
      <c r="W1090" s="207"/>
      <c r="X1090" s="207"/>
      <c r="Y1090" s="207"/>
      <c r="Z1090" s="207"/>
      <c r="AA1090" s="207"/>
      <c r="AB1090" s="207"/>
    </row>
    <row r="1091" spans="1:28" ht="13.8" x14ac:dyDescent="0.45">
      <c r="A1091" s="207"/>
      <c r="B1091" s="267"/>
      <c r="C1091" s="207"/>
      <c r="D1091" s="207"/>
      <c r="E1091" s="207"/>
      <c r="F1091" s="207"/>
      <c r="G1091" s="207"/>
      <c r="H1091" s="207"/>
      <c r="I1091" s="207"/>
      <c r="J1091" s="207"/>
      <c r="K1091" s="207"/>
      <c r="L1091" s="207"/>
      <c r="M1091" s="207"/>
      <c r="N1091" s="207"/>
      <c r="O1091" s="207"/>
      <c r="P1091" s="207"/>
      <c r="Q1091" s="207"/>
      <c r="R1091" s="207"/>
      <c r="S1091" s="207"/>
      <c r="T1091" s="207"/>
      <c r="U1091" s="207"/>
      <c r="V1091" s="207"/>
      <c r="W1091" s="207"/>
      <c r="X1091" s="207"/>
      <c r="Y1091" s="207"/>
      <c r="Z1091" s="207"/>
      <c r="AA1091" s="207"/>
      <c r="AB1091" s="207"/>
    </row>
    <row r="1092" spans="1:28" ht="13.8" x14ac:dyDescent="0.45">
      <c r="A1092" s="207"/>
      <c r="B1092" s="267"/>
      <c r="C1092" s="207"/>
      <c r="D1092" s="207"/>
      <c r="E1092" s="207"/>
      <c r="F1092" s="207"/>
      <c r="G1092" s="207"/>
      <c r="H1092" s="207"/>
      <c r="I1092" s="207"/>
      <c r="J1092" s="207"/>
      <c r="K1092" s="207"/>
      <c r="L1092" s="207"/>
      <c r="M1092" s="207"/>
      <c r="N1092" s="207"/>
      <c r="O1092" s="207"/>
      <c r="P1092" s="207"/>
      <c r="Q1092" s="207"/>
      <c r="R1092" s="207"/>
      <c r="S1092" s="207"/>
      <c r="T1092" s="207"/>
      <c r="U1092" s="207"/>
      <c r="V1092" s="207"/>
      <c r="W1092" s="207"/>
      <c r="X1092" s="207"/>
      <c r="Y1092" s="207"/>
      <c r="Z1092" s="207"/>
      <c r="AA1092" s="207"/>
      <c r="AB1092" s="207"/>
    </row>
    <row r="1093" spans="1:28" ht="13.8" x14ac:dyDescent="0.45">
      <c r="A1093" s="207"/>
      <c r="B1093" s="267"/>
      <c r="C1093" s="207"/>
      <c r="D1093" s="207"/>
      <c r="E1093" s="207"/>
      <c r="F1093" s="207"/>
      <c r="G1093" s="207"/>
      <c r="H1093" s="207"/>
      <c r="I1093" s="207"/>
      <c r="J1093" s="207"/>
      <c r="K1093" s="207"/>
      <c r="L1093" s="207"/>
      <c r="M1093" s="207"/>
      <c r="N1093" s="207"/>
      <c r="O1093" s="207"/>
      <c r="P1093" s="207"/>
      <c r="Q1093" s="207"/>
      <c r="R1093" s="207"/>
      <c r="S1093" s="207"/>
      <c r="T1093" s="207"/>
      <c r="U1093" s="207"/>
      <c r="V1093" s="207"/>
      <c r="W1093" s="207"/>
      <c r="X1093" s="207"/>
      <c r="Y1093" s="207"/>
      <c r="Z1093" s="207"/>
      <c r="AA1093" s="207"/>
      <c r="AB1093" s="207"/>
    </row>
    <row r="1094" spans="1:28" ht="13.8" x14ac:dyDescent="0.45">
      <c r="A1094" s="207"/>
      <c r="B1094" s="267"/>
      <c r="C1094" s="207"/>
      <c r="D1094" s="207"/>
      <c r="E1094" s="207"/>
      <c r="F1094" s="207"/>
      <c r="G1094" s="207"/>
      <c r="H1094" s="207"/>
      <c r="I1094" s="207"/>
      <c r="J1094" s="207"/>
      <c r="K1094" s="207"/>
      <c r="L1094" s="207"/>
      <c r="M1094" s="207"/>
      <c r="N1094" s="207"/>
      <c r="O1094" s="207"/>
      <c r="P1094" s="207"/>
      <c r="Q1094" s="207"/>
      <c r="R1094" s="207"/>
      <c r="S1094" s="207"/>
      <c r="T1094" s="207"/>
      <c r="U1094" s="207"/>
      <c r="V1094" s="207"/>
      <c r="W1094" s="207"/>
      <c r="X1094" s="207"/>
      <c r="Y1094" s="207"/>
      <c r="Z1094" s="207"/>
      <c r="AA1094" s="207"/>
      <c r="AB1094" s="207"/>
    </row>
    <row r="1095" spans="1:28" ht="13.8" x14ac:dyDescent="0.45">
      <c r="A1095" s="207"/>
      <c r="B1095" s="267"/>
      <c r="C1095" s="207"/>
      <c r="D1095" s="207"/>
      <c r="E1095" s="207"/>
      <c r="F1095" s="207"/>
      <c r="G1095" s="207"/>
      <c r="H1095" s="207"/>
      <c r="I1095" s="207"/>
      <c r="J1095" s="207"/>
      <c r="K1095" s="207"/>
      <c r="L1095" s="207"/>
      <c r="M1095" s="207"/>
      <c r="N1095" s="207"/>
      <c r="O1095" s="207"/>
      <c r="P1095" s="207"/>
      <c r="Q1095" s="207"/>
      <c r="R1095" s="207"/>
      <c r="S1095" s="207"/>
      <c r="T1095" s="207"/>
      <c r="U1095" s="207"/>
      <c r="V1095" s="207"/>
      <c r="W1095" s="207"/>
      <c r="X1095" s="207"/>
      <c r="Y1095" s="207"/>
      <c r="Z1095" s="207"/>
      <c r="AA1095" s="207"/>
      <c r="AB1095" s="207"/>
    </row>
    <row r="1096" spans="1:28" ht="13.8" x14ac:dyDescent="0.45">
      <c r="A1096" s="207"/>
      <c r="B1096" s="267"/>
      <c r="C1096" s="207"/>
      <c r="D1096" s="207"/>
      <c r="E1096" s="207"/>
      <c r="F1096" s="207"/>
      <c r="G1096" s="207"/>
      <c r="H1096" s="207"/>
      <c r="I1096" s="207"/>
      <c r="J1096" s="207"/>
      <c r="K1096" s="207"/>
      <c r="L1096" s="207"/>
      <c r="M1096" s="207"/>
      <c r="N1096" s="207"/>
      <c r="O1096" s="207"/>
      <c r="P1096" s="207"/>
      <c r="Q1096" s="207"/>
      <c r="R1096" s="207"/>
      <c r="S1096" s="207"/>
      <c r="T1096" s="207"/>
      <c r="U1096" s="207"/>
      <c r="V1096" s="207"/>
      <c r="W1096" s="207"/>
      <c r="X1096" s="207"/>
      <c r="Y1096" s="207"/>
      <c r="Z1096" s="207"/>
      <c r="AA1096" s="207"/>
      <c r="AB1096" s="207"/>
    </row>
    <row r="1097" spans="1:28" ht="13.8" x14ac:dyDescent="0.45">
      <c r="A1097" s="207"/>
      <c r="B1097" s="267"/>
      <c r="C1097" s="207"/>
      <c r="D1097" s="207"/>
      <c r="E1097" s="207"/>
      <c r="F1097" s="207"/>
      <c r="G1097" s="207"/>
      <c r="H1097" s="207"/>
      <c r="I1097" s="207"/>
      <c r="J1097" s="207"/>
      <c r="K1097" s="207"/>
      <c r="L1097" s="207"/>
      <c r="M1097" s="207"/>
      <c r="N1097" s="207"/>
      <c r="O1097" s="207"/>
      <c r="P1097" s="207"/>
      <c r="Q1097" s="207"/>
      <c r="R1097" s="207"/>
      <c r="S1097" s="207"/>
      <c r="T1097" s="207"/>
      <c r="U1097" s="207"/>
      <c r="V1097" s="207"/>
      <c r="W1097" s="207"/>
      <c r="X1097" s="207"/>
      <c r="Y1097" s="207"/>
      <c r="Z1097" s="207"/>
      <c r="AA1097" s="207"/>
      <c r="AB1097" s="207"/>
    </row>
    <row r="1098" spans="1:28" ht="13.8" x14ac:dyDescent="0.45">
      <c r="A1098" s="207"/>
      <c r="B1098" s="267"/>
      <c r="C1098" s="207"/>
      <c r="D1098" s="207"/>
      <c r="E1098" s="207"/>
      <c r="F1098" s="207"/>
      <c r="G1098" s="207"/>
      <c r="H1098" s="207"/>
      <c r="I1098" s="207"/>
      <c r="J1098" s="207"/>
      <c r="K1098" s="207"/>
      <c r="L1098" s="207"/>
      <c r="M1098" s="207"/>
      <c r="N1098" s="207"/>
      <c r="O1098" s="207"/>
      <c r="P1098" s="207"/>
      <c r="Q1098" s="207"/>
      <c r="R1098" s="207"/>
      <c r="S1098" s="207"/>
      <c r="T1098" s="207"/>
      <c r="U1098" s="207"/>
      <c r="V1098" s="207"/>
      <c r="W1098" s="207"/>
      <c r="X1098" s="207"/>
      <c r="Y1098" s="207"/>
      <c r="Z1098" s="207"/>
      <c r="AA1098" s="207"/>
      <c r="AB1098" s="207"/>
    </row>
    <row r="1099" spans="1:28" ht="13.8" x14ac:dyDescent="0.45">
      <c r="A1099" s="207"/>
      <c r="B1099" s="267"/>
      <c r="C1099" s="207"/>
      <c r="D1099" s="207"/>
      <c r="E1099" s="207"/>
      <c r="F1099" s="207"/>
      <c r="G1099" s="207"/>
      <c r="H1099" s="207"/>
      <c r="I1099" s="207"/>
      <c r="J1099" s="207"/>
      <c r="K1099" s="207"/>
      <c r="L1099" s="207"/>
      <c r="M1099" s="207"/>
      <c r="N1099" s="207"/>
      <c r="O1099" s="207"/>
      <c r="P1099" s="207"/>
      <c r="Q1099" s="207"/>
      <c r="R1099" s="207"/>
      <c r="S1099" s="207"/>
      <c r="T1099" s="207"/>
      <c r="U1099" s="207"/>
      <c r="V1099" s="207"/>
      <c r="W1099" s="207"/>
      <c r="X1099" s="207"/>
      <c r="Y1099" s="207"/>
      <c r="Z1099" s="207"/>
      <c r="AA1099" s="207"/>
      <c r="AB1099" s="207"/>
    </row>
    <row r="1100" spans="1:28" ht="13.8" x14ac:dyDescent="0.45">
      <c r="A1100" s="207"/>
      <c r="B1100" s="267"/>
      <c r="C1100" s="207"/>
      <c r="D1100" s="207"/>
      <c r="E1100" s="207"/>
      <c r="F1100" s="207"/>
      <c r="G1100" s="207"/>
      <c r="H1100" s="207"/>
      <c r="I1100" s="207"/>
      <c r="J1100" s="207"/>
      <c r="K1100" s="207"/>
      <c r="L1100" s="207"/>
      <c r="M1100" s="207"/>
      <c r="N1100" s="207"/>
      <c r="O1100" s="207"/>
      <c r="P1100" s="207"/>
      <c r="Q1100" s="207"/>
      <c r="R1100" s="207"/>
      <c r="S1100" s="207"/>
      <c r="T1100" s="207"/>
      <c r="U1100" s="207"/>
      <c r="V1100" s="207"/>
      <c r="W1100" s="207"/>
      <c r="X1100" s="207"/>
      <c r="Y1100" s="207"/>
      <c r="Z1100" s="207"/>
      <c r="AA1100" s="207"/>
      <c r="AB1100" s="207"/>
    </row>
    <row r="1101" spans="1:28" ht="13.8" x14ac:dyDescent="0.45">
      <c r="A1101" s="207"/>
      <c r="B1101" s="267"/>
      <c r="C1101" s="207"/>
      <c r="D1101" s="207"/>
      <c r="E1101" s="207"/>
      <c r="F1101" s="207"/>
      <c r="G1101" s="207"/>
      <c r="H1101" s="207"/>
      <c r="I1101" s="207"/>
      <c r="J1101" s="207"/>
      <c r="K1101" s="207"/>
      <c r="L1101" s="207"/>
      <c r="M1101" s="207"/>
      <c r="N1101" s="207"/>
      <c r="O1101" s="207"/>
      <c r="P1101" s="207"/>
      <c r="Q1101" s="207"/>
      <c r="R1101" s="207"/>
      <c r="S1101" s="207"/>
      <c r="T1101" s="207"/>
      <c r="U1101" s="207"/>
      <c r="V1101" s="207"/>
      <c r="W1101" s="207"/>
      <c r="X1101" s="207"/>
      <c r="Y1101" s="207"/>
      <c r="Z1101" s="207"/>
      <c r="AA1101" s="207"/>
      <c r="AB1101" s="207"/>
    </row>
    <row r="1102" spans="1:28" ht="13.8" x14ac:dyDescent="0.45">
      <c r="A1102" s="207"/>
      <c r="B1102" s="267"/>
      <c r="C1102" s="207"/>
      <c r="D1102" s="207"/>
      <c r="E1102" s="207"/>
      <c r="F1102" s="207"/>
      <c r="G1102" s="207"/>
      <c r="H1102" s="207"/>
      <c r="I1102" s="207"/>
      <c r="J1102" s="207"/>
      <c r="K1102" s="207"/>
      <c r="L1102" s="207"/>
      <c r="M1102" s="207"/>
      <c r="N1102" s="207"/>
      <c r="O1102" s="207"/>
      <c r="P1102" s="207"/>
      <c r="Q1102" s="207"/>
      <c r="R1102" s="207"/>
      <c r="S1102" s="207"/>
      <c r="T1102" s="207"/>
      <c r="U1102" s="207"/>
      <c r="V1102" s="207"/>
      <c r="W1102" s="207"/>
      <c r="X1102" s="207"/>
      <c r="Y1102" s="207"/>
      <c r="Z1102" s="207"/>
      <c r="AA1102" s="207"/>
      <c r="AB1102" s="207"/>
    </row>
    <row r="1103" spans="1:28" ht="13.8" x14ac:dyDescent="0.45">
      <c r="A1103" s="207"/>
      <c r="B1103" s="267"/>
      <c r="C1103" s="207"/>
      <c r="D1103" s="207"/>
      <c r="E1103" s="207"/>
      <c r="F1103" s="207"/>
      <c r="G1103" s="207"/>
      <c r="H1103" s="207"/>
      <c r="I1103" s="207"/>
      <c r="J1103" s="207"/>
      <c r="K1103" s="207"/>
      <c r="L1103" s="207"/>
      <c r="M1103" s="207"/>
      <c r="N1103" s="207"/>
      <c r="O1103" s="207"/>
      <c r="P1103" s="207"/>
      <c r="Q1103" s="207"/>
      <c r="R1103" s="207"/>
      <c r="S1103" s="207"/>
      <c r="T1103" s="207"/>
      <c r="U1103" s="207"/>
      <c r="V1103" s="207"/>
      <c r="W1103" s="207"/>
      <c r="X1103" s="207"/>
      <c r="Y1103" s="207"/>
      <c r="Z1103" s="207"/>
      <c r="AA1103" s="207"/>
      <c r="AB1103" s="207"/>
    </row>
    <row r="1104" spans="1:28" ht="13.8" x14ac:dyDescent="0.45">
      <c r="A1104" s="207"/>
      <c r="B1104" s="267"/>
      <c r="C1104" s="207"/>
      <c r="D1104" s="207"/>
      <c r="E1104" s="207"/>
      <c r="F1104" s="207"/>
      <c r="G1104" s="207"/>
      <c r="H1104" s="207"/>
      <c r="I1104" s="207"/>
      <c r="J1104" s="207"/>
      <c r="K1104" s="207"/>
      <c r="L1104" s="207"/>
      <c r="M1104" s="207"/>
      <c r="N1104" s="207"/>
      <c r="O1104" s="207"/>
      <c r="P1104" s="207"/>
      <c r="Q1104" s="207"/>
      <c r="R1104" s="207"/>
      <c r="S1104" s="207"/>
      <c r="T1104" s="207"/>
      <c r="U1104" s="207"/>
      <c r="V1104" s="207"/>
      <c r="W1104" s="207"/>
      <c r="X1104" s="207"/>
      <c r="Y1104" s="207"/>
      <c r="Z1104" s="207"/>
      <c r="AA1104" s="207"/>
      <c r="AB1104" s="207"/>
    </row>
    <row r="1105" spans="1:28" ht="13.8" x14ac:dyDescent="0.45">
      <c r="A1105" s="207"/>
      <c r="B1105" s="267"/>
      <c r="C1105" s="207"/>
      <c r="D1105" s="207"/>
      <c r="E1105" s="207"/>
      <c r="F1105" s="207"/>
      <c r="G1105" s="207"/>
      <c r="H1105" s="207"/>
      <c r="I1105" s="207"/>
      <c r="J1105" s="207"/>
      <c r="K1105" s="207"/>
      <c r="L1105" s="207"/>
      <c r="M1105" s="207"/>
      <c r="N1105" s="207"/>
      <c r="O1105" s="207"/>
      <c r="P1105" s="207"/>
      <c r="Q1105" s="207"/>
      <c r="R1105" s="207"/>
      <c r="S1105" s="207"/>
      <c r="T1105" s="207"/>
      <c r="U1105" s="207"/>
      <c r="V1105" s="207"/>
      <c r="W1105" s="207"/>
      <c r="X1105" s="207"/>
      <c r="Y1105" s="207"/>
      <c r="Z1105" s="207"/>
      <c r="AA1105" s="207"/>
      <c r="AB1105" s="207"/>
    </row>
    <row r="1106" spans="1:28" ht="13.8" x14ac:dyDescent="0.45">
      <c r="A1106" s="207"/>
      <c r="B1106" s="267"/>
      <c r="C1106" s="207"/>
      <c r="D1106" s="207"/>
      <c r="E1106" s="207"/>
      <c r="F1106" s="207"/>
      <c r="G1106" s="207"/>
      <c r="H1106" s="207"/>
      <c r="I1106" s="207"/>
      <c r="J1106" s="207"/>
      <c r="K1106" s="207"/>
      <c r="L1106" s="207"/>
      <c r="M1106" s="207"/>
      <c r="N1106" s="207"/>
      <c r="O1106" s="207"/>
      <c r="P1106" s="207"/>
      <c r="Q1106" s="207"/>
      <c r="R1106" s="207"/>
      <c r="S1106" s="207"/>
      <c r="T1106" s="207"/>
      <c r="U1106" s="207"/>
      <c r="V1106" s="207"/>
      <c r="W1106" s="207"/>
      <c r="X1106" s="207"/>
      <c r="Y1106" s="207"/>
      <c r="Z1106" s="207"/>
      <c r="AA1106" s="207"/>
      <c r="AB1106" s="207"/>
    </row>
    <row r="1107" spans="1:28" ht="13.8" x14ac:dyDescent="0.45">
      <c r="A1107" s="207"/>
      <c r="B1107" s="267"/>
      <c r="C1107" s="207"/>
      <c r="D1107" s="207"/>
      <c r="E1107" s="207"/>
      <c r="F1107" s="207"/>
      <c r="G1107" s="207"/>
      <c r="H1107" s="207"/>
      <c r="I1107" s="207"/>
      <c r="J1107" s="207"/>
      <c r="K1107" s="207"/>
      <c r="L1107" s="207"/>
      <c r="M1107" s="207"/>
      <c r="N1107" s="207"/>
      <c r="O1107" s="207"/>
      <c r="P1107" s="207"/>
      <c r="Q1107" s="207"/>
      <c r="R1107" s="207"/>
      <c r="S1107" s="207"/>
      <c r="T1107" s="207"/>
      <c r="U1107" s="207"/>
      <c r="V1107" s="207"/>
      <c r="W1107" s="207"/>
      <c r="X1107" s="207"/>
      <c r="Y1107" s="207"/>
      <c r="Z1107" s="207"/>
      <c r="AA1107" s="207"/>
      <c r="AB1107" s="207"/>
    </row>
    <row r="1108" spans="1:28" ht="13.8" x14ac:dyDescent="0.45">
      <c r="A1108" s="207"/>
      <c r="B1108" s="267"/>
      <c r="C1108" s="207"/>
      <c r="D1108" s="207"/>
      <c r="E1108" s="207"/>
      <c r="F1108" s="207"/>
      <c r="G1108" s="207"/>
      <c r="H1108" s="207"/>
      <c r="I1108" s="207"/>
      <c r="J1108" s="207"/>
      <c r="K1108" s="207"/>
      <c r="L1108" s="207"/>
      <c r="M1108" s="207"/>
      <c r="N1108" s="207"/>
      <c r="O1108" s="207"/>
      <c r="P1108" s="207"/>
      <c r="Q1108" s="207"/>
      <c r="R1108" s="207"/>
      <c r="S1108" s="207"/>
      <c r="T1108" s="207"/>
      <c r="U1108" s="207"/>
      <c r="V1108" s="207"/>
      <c r="W1108" s="207"/>
      <c r="X1108" s="207"/>
      <c r="Y1108" s="207"/>
      <c r="Z1108" s="207"/>
      <c r="AA1108" s="207"/>
      <c r="AB1108" s="207"/>
    </row>
    <row r="1109" spans="1:28" ht="13.8" x14ac:dyDescent="0.45">
      <c r="A1109" s="207"/>
      <c r="B1109" s="267"/>
      <c r="C1109" s="207"/>
      <c r="D1109" s="207"/>
      <c r="E1109" s="207"/>
      <c r="F1109" s="207"/>
      <c r="G1109" s="207"/>
      <c r="H1109" s="207"/>
      <c r="I1109" s="207"/>
      <c r="J1109" s="207"/>
      <c r="K1109" s="207"/>
      <c r="L1109" s="207"/>
      <c r="M1109" s="207"/>
      <c r="N1109" s="207"/>
      <c r="O1109" s="207"/>
      <c r="P1109" s="207"/>
      <c r="Q1109" s="207"/>
      <c r="R1109" s="207"/>
      <c r="S1109" s="207"/>
      <c r="T1109" s="207"/>
      <c r="U1109" s="207"/>
      <c r="V1109" s="207"/>
      <c r="W1109" s="207"/>
      <c r="X1109" s="207"/>
      <c r="Y1109" s="207"/>
      <c r="Z1109" s="207"/>
      <c r="AA1109" s="207"/>
      <c r="AB1109" s="207"/>
    </row>
    <row r="1110" spans="1:28" ht="13.8" x14ac:dyDescent="0.45">
      <c r="A1110" s="207"/>
      <c r="B1110" s="267"/>
      <c r="C1110" s="207"/>
      <c r="D1110" s="207"/>
      <c r="E1110" s="207"/>
      <c r="F1110" s="207"/>
      <c r="G1110" s="207"/>
      <c r="H1110" s="207"/>
      <c r="I1110" s="207"/>
      <c r="J1110" s="207"/>
      <c r="K1110" s="207"/>
      <c r="L1110" s="207"/>
      <c r="M1110" s="207"/>
      <c r="N1110" s="207"/>
      <c r="O1110" s="207"/>
      <c r="P1110" s="207"/>
      <c r="Q1110" s="207"/>
      <c r="R1110" s="207"/>
      <c r="S1110" s="207"/>
      <c r="T1110" s="207"/>
      <c r="U1110" s="207"/>
      <c r="V1110" s="207"/>
      <c r="W1110" s="207"/>
      <c r="X1110" s="207"/>
      <c r="Y1110" s="207"/>
      <c r="Z1110" s="207"/>
      <c r="AA1110" s="207"/>
      <c r="AB1110" s="207"/>
    </row>
    <row r="1111" spans="1:28" ht="13.8" x14ac:dyDescent="0.45">
      <c r="A1111" s="207"/>
      <c r="B1111" s="267"/>
      <c r="C1111" s="207"/>
      <c r="D1111" s="207"/>
      <c r="E1111" s="207"/>
      <c r="F1111" s="207"/>
      <c r="G1111" s="207"/>
      <c r="H1111" s="207"/>
      <c r="I1111" s="207"/>
      <c r="J1111" s="207"/>
      <c r="K1111" s="207"/>
      <c r="L1111" s="207"/>
      <c r="M1111" s="207"/>
      <c r="N1111" s="207"/>
      <c r="O1111" s="207"/>
      <c r="P1111" s="207"/>
      <c r="Q1111" s="207"/>
      <c r="R1111" s="207"/>
      <c r="S1111" s="207"/>
      <c r="T1111" s="207"/>
      <c r="U1111" s="207"/>
      <c r="V1111" s="207"/>
      <c r="W1111" s="207"/>
      <c r="X1111" s="207"/>
      <c r="Y1111" s="207"/>
      <c r="Z1111" s="207"/>
      <c r="AA1111" s="207"/>
      <c r="AB1111" s="207"/>
    </row>
    <row r="1112" spans="1:28" ht="13.8" x14ac:dyDescent="0.45">
      <c r="A1112" s="207"/>
      <c r="B1112" s="267"/>
      <c r="C1112" s="207"/>
      <c r="D1112" s="207"/>
      <c r="E1112" s="207"/>
      <c r="F1112" s="207"/>
      <c r="G1112" s="207"/>
      <c r="H1112" s="207"/>
      <c r="I1112" s="207"/>
      <c r="J1112" s="207"/>
      <c r="K1112" s="207"/>
      <c r="L1112" s="207"/>
      <c r="M1112" s="207"/>
      <c r="N1112" s="207"/>
      <c r="O1112" s="207"/>
      <c r="P1112" s="207"/>
      <c r="Q1112" s="207"/>
      <c r="R1112" s="207"/>
      <c r="S1112" s="207"/>
      <c r="T1112" s="207"/>
      <c r="U1112" s="207"/>
      <c r="V1112" s="207"/>
      <c r="W1112" s="207"/>
      <c r="X1112" s="207"/>
      <c r="Y1112" s="207"/>
      <c r="Z1112" s="207"/>
      <c r="AA1112" s="207"/>
      <c r="AB1112" s="207"/>
    </row>
    <row r="1113" spans="1:28" ht="13.8" x14ac:dyDescent="0.45">
      <c r="A1113" s="207"/>
      <c r="B1113" s="267"/>
      <c r="C1113" s="207"/>
      <c r="D1113" s="207"/>
      <c r="E1113" s="207"/>
      <c r="F1113" s="207"/>
      <c r="G1113" s="207"/>
      <c r="H1113" s="207"/>
      <c r="I1113" s="207"/>
      <c r="J1113" s="207"/>
      <c r="K1113" s="207"/>
      <c r="L1113" s="207"/>
      <c r="M1113" s="207"/>
      <c r="N1113" s="207"/>
      <c r="O1113" s="207"/>
      <c r="P1113" s="207"/>
      <c r="Q1113" s="207"/>
      <c r="R1113" s="207"/>
      <c r="S1113" s="207"/>
      <c r="T1113" s="207"/>
      <c r="U1113" s="207"/>
      <c r="V1113" s="207"/>
      <c r="W1113" s="207"/>
      <c r="X1113" s="207"/>
      <c r="Y1113" s="207"/>
      <c r="Z1113" s="207"/>
      <c r="AA1113" s="207"/>
      <c r="AB1113" s="207"/>
    </row>
    <row r="1114" spans="1:28" ht="13.8" x14ac:dyDescent="0.45">
      <c r="A1114" s="207"/>
      <c r="B1114" s="267"/>
      <c r="C1114" s="207"/>
      <c r="D1114" s="207"/>
      <c r="E1114" s="207"/>
      <c r="F1114" s="207"/>
      <c r="G1114" s="207"/>
      <c r="H1114" s="207"/>
      <c r="I1114" s="207"/>
      <c r="J1114" s="207"/>
      <c r="K1114" s="207"/>
      <c r="L1114" s="207"/>
      <c r="M1114" s="207"/>
      <c r="N1114" s="207"/>
      <c r="O1114" s="207"/>
      <c r="P1114" s="207"/>
      <c r="Q1114" s="207"/>
      <c r="R1114" s="207"/>
      <c r="S1114" s="207"/>
      <c r="T1114" s="207"/>
      <c r="U1114" s="207"/>
      <c r="V1114" s="207"/>
      <c r="W1114" s="207"/>
      <c r="X1114" s="207"/>
      <c r="Y1114" s="207"/>
      <c r="Z1114" s="207"/>
      <c r="AA1114" s="207"/>
      <c r="AB1114" s="207"/>
    </row>
    <row r="1115" spans="1:28" ht="13.8" x14ac:dyDescent="0.45">
      <c r="A1115" s="207"/>
      <c r="B1115" s="267"/>
      <c r="C1115" s="207"/>
      <c r="D1115" s="207"/>
      <c r="E1115" s="207"/>
      <c r="F1115" s="207"/>
      <c r="G1115" s="207"/>
      <c r="H1115" s="207"/>
      <c r="I1115" s="207"/>
      <c r="J1115" s="207"/>
      <c r="K1115" s="207"/>
      <c r="L1115" s="207"/>
      <c r="M1115" s="207"/>
      <c r="N1115" s="207"/>
      <c r="O1115" s="207"/>
      <c r="P1115" s="207"/>
      <c r="Q1115" s="207"/>
      <c r="R1115" s="207"/>
      <c r="S1115" s="207"/>
      <c r="T1115" s="207"/>
      <c r="U1115" s="207"/>
      <c r="V1115" s="207"/>
      <c r="W1115" s="207"/>
      <c r="X1115" s="207"/>
      <c r="Y1115" s="207"/>
      <c r="Z1115" s="207"/>
      <c r="AA1115" s="207"/>
      <c r="AB1115" s="207"/>
    </row>
    <row r="1116" spans="1:28" ht="13.8" x14ac:dyDescent="0.45">
      <c r="A1116" s="207"/>
      <c r="B1116" s="267"/>
      <c r="C1116" s="207"/>
      <c r="D1116" s="207"/>
      <c r="E1116" s="207"/>
      <c r="F1116" s="207"/>
      <c r="G1116" s="207"/>
      <c r="H1116" s="207"/>
      <c r="I1116" s="207"/>
      <c r="J1116" s="207"/>
      <c r="K1116" s="207"/>
      <c r="L1116" s="207"/>
      <c r="M1116" s="207"/>
      <c r="N1116" s="207"/>
      <c r="O1116" s="207"/>
      <c r="P1116" s="207"/>
      <c r="Q1116" s="207"/>
      <c r="R1116" s="207"/>
      <c r="S1116" s="207"/>
      <c r="T1116" s="207"/>
      <c r="U1116" s="207"/>
      <c r="V1116" s="207"/>
      <c r="W1116" s="207"/>
      <c r="X1116" s="207"/>
      <c r="Y1116" s="207"/>
      <c r="Z1116" s="207"/>
      <c r="AA1116" s="207"/>
      <c r="AB1116" s="207"/>
    </row>
    <row r="1117" spans="1:28" ht="13.8" x14ac:dyDescent="0.45">
      <c r="A1117" s="207"/>
      <c r="B1117" s="267"/>
      <c r="C1117" s="207"/>
      <c r="D1117" s="207"/>
      <c r="E1117" s="207"/>
      <c r="F1117" s="207"/>
      <c r="G1117" s="207"/>
      <c r="H1117" s="207"/>
      <c r="I1117" s="207"/>
      <c r="J1117" s="207"/>
      <c r="K1117" s="207"/>
      <c r="L1117" s="207"/>
      <c r="M1117" s="207"/>
      <c r="N1117" s="207"/>
      <c r="O1117" s="207"/>
      <c r="P1117" s="207"/>
      <c r="Q1117" s="207"/>
      <c r="R1117" s="207"/>
      <c r="S1117" s="207"/>
      <c r="T1117" s="207"/>
      <c r="U1117" s="207"/>
      <c r="V1117" s="207"/>
      <c r="W1117" s="207"/>
      <c r="X1117" s="207"/>
      <c r="Y1117" s="207"/>
      <c r="Z1117" s="207"/>
      <c r="AA1117" s="207"/>
      <c r="AB1117" s="207"/>
    </row>
    <row r="1118" spans="1:28" ht="13.8" x14ac:dyDescent="0.45">
      <c r="A1118" s="207"/>
      <c r="B1118" s="267"/>
      <c r="C1118" s="207"/>
      <c r="D1118" s="207"/>
      <c r="E1118" s="207"/>
      <c r="F1118" s="207"/>
      <c r="G1118" s="207"/>
      <c r="H1118" s="207"/>
      <c r="I1118" s="207"/>
      <c r="J1118" s="207"/>
      <c r="K1118" s="207"/>
      <c r="L1118" s="207"/>
      <c r="M1118" s="207"/>
      <c r="N1118" s="207"/>
      <c r="O1118" s="207"/>
      <c r="P1118" s="207"/>
      <c r="Q1118" s="207"/>
      <c r="R1118" s="207"/>
      <c r="S1118" s="207"/>
      <c r="T1118" s="207"/>
      <c r="U1118" s="207"/>
      <c r="V1118" s="207"/>
      <c r="W1118" s="207"/>
      <c r="X1118" s="207"/>
      <c r="Y1118" s="207"/>
      <c r="Z1118" s="207"/>
      <c r="AA1118" s="207"/>
      <c r="AB1118" s="207"/>
    </row>
    <row r="1119" spans="1:28" ht="13.8" x14ac:dyDescent="0.45">
      <c r="A1119" s="207"/>
      <c r="B1119" s="267"/>
      <c r="C1119" s="207"/>
      <c r="D1119" s="207"/>
      <c r="E1119" s="207"/>
      <c r="F1119" s="207"/>
      <c r="G1119" s="207"/>
      <c r="H1119" s="207"/>
      <c r="I1119" s="207"/>
      <c r="J1119" s="207"/>
      <c r="K1119" s="207"/>
      <c r="L1119" s="207"/>
      <c r="M1119" s="207"/>
      <c r="N1119" s="207"/>
      <c r="O1119" s="207"/>
      <c r="P1119" s="207"/>
      <c r="Q1119" s="207"/>
      <c r="R1119" s="207"/>
      <c r="S1119" s="207"/>
      <c r="T1119" s="207"/>
      <c r="U1119" s="207"/>
      <c r="V1119" s="207"/>
      <c r="W1119" s="207"/>
      <c r="X1119" s="207"/>
      <c r="Y1119" s="207"/>
      <c r="Z1119" s="207"/>
      <c r="AA1119" s="207"/>
      <c r="AB1119" s="207"/>
    </row>
    <row r="1120" spans="1:28" ht="13.8" x14ac:dyDescent="0.45">
      <c r="A1120" s="207"/>
      <c r="B1120" s="267"/>
      <c r="C1120" s="207"/>
      <c r="D1120" s="207"/>
      <c r="E1120" s="207"/>
      <c r="F1120" s="207"/>
      <c r="G1120" s="207"/>
      <c r="H1120" s="207"/>
      <c r="I1120" s="207"/>
      <c r="J1120" s="207"/>
      <c r="K1120" s="207"/>
      <c r="L1120" s="207"/>
      <c r="M1120" s="207"/>
      <c r="N1120" s="207"/>
      <c r="O1120" s="207"/>
      <c r="P1120" s="207"/>
      <c r="Q1120" s="207"/>
      <c r="R1120" s="207"/>
      <c r="S1120" s="207"/>
      <c r="T1120" s="207"/>
      <c r="U1120" s="207"/>
      <c r="V1120" s="207"/>
      <c r="W1120" s="207"/>
      <c r="X1120" s="207"/>
      <c r="Y1120" s="207"/>
      <c r="Z1120" s="207"/>
      <c r="AA1120" s="207"/>
      <c r="AB1120" s="207"/>
    </row>
    <row r="1121" spans="1:28" ht="13.8" x14ac:dyDescent="0.45">
      <c r="A1121" s="207"/>
      <c r="B1121" s="267"/>
      <c r="C1121" s="207"/>
      <c r="D1121" s="207"/>
      <c r="E1121" s="207"/>
      <c r="F1121" s="207"/>
      <c r="G1121" s="207"/>
      <c r="H1121" s="207"/>
      <c r="I1121" s="207"/>
      <c r="J1121" s="207"/>
      <c r="K1121" s="207"/>
      <c r="L1121" s="207"/>
      <c r="M1121" s="207"/>
      <c r="N1121" s="207"/>
      <c r="O1121" s="207"/>
      <c r="P1121" s="207"/>
      <c r="Q1121" s="207"/>
      <c r="R1121" s="207"/>
      <c r="S1121" s="207"/>
      <c r="T1121" s="207"/>
      <c r="U1121" s="207"/>
      <c r="V1121" s="207"/>
      <c r="W1121" s="207"/>
      <c r="X1121" s="207"/>
      <c r="Y1121" s="207"/>
      <c r="Z1121" s="207"/>
      <c r="AA1121" s="207"/>
      <c r="AB1121" s="207"/>
    </row>
    <row r="1122" spans="1:28" ht="13.8" x14ac:dyDescent="0.45">
      <c r="A1122" s="207"/>
      <c r="B1122" s="267"/>
      <c r="C1122" s="207"/>
      <c r="D1122" s="207"/>
      <c r="E1122" s="207"/>
      <c r="F1122" s="207"/>
      <c r="G1122" s="207"/>
      <c r="H1122" s="207"/>
      <c r="I1122" s="207"/>
      <c r="J1122" s="207"/>
      <c r="K1122" s="207"/>
      <c r="L1122" s="207"/>
      <c r="M1122" s="207"/>
      <c r="N1122" s="207"/>
      <c r="O1122" s="207"/>
      <c r="P1122" s="207"/>
      <c r="Q1122" s="207"/>
      <c r="R1122" s="207"/>
      <c r="S1122" s="207"/>
      <c r="T1122" s="207"/>
      <c r="U1122" s="207"/>
      <c r="V1122" s="207"/>
      <c r="W1122" s="207"/>
      <c r="X1122" s="207"/>
      <c r="Y1122" s="207"/>
      <c r="Z1122" s="207"/>
      <c r="AA1122" s="207"/>
      <c r="AB1122" s="207"/>
    </row>
    <row r="1123" spans="1:28" ht="13.8" x14ac:dyDescent="0.45">
      <c r="A1123" s="207"/>
      <c r="B1123" s="267"/>
      <c r="C1123" s="207"/>
      <c r="D1123" s="207"/>
      <c r="E1123" s="207"/>
      <c r="F1123" s="207"/>
      <c r="G1123" s="207"/>
      <c r="H1123" s="207"/>
      <c r="I1123" s="207"/>
      <c r="J1123" s="207"/>
      <c r="K1123" s="207"/>
      <c r="L1123" s="207"/>
      <c r="M1123" s="207"/>
      <c r="N1123" s="207"/>
      <c r="O1123" s="207"/>
      <c r="P1123" s="207"/>
      <c r="Q1123" s="207"/>
      <c r="R1123" s="207"/>
      <c r="S1123" s="207"/>
      <c r="T1123" s="207"/>
      <c r="U1123" s="207"/>
      <c r="V1123" s="207"/>
      <c r="W1123" s="207"/>
      <c r="X1123" s="207"/>
      <c r="Y1123" s="207"/>
      <c r="Z1123" s="207"/>
      <c r="AA1123" s="207"/>
      <c r="AB1123" s="207"/>
    </row>
    <row r="1124" spans="1:28" ht="13.8" x14ac:dyDescent="0.45">
      <c r="A1124" s="207"/>
      <c r="B1124" s="267"/>
      <c r="C1124" s="207"/>
      <c r="D1124" s="207"/>
      <c r="E1124" s="207"/>
      <c r="F1124" s="207"/>
      <c r="G1124" s="207"/>
      <c r="H1124" s="207"/>
      <c r="I1124" s="207"/>
      <c r="J1124" s="207"/>
      <c r="K1124" s="207"/>
      <c r="L1124" s="207"/>
      <c r="M1124" s="207"/>
      <c r="N1124" s="207"/>
      <c r="O1124" s="207"/>
      <c r="P1124" s="207"/>
      <c r="Q1124" s="207"/>
      <c r="R1124" s="207"/>
      <c r="S1124" s="207"/>
      <c r="T1124" s="207"/>
      <c r="U1124" s="207"/>
      <c r="V1124" s="207"/>
      <c r="W1124" s="207"/>
      <c r="X1124" s="207"/>
      <c r="Y1124" s="207"/>
      <c r="Z1124" s="207"/>
      <c r="AA1124" s="207"/>
      <c r="AB1124" s="207"/>
    </row>
    <row r="1125" spans="1:28" ht="13.8" x14ac:dyDescent="0.45">
      <c r="A1125" s="207"/>
      <c r="B1125" s="267"/>
      <c r="C1125" s="207"/>
      <c r="D1125" s="207"/>
      <c r="E1125" s="207"/>
      <c r="F1125" s="207"/>
      <c r="G1125" s="207"/>
      <c r="H1125" s="207"/>
      <c r="I1125" s="207"/>
      <c r="J1125" s="207"/>
      <c r="K1125" s="207"/>
      <c r="L1125" s="207"/>
      <c r="M1125" s="207"/>
      <c r="N1125" s="207"/>
      <c r="O1125" s="207"/>
      <c r="P1125" s="207"/>
      <c r="Q1125" s="207"/>
      <c r="R1125" s="207"/>
      <c r="S1125" s="207"/>
      <c r="T1125" s="207"/>
      <c r="U1125" s="207"/>
      <c r="V1125" s="207"/>
      <c r="W1125" s="207"/>
      <c r="X1125" s="207"/>
      <c r="Y1125" s="207"/>
      <c r="Z1125" s="207"/>
      <c r="AA1125" s="207"/>
      <c r="AB1125" s="207"/>
    </row>
    <row r="1126" spans="1:28" ht="13.8" x14ac:dyDescent="0.45">
      <c r="A1126" s="207"/>
      <c r="B1126" s="267"/>
      <c r="C1126" s="207"/>
      <c r="D1126" s="207"/>
      <c r="E1126" s="207"/>
      <c r="F1126" s="207"/>
      <c r="G1126" s="207"/>
      <c r="H1126" s="207"/>
      <c r="I1126" s="207"/>
      <c r="J1126" s="207"/>
      <c r="K1126" s="207"/>
      <c r="L1126" s="207"/>
      <c r="M1126" s="207"/>
      <c r="N1126" s="207"/>
      <c r="O1126" s="207"/>
      <c r="P1126" s="207"/>
      <c r="Q1126" s="207"/>
      <c r="R1126" s="207"/>
      <c r="S1126" s="207"/>
      <c r="T1126" s="207"/>
      <c r="U1126" s="207"/>
      <c r="V1126" s="207"/>
      <c r="W1126" s="207"/>
      <c r="X1126" s="207"/>
      <c r="Y1126" s="207"/>
      <c r="Z1126" s="207"/>
      <c r="AA1126" s="207"/>
      <c r="AB1126" s="207"/>
    </row>
    <row r="1127" spans="1:28" ht="13.8" x14ac:dyDescent="0.45">
      <c r="A1127" s="207"/>
      <c r="B1127" s="267"/>
      <c r="C1127" s="207"/>
      <c r="D1127" s="207"/>
      <c r="E1127" s="207"/>
      <c r="F1127" s="207"/>
      <c r="G1127" s="207"/>
      <c r="H1127" s="207"/>
      <c r="I1127" s="207"/>
      <c r="J1127" s="207"/>
      <c r="K1127" s="207"/>
      <c r="L1127" s="207"/>
      <c r="M1127" s="207"/>
      <c r="N1127" s="207"/>
      <c r="O1127" s="207"/>
      <c r="P1127" s="207"/>
      <c r="Q1127" s="207"/>
      <c r="R1127" s="207"/>
      <c r="S1127" s="207"/>
      <c r="T1127" s="207"/>
      <c r="U1127" s="207"/>
      <c r="V1127" s="207"/>
      <c r="W1127" s="207"/>
      <c r="X1127" s="207"/>
      <c r="Y1127" s="207"/>
      <c r="Z1127" s="207"/>
      <c r="AA1127" s="207"/>
      <c r="AB1127" s="207"/>
    </row>
    <row r="1128" spans="1:28" ht="13.8" x14ac:dyDescent="0.45">
      <c r="A1128" s="207"/>
      <c r="B1128" s="267"/>
      <c r="C1128" s="207"/>
      <c r="D1128" s="207"/>
      <c r="E1128" s="207"/>
      <c r="F1128" s="207"/>
      <c r="G1128" s="207"/>
      <c r="H1128" s="207"/>
      <c r="I1128" s="207"/>
      <c r="J1128" s="207"/>
      <c r="K1128" s="207"/>
      <c r="L1128" s="207"/>
      <c r="M1128" s="207"/>
      <c r="N1128" s="207"/>
      <c r="O1128" s="207"/>
      <c r="P1128" s="207"/>
      <c r="Q1128" s="207"/>
      <c r="R1128" s="207"/>
      <c r="S1128" s="207"/>
      <c r="T1128" s="207"/>
      <c r="U1128" s="207"/>
      <c r="V1128" s="207"/>
      <c r="W1128" s="207"/>
      <c r="X1128" s="207"/>
      <c r="Y1128" s="207"/>
      <c r="Z1128" s="207"/>
      <c r="AA1128" s="207"/>
      <c r="AB1128" s="207"/>
    </row>
    <row r="1129" spans="1:28" ht="13.8" x14ac:dyDescent="0.45">
      <c r="A1129" s="207"/>
      <c r="B1129" s="267"/>
      <c r="C1129" s="207"/>
      <c r="D1129" s="207"/>
      <c r="E1129" s="207"/>
      <c r="F1129" s="207"/>
      <c r="G1129" s="207"/>
      <c r="H1129" s="207"/>
      <c r="I1129" s="207"/>
      <c r="J1129" s="207"/>
      <c r="K1129" s="207"/>
      <c r="L1129" s="207"/>
      <c r="M1129" s="207"/>
      <c r="N1129" s="207"/>
      <c r="O1129" s="207"/>
      <c r="P1129" s="207"/>
      <c r="Q1129" s="207"/>
      <c r="R1129" s="207"/>
      <c r="S1129" s="207"/>
      <c r="T1129" s="207"/>
      <c r="U1129" s="207"/>
      <c r="V1129" s="207"/>
      <c r="W1129" s="207"/>
      <c r="X1129" s="207"/>
      <c r="Y1129" s="207"/>
      <c r="Z1129" s="207"/>
      <c r="AA1129" s="207"/>
      <c r="AB1129" s="207"/>
    </row>
    <row r="1130" spans="1:28" ht="13.8" x14ac:dyDescent="0.45">
      <c r="A1130" s="207"/>
      <c r="B1130" s="267"/>
      <c r="C1130" s="207"/>
      <c r="D1130" s="207"/>
      <c r="E1130" s="207"/>
      <c r="F1130" s="207"/>
      <c r="G1130" s="207"/>
      <c r="H1130" s="207"/>
      <c r="I1130" s="207"/>
      <c r="J1130" s="207"/>
      <c r="K1130" s="207"/>
      <c r="L1130" s="207"/>
      <c r="M1130" s="207"/>
      <c r="N1130" s="207"/>
      <c r="O1130" s="207"/>
      <c r="P1130" s="207"/>
      <c r="Q1130" s="207"/>
      <c r="R1130" s="207"/>
      <c r="S1130" s="207"/>
      <c r="T1130" s="207"/>
      <c r="U1130" s="207"/>
      <c r="V1130" s="207"/>
      <c r="W1130" s="207"/>
      <c r="X1130" s="207"/>
      <c r="Y1130" s="207"/>
      <c r="Z1130" s="207"/>
      <c r="AA1130" s="207"/>
      <c r="AB1130" s="207"/>
    </row>
    <row r="1131" spans="1:28" ht="13.8" x14ac:dyDescent="0.45">
      <c r="A1131" s="207"/>
      <c r="B1131" s="267"/>
      <c r="C1131" s="207"/>
      <c r="D1131" s="207"/>
      <c r="E1131" s="207"/>
      <c r="F1131" s="207"/>
      <c r="G1131" s="207"/>
      <c r="H1131" s="207"/>
      <c r="I1131" s="207"/>
      <c r="J1131" s="207"/>
      <c r="K1131" s="207"/>
      <c r="L1131" s="207"/>
      <c r="M1131" s="207"/>
      <c r="N1131" s="207"/>
      <c r="O1131" s="207"/>
      <c r="P1131" s="207"/>
      <c r="Q1131" s="207"/>
      <c r="R1131" s="207"/>
      <c r="S1131" s="207"/>
      <c r="T1131" s="207"/>
      <c r="U1131" s="207"/>
      <c r="V1131" s="207"/>
      <c r="W1131" s="207"/>
      <c r="X1131" s="207"/>
      <c r="Y1131" s="207"/>
      <c r="Z1131" s="207"/>
      <c r="AA1131" s="207"/>
      <c r="AB1131" s="207"/>
    </row>
    <row r="1132" spans="1:28" ht="13.8" x14ac:dyDescent="0.45">
      <c r="A1132" s="207"/>
      <c r="B1132" s="267"/>
      <c r="C1132" s="207"/>
      <c r="D1132" s="207"/>
      <c r="E1132" s="207"/>
      <c r="F1132" s="207"/>
      <c r="G1132" s="207"/>
      <c r="H1132" s="207"/>
      <c r="I1132" s="207"/>
      <c r="J1132" s="207"/>
      <c r="K1132" s="207"/>
      <c r="L1132" s="207"/>
      <c r="M1132" s="207"/>
      <c r="N1132" s="207"/>
      <c r="O1132" s="207"/>
      <c r="P1132" s="207"/>
      <c r="Q1132" s="207"/>
      <c r="R1132" s="207"/>
      <c r="S1132" s="207"/>
      <c r="T1132" s="207"/>
      <c r="U1132" s="207"/>
      <c r="V1132" s="207"/>
      <c r="W1132" s="207"/>
      <c r="X1132" s="207"/>
      <c r="Y1132" s="207"/>
      <c r="Z1132" s="207"/>
      <c r="AA1132" s="207"/>
      <c r="AB1132" s="207"/>
    </row>
    <row r="1133" spans="1:28" ht="13.8" x14ac:dyDescent="0.45">
      <c r="A1133" s="207"/>
      <c r="B1133" s="267"/>
      <c r="C1133" s="207"/>
      <c r="D1133" s="207"/>
      <c r="E1133" s="207"/>
      <c r="F1133" s="207"/>
      <c r="G1133" s="207"/>
      <c r="H1133" s="207"/>
      <c r="I1133" s="207"/>
      <c r="J1133" s="207"/>
      <c r="K1133" s="207"/>
      <c r="L1133" s="207"/>
      <c r="M1133" s="207"/>
      <c r="N1133" s="207"/>
      <c r="O1133" s="207"/>
      <c r="P1133" s="207"/>
      <c r="Q1133" s="207"/>
      <c r="R1133" s="207"/>
      <c r="S1133" s="207"/>
      <c r="T1133" s="207"/>
      <c r="U1133" s="207"/>
      <c r="V1133" s="207"/>
      <c r="W1133" s="207"/>
      <c r="X1133" s="207"/>
      <c r="Y1133" s="207"/>
      <c r="Z1133" s="207"/>
      <c r="AA1133" s="207"/>
      <c r="AB1133" s="207"/>
    </row>
    <row r="1134" spans="1:28" ht="13.8" x14ac:dyDescent="0.45">
      <c r="A1134" s="207"/>
      <c r="B1134" s="267"/>
      <c r="C1134" s="207"/>
      <c r="D1134" s="207"/>
      <c r="E1134" s="207"/>
      <c r="F1134" s="207"/>
      <c r="G1134" s="207"/>
      <c r="H1134" s="207"/>
      <c r="I1134" s="207"/>
      <c r="J1134" s="207"/>
      <c r="K1134" s="207"/>
      <c r="L1134" s="207"/>
      <c r="M1134" s="207"/>
      <c r="N1134" s="207"/>
      <c r="O1134" s="207"/>
      <c r="P1134" s="207"/>
      <c r="Q1134" s="207"/>
      <c r="R1134" s="207"/>
      <c r="S1134" s="207"/>
      <c r="T1134" s="207"/>
      <c r="U1134" s="207"/>
      <c r="V1134" s="207"/>
      <c r="W1134" s="207"/>
      <c r="X1134" s="207"/>
      <c r="Y1134" s="207"/>
      <c r="Z1134" s="207"/>
      <c r="AA1134" s="207"/>
      <c r="AB1134" s="207"/>
    </row>
    <row r="1135" spans="1:28" ht="13.8" x14ac:dyDescent="0.45">
      <c r="A1135" s="207"/>
      <c r="B1135" s="267"/>
      <c r="C1135" s="207"/>
      <c r="D1135" s="207"/>
      <c r="E1135" s="207"/>
      <c r="F1135" s="207"/>
      <c r="G1135" s="207"/>
      <c r="H1135" s="207"/>
      <c r="I1135" s="207"/>
      <c r="J1135" s="207"/>
      <c r="K1135" s="207"/>
      <c r="L1135" s="207"/>
      <c r="M1135" s="207"/>
      <c r="N1135" s="207"/>
      <c r="O1135" s="207"/>
      <c r="P1135" s="207"/>
      <c r="Q1135" s="207"/>
      <c r="R1135" s="207"/>
      <c r="S1135" s="207"/>
      <c r="T1135" s="207"/>
      <c r="U1135" s="207"/>
      <c r="V1135" s="207"/>
      <c r="W1135" s="207"/>
      <c r="X1135" s="207"/>
      <c r="Y1135" s="207"/>
      <c r="Z1135" s="207"/>
      <c r="AA1135" s="207"/>
      <c r="AB1135" s="207"/>
    </row>
    <row r="1136" spans="1:28" ht="13.8" x14ac:dyDescent="0.45">
      <c r="A1136" s="207"/>
      <c r="B1136" s="267"/>
      <c r="C1136" s="207"/>
      <c r="D1136" s="207"/>
      <c r="E1136" s="207"/>
      <c r="F1136" s="207"/>
      <c r="G1136" s="207"/>
      <c r="H1136" s="207"/>
      <c r="I1136" s="207"/>
      <c r="J1136" s="207"/>
      <c r="K1136" s="207"/>
      <c r="L1136" s="207"/>
      <c r="M1136" s="207"/>
      <c r="N1136" s="207"/>
      <c r="O1136" s="207"/>
      <c r="P1136" s="207"/>
      <c r="Q1136" s="207"/>
      <c r="R1136" s="207"/>
      <c r="S1136" s="207"/>
      <c r="T1136" s="207"/>
      <c r="U1136" s="207"/>
      <c r="V1136" s="207"/>
      <c r="W1136" s="207"/>
      <c r="X1136" s="207"/>
      <c r="Y1136" s="207"/>
      <c r="Z1136" s="207"/>
      <c r="AA1136" s="207"/>
      <c r="AB1136" s="207"/>
    </row>
    <row r="1137" spans="1:28" ht="13.8" x14ac:dyDescent="0.45">
      <c r="A1137" s="207"/>
      <c r="B1137" s="267"/>
      <c r="C1137" s="207"/>
      <c r="D1137" s="207"/>
      <c r="E1137" s="207"/>
      <c r="F1137" s="207"/>
      <c r="G1137" s="207"/>
      <c r="H1137" s="207"/>
      <c r="I1137" s="207"/>
      <c r="J1137" s="207"/>
      <c r="K1137" s="207"/>
      <c r="L1137" s="207"/>
      <c r="M1137" s="207"/>
      <c r="N1137" s="207"/>
      <c r="O1137" s="207"/>
      <c r="P1137" s="207"/>
      <c r="Q1137" s="207"/>
      <c r="R1137" s="207"/>
      <c r="S1137" s="207"/>
      <c r="T1137" s="207"/>
      <c r="U1137" s="207"/>
      <c r="V1137" s="207"/>
      <c r="W1137" s="207"/>
      <c r="X1137" s="207"/>
      <c r="Y1137" s="207"/>
      <c r="Z1137" s="207"/>
      <c r="AA1137" s="207"/>
      <c r="AB1137" s="207"/>
    </row>
    <row r="1138" spans="1:28" ht="13.8" x14ac:dyDescent="0.45">
      <c r="A1138" s="207"/>
      <c r="B1138" s="267"/>
      <c r="C1138" s="207"/>
      <c r="D1138" s="207"/>
      <c r="E1138" s="207"/>
      <c r="F1138" s="207"/>
      <c r="G1138" s="207"/>
      <c r="H1138" s="207"/>
      <c r="I1138" s="207"/>
      <c r="J1138" s="207"/>
      <c r="K1138" s="207"/>
      <c r="L1138" s="207"/>
      <c r="M1138" s="207"/>
      <c r="N1138" s="207"/>
      <c r="O1138" s="207"/>
      <c r="P1138" s="207"/>
      <c r="Q1138" s="207"/>
      <c r="R1138" s="207"/>
      <c r="S1138" s="207"/>
      <c r="T1138" s="207"/>
      <c r="U1138" s="207"/>
      <c r="V1138" s="207"/>
      <c r="W1138" s="207"/>
      <c r="X1138" s="207"/>
      <c r="Y1138" s="207"/>
      <c r="Z1138" s="207"/>
      <c r="AA1138" s="207"/>
      <c r="AB1138" s="207"/>
    </row>
    <row r="1139" spans="1:28" ht="13.8" x14ac:dyDescent="0.45">
      <c r="A1139" s="207"/>
      <c r="B1139" s="267"/>
      <c r="C1139" s="207"/>
      <c r="D1139" s="207"/>
      <c r="E1139" s="207"/>
      <c r="F1139" s="207"/>
      <c r="G1139" s="207"/>
      <c r="H1139" s="207"/>
      <c r="I1139" s="207"/>
      <c r="J1139" s="207"/>
      <c r="K1139" s="207"/>
      <c r="L1139" s="207"/>
      <c r="M1139" s="207"/>
      <c r="N1139" s="207"/>
      <c r="O1139" s="207"/>
      <c r="P1139" s="207"/>
      <c r="Q1139" s="207"/>
      <c r="R1139" s="207"/>
      <c r="S1139" s="207"/>
      <c r="T1139" s="207"/>
      <c r="U1139" s="207"/>
      <c r="V1139" s="207"/>
      <c r="W1139" s="207"/>
      <c r="X1139" s="207"/>
      <c r="Y1139" s="207"/>
      <c r="Z1139" s="207"/>
      <c r="AA1139" s="207"/>
      <c r="AB1139" s="207"/>
    </row>
    <row r="1140" spans="1:28" ht="13.8" x14ac:dyDescent="0.45">
      <c r="A1140" s="207"/>
      <c r="B1140" s="267"/>
      <c r="C1140" s="207"/>
      <c r="D1140" s="207"/>
      <c r="E1140" s="207"/>
      <c r="F1140" s="207"/>
      <c r="G1140" s="207"/>
      <c r="H1140" s="207"/>
      <c r="I1140" s="207"/>
      <c r="J1140" s="207"/>
      <c r="K1140" s="207"/>
      <c r="L1140" s="207"/>
      <c r="M1140" s="207"/>
      <c r="N1140" s="207"/>
      <c r="O1140" s="207"/>
      <c r="P1140" s="207"/>
      <c r="Q1140" s="207"/>
      <c r="R1140" s="207"/>
      <c r="S1140" s="207"/>
      <c r="T1140" s="207"/>
      <c r="U1140" s="207"/>
      <c r="V1140" s="207"/>
      <c r="W1140" s="207"/>
      <c r="X1140" s="207"/>
      <c r="Y1140" s="207"/>
      <c r="Z1140" s="207"/>
      <c r="AA1140" s="207"/>
      <c r="AB1140" s="207"/>
    </row>
    <row r="1141" spans="1:28" ht="13.8" x14ac:dyDescent="0.45">
      <c r="A1141" s="207"/>
      <c r="B1141" s="267"/>
      <c r="C1141" s="207"/>
      <c r="D1141" s="207"/>
      <c r="E1141" s="207"/>
      <c r="F1141" s="207"/>
      <c r="G1141" s="207"/>
      <c r="H1141" s="207"/>
      <c r="I1141" s="207"/>
      <c r="J1141" s="207"/>
      <c r="K1141" s="207"/>
      <c r="L1141" s="207"/>
      <c r="M1141" s="207"/>
      <c r="N1141" s="207"/>
      <c r="O1141" s="207"/>
      <c r="P1141" s="207"/>
      <c r="Q1141" s="207"/>
      <c r="R1141" s="207"/>
      <c r="S1141" s="207"/>
      <c r="T1141" s="207"/>
      <c r="U1141" s="207"/>
      <c r="V1141" s="207"/>
      <c r="W1141" s="207"/>
      <c r="X1141" s="207"/>
      <c r="Y1141" s="207"/>
      <c r="Z1141" s="207"/>
      <c r="AA1141" s="207"/>
      <c r="AB1141" s="207"/>
    </row>
    <row r="1142" spans="1:28" ht="13.8" x14ac:dyDescent="0.45">
      <c r="A1142" s="207"/>
      <c r="B1142" s="267"/>
      <c r="C1142" s="207"/>
      <c r="D1142" s="207"/>
      <c r="E1142" s="207"/>
      <c r="F1142" s="207"/>
      <c r="G1142" s="207"/>
      <c r="H1142" s="207"/>
      <c r="I1142" s="207"/>
      <c r="J1142" s="207"/>
      <c r="K1142" s="207"/>
      <c r="L1142" s="207"/>
      <c r="M1142" s="207"/>
      <c r="N1142" s="207"/>
      <c r="O1142" s="207"/>
      <c r="P1142" s="207"/>
      <c r="Q1142" s="207"/>
      <c r="R1142" s="207"/>
      <c r="S1142" s="207"/>
      <c r="T1142" s="207"/>
      <c r="U1142" s="207"/>
      <c r="V1142" s="207"/>
      <c r="W1142" s="207"/>
      <c r="X1142" s="207"/>
      <c r="Y1142" s="207"/>
      <c r="Z1142" s="207"/>
      <c r="AA1142" s="207"/>
      <c r="AB1142" s="207"/>
    </row>
    <row r="1143" spans="1:28" ht="13.8" x14ac:dyDescent="0.45">
      <c r="A1143" s="207"/>
      <c r="B1143" s="267"/>
      <c r="C1143" s="207"/>
      <c r="D1143" s="207"/>
      <c r="E1143" s="207"/>
      <c r="F1143" s="207"/>
      <c r="G1143" s="207"/>
      <c r="H1143" s="207"/>
      <c r="I1143" s="207"/>
      <c r="J1143" s="207"/>
      <c r="K1143" s="207"/>
      <c r="L1143" s="207"/>
      <c r="M1143" s="207"/>
      <c r="N1143" s="207"/>
      <c r="O1143" s="207"/>
      <c r="P1143" s="207"/>
      <c r="Q1143" s="207"/>
      <c r="R1143" s="207"/>
      <c r="S1143" s="207"/>
      <c r="T1143" s="207"/>
      <c r="U1143" s="207"/>
      <c r="V1143" s="207"/>
      <c r="W1143" s="207"/>
      <c r="X1143" s="207"/>
      <c r="Y1143" s="207"/>
      <c r="Z1143" s="207"/>
      <c r="AA1143" s="207"/>
      <c r="AB1143" s="207"/>
    </row>
    <row r="1144" spans="1:28" ht="13.8" x14ac:dyDescent="0.45">
      <c r="A1144" s="207"/>
      <c r="B1144" s="267"/>
      <c r="C1144" s="207"/>
      <c r="D1144" s="207"/>
      <c r="E1144" s="207"/>
      <c r="F1144" s="207"/>
      <c r="G1144" s="207"/>
      <c r="H1144" s="207"/>
      <c r="I1144" s="207"/>
      <c r="J1144" s="207"/>
      <c r="K1144" s="207"/>
      <c r="L1144" s="207"/>
      <c r="M1144" s="207"/>
      <c r="N1144" s="207"/>
      <c r="O1144" s="207"/>
      <c r="P1144" s="207"/>
      <c r="Q1144" s="207"/>
      <c r="R1144" s="207"/>
      <c r="S1144" s="207"/>
      <c r="T1144" s="207"/>
      <c r="U1144" s="207"/>
      <c r="V1144" s="207"/>
      <c r="W1144" s="207"/>
      <c r="X1144" s="207"/>
      <c r="Y1144" s="207"/>
      <c r="Z1144" s="207"/>
      <c r="AA1144" s="207"/>
      <c r="AB1144" s="207"/>
    </row>
    <row r="1145" spans="1:28" ht="13.8" x14ac:dyDescent="0.45">
      <c r="A1145" s="207"/>
      <c r="B1145" s="267"/>
      <c r="C1145" s="207"/>
      <c r="D1145" s="207"/>
      <c r="E1145" s="207"/>
      <c r="F1145" s="207"/>
      <c r="G1145" s="207"/>
      <c r="H1145" s="207"/>
      <c r="I1145" s="207"/>
      <c r="J1145" s="207"/>
      <c r="K1145" s="207"/>
      <c r="L1145" s="207"/>
      <c r="M1145" s="207"/>
      <c r="N1145" s="207"/>
      <c r="O1145" s="207"/>
      <c r="P1145" s="207"/>
      <c r="Q1145" s="207"/>
      <c r="R1145" s="207"/>
      <c r="S1145" s="207"/>
      <c r="T1145" s="207"/>
      <c r="U1145" s="207"/>
      <c r="V1145" s="207"/>
      <c r="W1145" s="207"/>
      <c r="X1145" s="207"/>
      <c r="Y1145" s="207"/>
      <c r="Z1145" s="207"/>
      <c r="AA1145" s="207"/>
      <c r="AB1145" s="207"/>
    </row>
    <row r="1146" spans="1:28" ht="13.8" x14ac:dyDescent="0.45">
      <c r="A1146" s="207"/>
      <c r="B1146" s="267"/>
      <c r="C1146" s="207"/>
      <c r="D1146" s="207"/>
      <c r="E1146" s="207"/>
      <c r="F1146" s="207"/>
      <c r="G1146" s="207"/>
      <c r="H1146" s="207"/>
      <c r="I1146" s="207"/>
      <c r="J1146" s="207"/>
      <c r="K1146" s="207"/>
      <c r="L1146" s="207"/>
      <c r="M1146" s="207"/>
      <c r="N1146" s="207"/>
      <c r="O1146" s="207"/>
      <c r="P1146" s="207"/>
      <c r="Q1146" s="207"/>
      <c r="R1146" s="207"/>
      <c r="S1146" s="207"/>
      <c r="T1146" s="207"/>
      <c r="U1146" s="207"/>
      <c r="V1146" s="207"/>
      <c r="W1146" s="207"/>
      <c r="X1146" s="207"/>
      <c r="Y1146" s="207"/>
      <c r="Z1146" s="207"/>
      <c r="AA1146" s="207"/>
      <c r="AB1146" s="207"/>
    </row>
    <row r="1147" spans="1:28" ht="13.8" x14ac:dyDescent="0.45">
      <c r="A1147" s="207"/>
      <c r="B1147" s="267"/>
      <c r="C1147" s="207"/>
      <c r="D1147" s="207"/>
      <c r="E1147" s="207"/>
      <c r="F1147" s="207"/>
      <c r="G1147" s="207"/>
      <c r="H1147" s="207"/>
      <c r="I1147" s="207"/>
      <c r="J1147" s="207"/>
      <c r="K1147" s="207"/>
      <c r="L1147" s="207"/>
      <c r="M1147" s="207"/>
      <c r="N1147" s="207"/>
      <c r="O1147" s="207"/>
      <c r="P1147" s="207"/>
      <c r="Q1147" s="207"/>
      <c r="R1147" s="207"/>
      <c r="S1147" s="207"/>
      <c r="T1147" s="207"/>
      <c r="U1147" s="207"/>
      <c r="V1147" s="207"/>
      <c r="W1147" s="207"/>
      <c r="X1147" s="207"/>
      <c r="Y1147" s="207"/>
      <c r="Z1147" s="207"/>
      <c r="AA1147" s="207"/>
      <c r="AB1147" s="207"/>
    </row>
    <row r="1148" spans="1:28" ht="13.8" x14ac:dyDescent="0.45">
      <c r="A1148" s="207"/>
      <c r="B1148" s="267"/>
      <c r="C1148" s="207"/>
      <c r="D1148" s="207"/>
      <c r="E1148" s="207"/>
      <c r="F1148" s="207"/>
      <c r="G1148" s="207"/>
      <c r="H1148" s="207"/>
      <c r="I1148" s="207"/>
      <c r="J1148" s="207"/>
      <c r="K1148" s="207"/>
      <c r="L1148" s="207"/>
      <c r="M1148" s="207"/>
      <c r="N1148" s="207"/>
      <c r="O1148" s="207"/>
      <c r="P1148" s="207"/>
      <c r="Q1148" s="207"/>
      <c r="R1148" s="207"/>
      <c r="S1148" s="207"/>
      <c r="T1148" s="207"/>
      <c r="U1148" s="207"/>
      <c r="V1148" s="207"/>
      <c r="W1148" s="207"/>
      <c r="X1148" s="207"/>
      <c r="Y1148" s="207"/>
      <c r="Z1148" s="207"/>
      <c r="AA1148" s="207"/>
      <c r="AB1148" s="207"/>
    </row>
    <row r="1149" spans="1:28" ht="13.8" x14ac:dyDescent="0.45">
      <c r="A1149" s="207"/>
      <c r="B1149" s="267"/>
      <c r="C1149" s="207"/>
      <c r="D1149" s="207"/>
      <c r="E1149" s="207"/>
      <c r="F1149" s="207"/>
      <c r="G1149" s="207"/>
      <c r="H1149" s="207"/>
      <c r="I1149" s="207"/>
      <c r="J1149" s="207"/>
      <c r="K1149" s="207"/>
      <c r="L1149" s="207"/>
      <c r="M1149" s="207"/>
      <c r="N1149" s="207"/>
      <c r="O1149" s="207"/>
      <c r="P1149" s="207"/>
      <c r="Q1149" s="207"/>
      <c r="R1149" s="207"/>
      <c r="S1149" s="207"/>
      <c r="T1149" s="207"/>
      <c r="U1149" s="207"/>
      <c r="V1149" s="207"/>
      <c r="W1149" s="207"/>
      <c r="X1149" s="207"/>
      <c r="Y1149" s="207"/>
      <c r="Z1149" s="207"/>
      <c r="AA1149" s="207"/>
      <c r="AB1149" s="207"/>
    </row>
    <row r="1150" spans="1:28" ht="13.8" x14ac:dyDescent="0.45">
      <c r="A1150" s="207"/>
      <c r="B1150" s="267"/>
      <c r="C1150" s="207"/>
      <c r="D1150" s="207"/>
      <c r="E1150" s="207"/>
      <c r="F1150" s="207"/>
      <c r="G1150" s="207"/>
      <c r="H1150" s="207"/>
      <c r="I1150" s="207"/>
      <c r="J1150" s="207"/>
      <c r="K1150" s="207"/>
      <c r="L1150" s="207"/>
      <c r="M1150" s="207"/>
      <c r="N1150" s="207"/>
      <c r="O1150" s="207"/>
      <c r="P1150" s="207"/>
      <c r="Q1150" s="207"/>
      <c r="R1150" s="207"/>
      <c r="S1150" s="207"/>
      <c r="T1150" s="207"/>
      <c r="U1150" s="207"/>
      <c r="V1150" s="207"/>
      <c r="W1150" s="207"/>
      <c r="X1150" s="207"/>
      <c r="Y1150" s="207"/>
      <c r="Z1150" s="207"/>
      <c r="AA1150" s="207"/>
      <c r="AB1150" s="207"/>
    </row>
    <row r="1151" spans="1:28" ht="13.8" x14ac:dyDescent="0.45">
      <c r="A1151" s="207"/>
      <c r="B1151" s="267"/>
      <c r="C1151" s="207"/>
      <c r="D1151" s="207"/>
      <c r="E1151" s="207"/>
      <c r="F1151" s="207"/>
      <c r="G1151" s="207"/>
      <c r="H1151" s="207"/>
      <c r="I1151" s="207"/>
      <c r="J1151" s="207"/>
      <c r="K1151" s="207"/>
      <c r="L1151" s="207"/>
      <c r="M1151" s="207"/>
      <c r="N1151" s="207"/>
      <c r="O1151" s="207"/>
      <c r="P1151" s="207"/>
      <c r="Q1151" s="207"/>
      <c r="R1151" s="207"/>
      <c r="S1151" s="207"/>
      <c r="T1151" s="207"/>
      <c r="U1151" s="207"/>
      <c r="V1151" s="207"/>
      <c r="W1151" s="207"/>
      <c r="X1151" s="207"/>
      <c r="Y1151" s="207"/>
      <c r="Z1151" s="207"/>
      <c r="AA1151" s="207"/>
      <c r="AB1151" s="207"/>
    </row>
    <row r="1152" spans="1:28" ht="13.8" x14ac:dyDescent="0.45">
      <c r="A1152" s="207"/>
      <c r="B1152" s="267"/>
      <c r="C1152" s="207"/>
      <c r="D1152" s="207"/>
      <c r="E1152" s="207"/>
      <c r="F1152" s="207"/>
      <c r="G1152" s="207"/>
      <c r="H1152" s="207"/>
      <c r="I1152" s="207"/>
      <c r="J1152" s="207"/>
      <c r="K1152" s="207"/>
      <c r="L1152" s="207"/>
      <c r="M1152" s="207"/>
      <c r="N1152" s="207"/>
      <c r="O1152" s="207"/>
      <c r="P1152" s="207"/>
      <c r="Q1152" s="207"/>
      <c r="R1152" s="207"/>
      <c r="S1152" s="207"/>
      <c r="T1152" s="207"/>
      <c r="U1152" s="207"/>
      <c r="V1152" s="207"/>
      <c r="W1152" s="207"/>
      <c r="X1152" s="207"/>
      <c r="Y1152" s="207"/>
      <c r="Z1152" s="207"/>
      <c r="AA1152" s="207"/>
      <c r="AB1152" s="207"/>
    </row>
    <row r="1153" spans="1:28" ht="13.8" x14ac:dyDescent="0.45">
      <c r="A1153" s="207"/>
      <c r="B1153" s="267"/>
      <c r="C1153" s="207"/>
      <c r="D1153" s="207"/>
      <c r="E1153" s="207"/>
      <c r="F1153" s="207"/>
      <c r="G1153" s="207"/>
      <c r="H1153" s="207"/>
      <c r="I1153" s="207"/>
      <c r="J1153" s="207"/>
      <c r="K1153" s="207"/>
      <c r="L1153" s="207"/>
      <c r="M1153" s="207"/>
      <c r="N1153" s="207"/>
      <c r="O1153" s="207"/>
      <c r="P1153" s="207"/>
      <c r="Q1153" s="207"/>
      <c r="R1153" s="207"/>
      <c r="S1153" s="207"/>
      <c r="T1153" s="207"/>
      <c r="U1153" s="207"/>
      <c r="V1153" s="207"/>
      <c r="W1153" s="207"/>
      <c r="X1153" s="207"/>
      <c r="Y1153" s="207"/>
      <c r="Z1153" s="207"/>
      <c r="AA1153" s="207"/>
      <c r="AB1153" s="207"/>
    </row>
    <row r="1154" spans="1:28" ht="13.8" x14ac:dyDescent="0.45">
      <c r="A1154" s="207"/>
      <c r="B1154" s="267"/>
      <c r="C1154" s="207"/>
      <c r="D1154" s="207"/>
      <c r="E1154" s="207"/>
      <c r="F1154" s="207"/>
      <c r="G1154" s="207"/>
      <c r="H1154" s="207"/>
      <c r="I1154" s="207"/>
      <c r="J1154" s="207"/>
      <c r="K1154" s="207"/>
      <c r="L1154" s="207"/>
      <c r="M1154" s="207"/>
      <c r="N1154" s="207"/>
      <c r="O1154" s="207"/>
      <c r="P1154" s="207"/>
      <c r="Q1154" s="207"/>
      <c r="R1154" s="207"/>
      <c r="S1154" s="207"/>
      <c r="T1154" s="207"/>
      <c r="U1154" s="207"/>
      <c r="V1154" s="207"/>
      <c r="W1154" s="207"/>
      <c r="X1154" s="207"/>
      <c r="Y1154" s="207"/>
      <c r="Z1154" s="207"/>
      <c r="AA1154" s="207"/>
      <c r="AB1154" s="207"/>
    </row>
    <row r="1155" spans="1:28" ht="13.8" x14ac:dyDescent="0.45">
      <c r="A1155" s="207"/>
      <c r="B1155" s="267"/>
      <c r="C1155" s="207"/>
      <c r="D1155" s="207"/>
      <c r="E1155" s="207"/>
      <c r="F1155" s="207"/>
      <c r="G1155" s="207"/>
      <c r="H1155" s="207"/>
      <c r="I1155" s="207"/>
      <c r="J1155" s="207"/>
      <c r="K1155" s="207"/>
      <c r="L1155" s="207"/>
      <c r="M1155" s="207"/>
      <c r="N1155" s="207"/>
      <c r="O1155" s="207"/>
      <c r="P1155" s="207"/>
      <c r="Q1155" s="207"/>
      <c r="R1155" s="207"/>
      <c r="S1155" s="207"/>
      <c r="T1155" s="207"/>
      <c r="U1155" s="207"/>
      <c r="V1155" s="207"/>
      <c r="W1155" s="207"/>
      <c r="X1155" s="207"/>
      <c r="Y1155" s="207"/>
      <c r="Z1155" s="207"/>
      <c r="AA1155" s="207"/>
      <c r="AB1155" s="207"/>
    </row>
    <row r="1156" spans="1:28" ht="13.8" x14ac:dyDescent="0.45">
      <c r="A1156" s="207"/>
      <c r="B1156" s="267"/>
      <c r="C1156" s="207"/>
      <c r="D1156" s="207"/>
      <c r="E1156" s="207"/>
      <c r="F1156" s="207"/>
      <c r="G1156" s="207"/>
      <c r="H1156" s="207"/>
      <c r="I1156" s="207"/>
      <c r="J1156" s="207"/>
      <c r="K1156" s="207"/>
      <c r="L1156" s="207"/>
      <c r="M1156" s="207"/>
      <c r="N1156" s="207"/>
      <c r="O1156" s="207"/>
      <c r="P1156" s="207"/>
      <c r="Q1156" s="207"/>
      <c r="R1156" s="207"/>
      <c r="S1156" s="207"/>
      <c r="T1156" s="207"/>
      <c r="U1156" s="207"/>
      <c r="V1156" s="207"/>
      <c r="W1156" s="207"/>
      <c r="X1156" s="207"/>
      <c r="Y1156" s="207"/>
      <c r="Z1156" s="207"/>
      <c r="AA1156" s="207"/>
      <c r="AB1156" s="207"/>
    </row>
    <row r="1157" spans="1:28" ht="13.8" x14ac:dyDescent="0.45">
      <c r="A1157" s="207"/>
      <c r="B1157" s="267"/>
      <c r="C1157" s="207"/>
      <c r="D1157" s="207"/>
      <c r="E1157" s="207"/>
      <c r="F1157" s="207"/>
      <c r="G1157" s="207"/>
      <c r="H1157" s="207"/>
      <c r="I1157" s="207"/>
      <c r="J1157" s="207"/>
      <c r="K1157" s="207"/>
      <c r="L1157" s="207"/>
      <c r="M1157" s="207"/>
      <c r="N1157" s="207"/>
      <c r="O1157" s="207"/>
      <c r="P1157" s="207"/>
      <c r="Q1157" s="207"/>
      <c r="R1157" s="207"/>
      <c r="S1157" s="207"/>
      <c r="T1157" s="207"/>
      <c r="U1157" s="207"/>
      <c r="V1157" s="207"/>
      <c r="W1157" s="207"/>
      <c r="X1157" s="207"/>
      <c r="Y1157" s="207"/>
      <c r="Z1157" s="207"/>
      <c r="AA1157" s="207"/>
      <c r="AB1157" s="207"/>
    </row>
    <row r="1158" spans="1:28" ht="13.8" x14ac:dyDescent="0.45">
      <c r="A1158" s="207"/>
      <c r="B1158" s="267"/>
      <c r="C1158" s="207"/>
      <c r="D1158" s="207"/>
      <c r="E1158" s="207"/>
      <c r="F1158" s="207"/>
      <c r="G1158" s="207"/>
      <c r="H1158" s="207"/>
      <c r="I1158" s="207"/>
      <c r="J1158" s="207"/>
      <c r="K1158" s="207"/>
      <c r="L1158" s="207"/>
      <c r="M1158" s="207"/>
      <c r="N1158" s="207"/>
      <c r="O1158" s="207"/>
      <c r="P1158" s="207"/>
      <c r="Q1158" s="207"/>
      <c r="R1158" s="207"/>
      <c r="S1158" s="207"/>
      <c r="T1158" s="207"/>
      <c r="U1158" s="207"/>
      <c r="V1158" s="207"/>
      <c r="W1158" s="207"/>
      <c r="X1158" s="207"/>
      <c r="Y1158" s="207"/>
      <c r="Z1158" s="207"/>
      <c r="AA1158" s="207"/>
      <c r="AB1158" s="207"/>
    </row>
    <row r="1159" spans="1:28" ht="13.8" x14ac:dyDescent="0.45">
      <c r="A1159" s="207"/>
      <c r="B1159" s="267"/>
      <c r="C1159" s="207"/>
      <c r="D1159" s="207"/>
      <c r="E1159" s="207"/>
      <c r="F1159" s="207"/>
      <c r="G1159" s="207"/>
      <c r="H1159" s="207"/>
      <c r="I1159" s="207"/>
      <c r="J1159" s="207"/>
      <c r="K1159" s="207"/>
      <c r="L1159" s="207"/>
      <c r="M1159" s="207"/>
      <c r="N1159" s="207"/>
      <c r="O1159" s="207"/>
      <c r="P1159" s="207"/>
      <c r="Q1159" s="207"/>
      <c r="R1159" s="207"/>
      <c r="S1159" s="207"/>
      <c r="T1159" s="207"/>
      <c r="U1159" s="207"/>
      <c r="V1159" s="207"/>
      <c r="W1159" s="207"/>
      <c r="X1159" s="207"/>
      <c r="Y1159" s="207"/>
      <c r="Z1159" s="207"/>
      <c r="AA1159" s="207"/>
      <c r="AB1159" s="207"/>
    </row>
    <row r="1160" spans="1:28" ht="13.8" x14ac:dyDescent="0.45">
      <c r="A1160" s="207"/>
      <c r="B1160" s="267"/>
      <c r="C1160" s="207"/>
      <c r="D1160" s="207"/>
      <c r="E1160" s="207"/>
      <c r="F1160" s="207"/>
      <c r="G1160" s="207"/>
      <c r="H1160" s="207"/>
      <c r="I1160" s="207"/>
      <c r="J1160" s="207"/>
      <c r="K1160" s="207"/>
      <c r="L1160" s="207"/>
      <c r="M1160" s="207"/>
      <c r="N1160" s="207"/>
      <c r="O1160" s="207"/>
      <c r="P1160" s="207"/>
      <c r="Q1160" s="207"/>
      <c r="R1160" s="207"/>
      <c r="S1160" s="207"/>
      <c r="T1160" s="207"/>
      <c r="U1160" s="207"/>
      <c r="V1160" s="207"/>
      <c r="W1160" s="207"/>
      <c r="X1160" s="207"/>
      <c r="Y1160" s="207"/>
      <c r="Z1160" s="207"/>
      <c r="AA1160" s="207"/>
      <c r="AB1160" s="207"/>
    </row>
    <row r="1161" spans="1:28" ht="13.8" x14ac:dyDescent="0.45">
      <c r="A1161" s="207"/>
      <c r="B1161" s="267"/>
      <c r="C1161" s="207"/>
      <c r="D1161" s="207"/>
      <c r="E1161" s="207"/>
      <c r="F1161" s="207"/>
      <c r="G1161" s="207"/>
      <c r="H1161" s="207"/>
      <c r="I1161" s="207"/>
      <c r="J1161" s="207"/>
      <c r="K1161" s="207"/>
      <c r="L1161" s="207"/>
      <c r="M1161" s="207"/>
      <c r="N1161" s="207"/>
      <c r="O1161" s="207"/>
      <c r="P1161" s="207"/>
      <c r="Q1161" s="207"/>
      <c r="R1161" s="207"/>
      <c r="S1161" s="207"/>
      <c r="T1161" s="207"/>
      <c r="U1161" s="207"/>
      <c r="V1161" s="207"/>
      <c r="W1161" s="207"/>
      <c r="X1161" s="207"/>
      <c r="Y1161" s="207"/>
      <c r="Z1161" s="207"/>
      <c r="AA1161" s="207"/>
      <c r="AB1161" s="207"/>
    </row>
    <row r="1162" spans="1:28" ht="13.8" x14ac:dyDescent="0.45">
      <c r="A1162" s="207"/>
      <c r="B1162" s="267"/>
      <c r="C1162" s="207"/>
      <c r="D1162" s="207"/>
      <c r="E1162" s="207"/>
      <c r="F1162" s="207"/>
      <c r="G1162" s="207"/>
      <c r="H1162" s="207"/>
      <c r="I1162" s="207"/>
      <c r="J1162" s="207"/>
      <c r="K1162" s="207"/>
      <c r="L1162" s="207"/>
      <c r="M1162" s="207"/>
      <c r="N1162" s="207"/>
      <c r="O1162" s="207"/>
      <c r="P1162" s="207"/>
      <c r="Q1162" s="207"/>
      <c r="R1162" s="207"/>
      <c r="S1162" s="207"/>
      <c r="T1162" s="207"/>
      <c r="U1162" s="207"/>
      <c r="V1162" s="207"/>
      <c r="W1162" s="207"/>
      <c r="X1162" s="207"/>
      <c r="Y1162" s="207"/>
      <c r="Z1162" s="207"/>
      <c r="AA1162" s="207"/>
      <c r="AB1162" s="207"/>
    </row>
    <row r="1163" spans="1:28" ht="13.8" x14ac:dyDescent="0.45">
      <c r="A1163" s="207"/>
      <c r="B1163" s="267"/>
      <c r="C1163" s="207"/>
      <c r="D1163" s="207"/>
      <c r="E1163" s="207"/>
      <c r="F1163" s="207"/>
      <c r="G1163" s="207"/>
      <c r="H1163" s="207"/>
      <c r="I1163" s="207"/>
      <c r="J1163" s="207"/>
      <c r="K1163" s="207"/>
      <c r="L1163" s="207"/>
      <c r="M1163" s="207"/>
      <c r="N1163" s="207"/>
      <c r="O1163" s="207"/>
      <c r="P1163" s="207"/>
      <c r="Q1163" s="207"/>
      <c r="R1163" s="207"/>
      <c r="S1163" s="207"/>
      <c r="T1163" s="207"/>
      <c r="U1163" s="207"/>
      <c r="V1163" s="207"/>
      <c r="W1163" s="207"/>
      <c r="X1163" s="207"/>
      <c r="Y1163" s="207"/>
      <c r="Z1163" s="207"/>
      <c r="AA1163" s="207"/>
      <c r="AB1163" s="207"/>
    </row>
    <row r="1164" spans="1:28" ht="13.8" x14ac:dyDescent="0.45">
      <c r="A1164" s="207"/>
      <c r="B1164" s="267"/>
      <c r="C1164" s="207"/>
      <c r="D1164" s="207"/>
      <c r="E1164" s="207"/>
      <c r="F1164" s="207"/>
      <c r="G1164" s="207"/>
      <c r="H1164" s="207"/>
      <c r="I1164" s="207"/>
      <c r="J1164" s="207"/>
      <c r="K1164" s="207"/>
      <c r="L1164" s="207"/>
      <c r="M1164" s="207"/>
      <c r="N1164" s="207"/>
      <c r="O1164" s="207"/>
      <c r="P1164" s="207"/>
      <c r="Q1164" s="207"/>
      <c r="R1164" s="207"/>
      <c r="S1164" s="207"/>
      <c r="T1164" s="207"/>
      <c r="U1164" s="207"/>
      <c r="V1164" s="207"/>
      <c r="W1164" s="207"/>
      <c r="X1164" s="207"/>
      <c r="Y1164" s="207"/>
      <c r="Z1164" s="207"/>
      <c r="AA1164" s="207"/>
      <c r="AB1164" s="207"/>
    </row>
    <row r="1165" spans="1:28" ht="13.8" x14ac:dyDescent="0.45">
      <c r="A1165" s="207"/>
      <c r="B1165" s="267"/>
      <c r="C1165" s="207"/>
      <c r="D1165" s="207"/>
      <c r="E1165" s="207"/>
      <c r="F1165" s="207"/>
      <c r="G1165" s="207"/>
      <c r="H1165" s="207"/>
      <c r="I1165" s="207"/>
      <c r="J1165" s="207"/>
      <c r="K1165" s="207"/>
      <c r="L1165" s="207"/>
      <c r="M1165" s="207"/>
      <c r="N1165" s="207"/>
      <c r="O1165" s="207"/>
      <c r="P1165" s="207"/>
      <c r="Q1165" s="207"/>
      <c r="R1165" s="207"/>
      <c r="S1165" s="207"/>
      <c r="T1165" s="207"/>
      <c r="U1165" s="207"/>
      <c r="V1165" s="207"/>
      <c r="W1165" s="207"/>
      <c r="X1165" s="207"/>
      <c r="Y1165" s="207"/>
      <c r="Z1165" s="207"/>
      <c r="AA1165" s="207"/>
      <c r="AB1165" s="207"/>
    </row>
    <row r="1166" spans="1:28" ht="13.8" x14ac:dyDescent="0.45">
      <c r="A1166" s="207"/>
      <c r="B1166" s="267"/>
      <c r="C1166" s="207"/>
      <c r="D1166" s="207"/>
      <c r="E1166" s="207"/>
      <c r="F1166" s="207"/>
      <c r="G1166" s="207"/>
      <c r="H1166" s="207"/>
      <c r="I1166" s="207"/>
      <c r="J1166" s="207"/>
      <c r="K1166" s="207"/>
      <c r="L1166" s="207"/>
      <c r="M1166" s="207"/>
      <c r="N1166" s="207"/>
      <c r="O1166" s="207"/>
      <c r="P1166" s="207"/>
      <c r="Q1166" s="207"/>
      <c r="R1166" s="207"/>
      <c r="S1166" s="207"/>
      <c r="T1166" s="207"/>
      <c r="U1166" s="207"/>
      <c r="V1166" s="207"/>
      <c r="W1166" s="207"/>
      <c r="X1166" s="207"/>
      <c r="Y1166" s="207"/>
      <c r="Z1166" s="207"/>
      <c r="AA1166" s="207"/>
      <c r="AB1166" s="207"/>
    </row>
    <row r="1167" spans="1:28" ht="13.8" x14ac:dyDescent="0.45">
      <c r="A1167" s="207"/>
      <c r="B1167" s="267"/>
      <c r="C1167" s="207"/>
      <c r="D1167" s="207"/>
      <c r="E1167" s="207"/>
      <c r="F1167" s="207"/>
      <c r="G1167" s="207"/>
      <c r="H1167" s="207"/>
      <c r="I1167" s="207"/>
      <c r="J1167" s="207"/>
      <c r="K1167" s="207"/>
      <c r="L1167" s="207"/>
      <c r="M1167" s="207"/>
      <c r="N1167" s="207"/>
      <c r="O1167" s="207"/>
      <c r="P1167" s="207"/>
      <c r="Q1167" s="207"/>
      <c r="R1167" s="207"/>
      <c r="S1167" s="207"/>
      <c r="T1167" s="207"/>
      <c r="U1167" s="207"/>
      <c r="V1167" s="207"/>
      <c r="W1167" s="207"/>
      <c r="X1167" s="207"/>
      <c r="Y1167" s="207"/>
      <c r="Z1167" s="207"/>
      <c r="AA1167" s="207"/>
      <c r="AB1167" s="207"/>
    </row>
    <row r="1168" spans="1:28" ht="13.8" x14ac:dyDescent="0.45">
      <c r="A1168" s="207"/>
      <c r="B1168" s="267"/>
      <c r="C1168" s="207"/>
      <c r="D1168" s="207"/>
      <c r="E1168" s="207"/>
      <c r="F1168" s="207"/>
      <c r="G1168" s="207"/>
      <c r="H1168" s="207"/>
      <c r="I1168" s="207"/>
      <c r="J1168" s="207"/>
      <c r="K1168" s="207"/>
      <c r="L1168" s="207"/>
      <c r="M1168" s="207"/>
      <c r="N1168" s="207"/>
      <c r="O1168" s="207"/>
      <c r="P1168" s="207"/>
      <c r="Q1168" s="207"/>
      <c r="R1168" s="207"/>
      <c r="S1168" s="207"/>
      <c r="T1168" s="207"/>
      <c r="U1168" s="207"/>
      <c r="V1168" s="207"/>
      <c r="W1168" s="207"/>
      <c r="X1168" s="207"/>
      <c r="Y1168" s="207"/>
      <c r="Z1168" s="207"/>
      <c r="AA1168" s="207"/>
      <c r="AB1168" s="207"/>
    </row>
    <row r="1169" spans="1:28" ht="13.8" x14ac:dyDescent="0.45">
      <c r="A1169" s="207"/>
      <c r="B1169" s="267"/>
      <c r="C1169" s="207"/>
      <c r="D1169" s="207"/>
      <c r="E1169" s="207"/>
      <c r="F1169" s="207"/>
      <c r="G1169" s="207"/>
      <c r="H1169" s="207"/>
      <c r="I1169" s="207"/>
      <c r="J1169" s="207"/>
      <c r="K1169" s="207"/>
      <c r="L1169" s="207"/>
      <c r="M1169" s="207"/>
      <c r="N1169" s="207"/>
      <c r="O1169" s="207"/>
      <c r="P1169" s="207"/>
      <c r="Q1169" s="207"/>
      <c r="R1169" s="207"/>
      <c r="S1169" s="207"/>
      <c r="T1169" s="207"/>
      <c r="U1169" s="207"/>
      <c r="V1169" s="207"/>
      <c r="W1169" s="207"/>
      <c r="X1169" s="207"/>
      <c r="Y1169" s="207"/>
      <c r="Z1169" s="207"/>
      <c r="AA1169" s="207"/>
      <c r="AB1169" s="207"/>
    </row>
    <row r="1170" spans="1:28" ht="13.8" x14ac:dyDescent="0.45">
      <c r="A1170" s="207"/>
      <c r="B1170" s="267"/>
      <c r="C1170" s="207"/>
      <c r="D1170" s="207"/>
      <c r="E1170" s="207"/>
      <c r="F1170" s="207"/>
      <c r="G1170" s="207"/>
      <c r="H1170" s="207"/>
      <c r="I1170" s="207"/>
      <c r="J1170" s="207"/>
      <c r="K1170" s="207"/>
      <c r="L1170" s="207"/>
      <c r="M1170" s="207"/>
      <c r="N1170" s="207"/>
      <c r="O1170" s="207"/>
      <c r="P1170" s="207"/>
      <c r="Q1170" s="207"/>
      <c r="R1170" s="207"/>
      <c r="S1170" s="207"/>
      <c r="T1170" s="207"/>
      <c r="U1170" s="207"/>
      <c r="V1170" s="207"/>
      <c r="W1170" s="207"/>
      <c r="X1170" s="207"/>
      <c r="Y1170" s="207"/>
      <c r="Z1170" s="207"/>
      <c r="AA1170" s="207"/>
      <c r="AB1170" s="207"/>
    </row>
    <row r="1171" spans="1:28" ht="13.8" x14ac:dyDescent="0.45">
      <c r="A1171" s="207"/>
      <c r="B1171" s="267"/>
      <c r="C1171" s="207"/>
      <c r="D1171" s="207"/>
      <c r="E1171" s="207"/>
      <c r="F1171" s="207"/>
      <c r="G1171" s="207"/>
      <c r="H1171" s="207"/>
      <c r="I1171" s="207"/>
      <c r="J1171" s="207"/>
      <c r="K1171" s="207"/>
      <c r="L1171" s="207"/>
      <c r="M1171" s="207"/>
      <c r="N1171" s="207"/>
      <c r="O1171" s="207"/>
      <c r="P1171" s="207"/>
      <c r="Q1171" s="207"/>
      <c r="R1171" s="207"/>
      <c r="S1171" s="207"/>
      <c r="T1171" s="207"/>
      <c r="U1171" s="207"/>
      <c r="V1171" s="207"/>
      <c r="W1171" s="207"/>
      <c r="X1171" s="207"/>
      <c r="Y1171" s="207"/>
      <c r="Z1171" s="207"/>
      <c r="AA1171" s="207"/>
      <c r="AB1171" s="207"/>
    </row>
    <row r="1172" spans="1:28" ht="13.8" x14ac:dyDescent="0.45">
      <c r="A1172" s="207"/>
      <c r="B1172" s="267"/>
      <c r="C1172" s="207"/>
      <c r="D1172" s="207"/>
      <c r="E1172" s="207"/>
      <c r="F1172" s="207"/>
      <c r="G1172" s="207"/>
      <c r="H1172" s="207"/>
      <c r="I1172" s="207"/>
      <c r="J1172" s="207"/>
      <c r="K1172" s="207"/>
      <c r="L1172" s="207"/>
      <c r="M1172" s="207"/>
      <c r="N1172" s="207"/>
      <c r="O1172" s="207"/>
      <c r="P1172" s="207"/>
      <c r="Q1172" s="207"/>
      <c r="R1172" s="207"/>
      <c r="S1172" s="207"/>
      <c r="T1172" s="207"/>
      <c r="U1172" s="207"/>
      <c r="V1172" s="207"/>
      <c r="W1172" s="207"/>
      <c r="X1172" s="207"/>
      <c r="Y1172" s="207"/>
      <c r="Z1172" s="207"/>
      <c r="AA1172" s="207"/>
      <c r="AB1172" s="207"/>
    </row>
    <row r="1173" spans="1:28" ht="13.8" x14ac:dyDescent="0.45">
      <c r="A1173" s="207"/>
      <c r="B1173" s="267"/>
      <c r="C1173" s="207"/>
      <c r="D1173" s="207"/>
      <c r="E1173" s="207"/>
      <c r="F1173" s="207"/>
      <c r="G1173" s="207"/>
      <c r="H1173" s="207"/>
      <c r="I1173" s="207"/>
      <c r="J1173" s="207"/>
      <c r="K1173" s="207"/>
      <c r="L1173" s="207"/>
      <c r="M1173" s="207"/>
      <c r="N1173" s="207"/>
      <c r="O1173" s="207"/>
      <c r="P1173" s="207"/>
      <c r="Q1173" s="207"/>
      <c r="R1173" s="207"/>
      <c r="S1173" s="207"/>
      <c r="T1173" s="207"/>
      <c r="U1173" s="207"/>
      <c r="V1173" s="207"/>
      <c r="W1173" s="207"/>
      <c r="X1173" s="207"/>
      <c r="Y1173" s="207"/>
      <c r="Z1173" s="207"/>
      <c r="AA1173" s="207"/>
      <c r="AB1173" s="207"/>
    </row>
    <row r="1174" spans="1:28" ht="13.8" x14ac:dyDescent="0.45">
      <c r="A1174" s="207"/>
      <c r="B1174" s="267"/>
      <c r="C1174" s="207"/>
      <c r="D1174" s="207"/>
      <c r="E1174" s="207"/>
      <c r="F1174" s="207"/>
      <c r="G1174" s="207"/>
      <c r="H1174" s="207"/>
      <c r="I1174" s="207"/>
      <c r="J1174" s="207"/>
      <c r="K1174" s="207"/>
      <c r="L1174" s="207"/>
      <c r="M1174" s="207"/>
      <c r="N1174" s="207"/>
      <c r="O1174" s="207"/>
      <c r="P1174" s="207"/>
      <c r="Q1174" s="207"/>
      <c r="R1174" s="207"/>
      <c r="S1174" s="207"/>
      <c r="T1174" s="207"/>
      <c r="U1174" s="207"/>
      <c r="V1174" s="207"/>
      <c r="W1174" s="207"/>
      <c r="X1174" s="207"/>
      <c r="Y1174" s="207"/>
      <c r="Z1174" s="207"/>
      <c r="AA1174" s="207"/>
      <c r="AB1174" s="207"/>
    </row>
    <row r="1175" spans="1:28" ht="13.8" x14ac:dyDescent="0.45">
      <c r="A1175" s="207"/>
      <c r="B1175" s="267"/>
      <c r="C1175" s="207"/>
      <c r="D1175" s="207"/>
      <c r="E1175" s="207"/>
      <c r="F1175" s="207"/>
      <c r="G1175" s="207"/>
      <c r="H1175" s="207"/>
      <c r="I1175" s="207"/>
      <c r="J1175" s="207"/>
      <c r="K1175" s="207"/>
      <c r="L1175" s="207"/>
      <c r="M1175" s="207"/>
      <c r="N1175" s="207"/>
      <c r="O1175" s="207"/>
      <c r="P1175" s="207"/>
      <c r="Q1175" s="207"/>
      <c r="R1175" s="207"/>
      <c r="S1175" s="207"/>
      <c r="T1175" s="207"/>
      <c r="U1175" s="207"/>
      <c r="V1175" s="207"/>
      <c r="W1175" s="207"/>
      <c r="X1175" s="207"/>
      <c r="Y1175" s="207"/>
      <c r="Z1175" s="207"/>
      <c r="AA1175" s="207"/>
      <c r="AB1175" s="207"/>
    </row>
    <row r="1176" spans="1:28" ht="13.8" x14ac:dyDescent="0.45">
      <c r="A1176" s="207"/>
      <c r="B1176" s="267"/>
      <c r="C1176" s="207"/>
      <c r="D1176" s="207"/>
      <c r="E1176" s="207"/>
      <c r="F1176" s="207"/>
      <c r="G1176" s="207"/>
      <c r="H1176" s="207"/>
      <c r="I1176" s="207"/>
      <c r="J1176" s="207"/>
      <c r="K1176" s="207"/>
      <c r="L1176" s="207"/>
      <c r="M1176" s="207"/>
      <c r="N1176" s="207"/>
      <c r="O1176" s="207"/>
      <c r="P1176" s="207"/>
      <c r="Q1176" s="207"/>
      <c r="R1176" s="207"/>
      <c r="S1176" s="207"/>
      <c r="T1176" s="207"/>
      <c r="U1176" s="207"/>
      <c r="V1176" s="207"/>
      <c r="W1176" s="207"/>
      <c r="X1176" s="207"/>
      <c r="Y1176" s="207"/>
      <c r="Z1176" s="207"/>
      <c r="AA1176" s="207"/>
      <c r="AB1176" s="207"/>
    </row>
    <row r="1177" spans="1:28" ht="13.8" x14ac:dyDescent="0.45">
      <c r="A1177" s="207"/>
      <c r="B1177" s="267"/>
      <c r="C1177" s="207"/>
      <c r="D1177" s="207"/>
      <c r="E1177" s="207"/>
      <c r="F1177" s="207"/>
      <c r="G1177" s="207"/>
      <c r="H1177" s="207"/>
      <c r="I1177" s="207"/>
      <c r="J1177" s="207"/>
      <c r="K1177" s="207"/>
      <c r="L1177" s="207"/>
      <c r="M1177" s="207"/>
      <c r="N1177" s="207"/>
      <c r="O1177" s="207"/>
      <c r="P1177" s="207"/>
      <c r="Q1177" s="207"/>
      <c r="R1177" s="207"/>
      <c r="S1177" s="207"/>
      <c r="T1177" s="207"/>
      <c r="U1177" s="207"/>
      <c r="V1177" s="207"/>
      <c r="W1177" s="207"/>
      <c r="X1177" s="207"/>
      <c r="Y1177" s="207"/>
      <c r="Z1177" s="207"/>
      <c r="AA1177" s="207"/>
      <c r="AB1177" s="207"/>
    </row>
    <row r="1178" spans="1:28" ht="13.8" x14ac:dyDescent="0.45">
      <c r="A1178" s="207"/>
      <c r="B1178" s="267"/>
      <c r="C1178" s="207"/>
      <c r="D1178" s="207"/>
      <c r="E1178" s="207"/>
      <c r="F1178" s="207"/>
      <c r="G1178" s="207"/>
      <c r="H1178" s="207"/>
      <c r="I1178" s="207"/>
      <c r="J1178" s="207"/>
      <c r="K1178" s="207"/>
      <c r="L1178" s="207"/>
      <c r="M1178" s="207"/>
      <c r="N1178" s="207"/>
      <c r="O1178" s="207"/>
      <c r="P1178" s="207"/>
      <c r="Q1178" s="207"/>
      <c r="R1178" s="207"/>
      <c r="S1178" s="207"/>
      <c r="T1178" s="207"/>
      <c r="U1178" s="207"/>
      <c r="V1178" s="207"/>
      <c r="W1178" s="207"/>
      <c r="X1178" s="207"/>
      <c r="Y1178" s="207"/>
      <c r="Z1178" s="207"/>
      <c r="AA1178" s="207"/>
      <c r="AB1178" s="207"/>
    </row>
    <row r="1179" spans="1:28" ht="13.8" x14ac:dyDescent="0.45">
      <c r="A1179" s="207"/>
      <c r="B1179" s="267"/>
      <c r="C1179" s="207"/>
      <c r="D1179" s="207"/>
      <c r="E1179" s="207"/>
      <c r="F1179" s="207"/>
      <c r="G1179" s="207"/>
      <c r="H1179" s="207"/>
      <c r="I1179" s="207"/>
      <c r="J1179" s="207"/>
      <c r="K1179" s="207"/>
      <c r="L1179" s="207"/>
      <c r="M1179" s="207"/>
      <c r="N1179" s="207"/>
      <c r="O1179" s="207"/>
      <c r="P1179" s="207"/>
      <c r="Q1179" s="207"/>
      <c r="R1179" s="207"/>
      <c r="S1179" s="207"/>
      <c r="T1179" s="207"/>
      <c r="U1179" s="207"/>
      <c r="V1179" s="207"/>
      <c r="W1179" s="207"/>
      <c r="X1179" s="207"/>
      <c r="Y1179" s="207"/>
      <c r="Z1179" s="207"/>
      <c r="AA1179" s="207"/>
      <c r="AB1179" s="207"/>
    </row>
    <row r="1180" spans="1:28" ht="13.8" x14ac:dyDescent="0.45">
      <c r="A1180" s="207"/>
      <c r="B1180" s="267"/>
      <c r="C1180" s="207"/>
      <c r="D1180" s="207"/>
      <c r="E1180" s="207"/>
      <c r="F1180" s="207"/>
      <c r="G1180" s="207"/>
      <c r="H1180" s="207"/>
      <c r="I1180" s="207"/>
      <c r="J1180" s="207"/>
      <c r="K1180" s="207"/>
      <c r="L1180" s="207"/>
      <c r="M1180" s="207"/>
      <c r="N1180" s="207"/>
      <c r="O1180" s="207"/>
      <c r="P1180" s="207"/>
      <c r="Q1180" s="207"/>
      <c r="R1180" s="207"/>
      <c r="S1180" s="207"/>
      <c r="T1180" s="207"/>
      <c r="U1180" s="207"/>
      <c r="V1180" s="207"/>
      <c r="W1180" s="207"/>
      <c r="X1180" s="207"/>
      <c r="Y1180" s="207"/>
      <c r="Z1180" s="207"/>
      <c r="AA1180" s="207"/>
      <c r="AB1180" s="207"/>
    </row>
    <row r="1181" spans="1:28" ht="13.8" x14ac:dyDescent="0.45">
      <c r="A1181" s="207"/>
      <c r="B1181" s="267"/>
      <c r="C1181" s="207"/>
      <c r="D1181" s="207"/>
      <c r="E1181" s="207"/>
      <c r="F1181" s="207"/>
      <c r="G1181" s="207"/>
      <c r="H1181" s="207"/>
      <c r="I1181" s="207"/>
      <c r="J1181" s="207"/>
      <c r="K1181" s="207"/>
      <c r="L1181" s="207"/>
      <c r="M1181" s="207"/>
      <c r="N1181" s="207"/>
      <c r="O1181" s="207"/>
      <c r="P1181" s="207"/>
      <c r="Q1181" s="207"/>
      <c r="R1181" s="207"/>
      <c r="S1181" s="207"/>
      <c r="T1181" s="207"/>
      <c r="U1181" s="207"/>
      <c r="V1181" s="207"/>
      <c r="W1181" s="207"/>
      <c r="X1181" s="207"/>
      <c r="Y1181" s="207"/>
      <c r="Z1181" s="207"/>
      <c r="AA1181" s="207"/>
      <c r="AB1181" s="207"/>
    </row>
    <row r="1182" spans="1:28" ht="13.8" x14ac:dyDescent="0.45">
      <c r="A1182" s="207"/>
      <c r="B1182" s="267"/>
      <c r="C1182" s="207"/>
      <c r="D1182" s="207"/>
      <c r="E1182" s="207"/>
      <c r="F1182" s="207"/>
      <c r="G1182" s="207"/>
      <c r="H1182" s="207"/>
      <c r="I1182" s="207"/>
      <c r="J1182" s="207"/>
      <c r="K1182" s="207"/>
      <c r="L1182" s="207"/>
      <c r="M1182" s="207"/>
      <c r="N1182" s="207"/>
      <c r="O1182" s="207"/>
      <c r="P1182" s="207"/>
      <c r="Q1182" s="207"/>
      <c r="R1182" s="207"/>
      <c r="S1182" s="207"/>
      <c r="T1182" s="207"/>
      <c r="U1182" s="207"/>
      <c r="V1182" s="207"/>
      <c r="W1182" s="207"/>
      <c r="X1182" s="207"/>
      <c r="Y1182" s="207"/>
      <c r="Z1182" s="207"/>
      <c r="AA1182" s="207"/>
      <c r="AB1182" s="207"/>
    </row>
    <row r="1183" spans="1:28" ht="13.8" x14ac:dyDescent="0.45">
      <c r="A1183" s="207"/>
      <c r="B1183" s="267"/>
      <c r="C1183" s="207"/>
      <c r="D1183" s="207"/>
      <c r="E1183" s="207"/>
      <c r="F1183" s="207"/>
      <c r="G1183" s="207"/>
      <c r="H1183" s="207"/>
      <c r="I1183" s="207"/>
      <c r="J1183" s="207"/>
      <c r="K1183" s="207"/>
      <c r="L1183" s="207"/>
      <c r="M1183" s="207"/>
      <c r="N1183" s="207"/>
      <c r="O1183" s="207"/>
      <c r="P1183" s="207"/>
      <c r="Q1183" s="207"/>
      <c r="R1183" s="207"/>
      <c r="S1183" s="207"/>
      <c r="T1183" s="207"/>
      <c r="U1183" s="207"/>
      <c r="V1183" s="207"/>
      <c r="W1183" s="207"/>
      <c r="X1183" s="207"/>
      <c r="Y1183" s="207"/>
      <c r="Z1183" s="207"/>
      <c r="AA1183" s="207"/>
      <c r="AB1183" s="207"/>
    </row>
    <row r="1184" spans="1:28" ht="13.8" x14ac:dyDescent="0.45">
      <c r="A1184" s="207"/>
      <c r="B1184" s="267"/>
      <c r="C1184" s="207"/>
      <c r="D1184" s="207"/>
      <c r="E1184" s="207"/>
      <c r="F1184" s="207"/>
      <c r="G1184" s="207"/>
      <c r="H1184" s="207"/>
      <c r="I1184" s="207"/>
      <c r="J1184" s="207"/>
      <c r="K1184" s="207"/>
      <c r="L1184" s="207"/>
      <c r="M1184" s="207"/>
      <c r="N1184" s="207"/>
      <c r="O1184" s="207"/>
      <c r="P1184" s="207"/>
      <c r="Q1184" s="207"/>
      <c r="R1184" s="207"/>
      <c r="S1184" s="207"/>
      <c r="T1184" s="207"/>
      <c r="U1184" s="207"/>
      <c r="V1184" s="207"/>
      <c r="W1184" s="207"/>
      <c r="X1184" s="207"/>
      <c r="Y1184" s="207"/>
      <c r="Z1184" s="207"/>
      <c r="AA1184" s="207"/>
      <c r="AB1184" s="207"/>
    </row>
    <row r="1185" spans="1:28" ht="13.8" x14ac:dyDescent="0.45">
      <c r="A1185" s="207"/>
      <c r="B1185" s="267"/>
      <c r="C1185" s="207"/>
      <c r="D1185" s="207"/>
      <c r="E1185" s="207"/>
      <c r="F1185" s="207"/>
      <c r="G1185" s="207"/>
      <c r="H1185" s="207"/>
      <c r="I1185" s="207"/>
      <c r="J1185" s="207"/>
      <c r="K1185" s="207"/>
      <c r="L1185" s="207"/>
      <c r="M1185" s="207"/>
      <c r="N1185" s="207"/>
      <c r="O1185" s="207"/>
      <c r="P1185" s="207"/>
      <c r="Q1185" s="207"/>
      <c r="R1185" s="207"/>
      <c r="S1185" s="207"/>
      <c r="T1185" s="207"/>
      <c r="U1185" s="207"/>
      <c r="V1185" s="207"/>
      <c r="W1185" s="207"/>
      <c r="X1185" s="207"/>
      <c r="Y1185" s="207"/>
      <c r="Z1185" s="207"/>
      <c r="AA1185" s="207"/>
      <c r="AB1185" s="207"/>
    </row>
    <row r="1186" spans="1:28" ht="13.8" x14ac:dyDescent="0.45">
      <c r="A1186" s="207"/>
      <c r="B1186" s="267"/>
      <c r="C1186" s="207"/>
      <c r="D1186" s="207"/>
      <c r="E1186" s="207"/>
      <c r="F1186" s="207"/>
      <c r="G1186" s="207"/>
      <c r="H1186" s="207"/>
      <c r="I1186" s="207"/>
      <c r="J1186" s="207"/>
      <c r="K1186" s="207"/>
      <c r="L1186" s="207"/>
      <c r="M1186" s="207"/>
      <c r="N1186" s="207"/>
      <c r="O1186" s="207"/>
      <c r="P1186" s="207"/>
      <c r="Q1186" s="207"/>
      <c r="R1186" s="207"/>
      <c r="S1186" s="207"/>
      <c r="T1186" s="207"/>
      <c r="U1186" s="207"/>
      <c r="V1186" s="207"/>
      <c r="W1186" s="207"/>
      <c r="X1186" s="207"/>
      <c r="Y1186" s="207"/>
      <c r="Z1186" s="207"/>
      <c r="AA1186" s="207"/>
      <c r="AB1186" s="207"/>
    </row>
    <row r="1187" spans="1:28" ht="13.8" x14ac:dyDescent="0.45">
      <c r="A1187" s="207"/>
      <c r="B1187" s="267"/>
      <c r="C1187" s="207"/>
      <c r="D1187" s="207"/>
      <c r="E1187" s="207"/>
      <c r="F1187" s="207"/>
      <c r="G1187" s="207"/>
      <c r="H1187" s="207"/>
      <c r="I1187" s="207"/>
      <c r="J1187" s="207"/>
      <c r="K1187" s="207"/>
      <c r="L1187" s="207"/>
      <c r="M1187" s="207"/>
      <c r="N1187" s="207"/>
      <c r="O1187" s="207"/>
      <c r="P1187" s="207"/>
      <c r="Q1187" s="207"/>
      <c r="R1187" s="207"/>
      <c r="S1187" s="207"/>
      <c r="T1187" s="207"/>
      <c r="U1187" s="207"/>
      <c r="V1187" s="207"/>
      <c r="W1187" s="207"/>
      <c r="X1187" s="207"/>
      <c r="Y1187" s="207"/>
      <c r="Z1187" s="207"/>
      <c r="AA1187" s="207"/>
      <c r="AB1187" s="207"/>
    </row>
    <row r="1188" spans="1:28" ht="13.8" x14ac:dyDescent="0.45">
      <c r="A1188" s="207"/>
      <c r="B1188" s="267"/>
      <c r="C1188" s="207"/>
      <c r="D1188" s="207"/>
      <c r="E1188" s="207"/>
      <c r="F1188" s="207"/>
      <c r="G1188" s="207"/>
      <c r="H1188" s="207"/>
      <c r="I1188" s="207"/>
      <c r="J1188" s="207"/>
      <c r="K1188" s="207"/>
      <c r="L1188" s="207"/>
      <c r="M1188" s="207"/>
      <c r="N1188" s="207"/>
      <c r="O1188" s="207"/>
      <c r="P1188" s="207"/>
      <c r="Q1188" s="207"/>
      <c r="R1188" s="207"/>
      <c r="S1188" s="207"/>
      <c r="T1188" s="207"/>
      <c r="U1188" s="207"/>
      <c r="V1188" s="207"/>
      <c r="W1188" s="207"/>
      <c r="X1188" s="207"/>
      <c r="Y1188" s="207"/>
      <c r="Z1188" s="207"/>
      <c r="AA1188" s="207"/>
      <c r="AB1188" s="207"/>
    </row>
    <row r="1189" spans="1:28" ht="13.8" x14ac:dyDescent="0.45">
      <c r="A1189" s="207"/>
      <c r="B1189" s="267"/>
      <c r="C1189" s="207"/>
      <c r="D1189" s="207"/>
      <c r="E1189" s="207"/>
      <c r="F1189" s="207"/>
      <c r="G1189" s="207"/>
      <c r="H1189" s="207"/>
      <c r="I1189" s="207"/>
      <c r="J1189" s="207"/>
      <c r="K1189" s="207"/>
      <c r="L1189" s="207"/>
      <c r="M1189" s="207"/>
      <c r="N1189" s="207"/>
      <c r="O1189" s="207"/>
      <c r="P1189" s="207"/>
      <c r="Q1189" s="207"/>
      <c r="R1189" s="207"/>
      <c r="S1189" s="207"/>
      <c r="T1189" s="207"/>
      <c r="U1189" s="207"/>
      <c r="V1189" s="207"/>
      <c r="W1189" s="207"/>
      <c r="X1189" s="207"/>
      <c r="Y1189" s="207"/>
      <c r="Z1189" s="207"/>
      <c r="AA1189" s="207"/>
      <c r="AB1189" s="207"/>
    </row>
    <row r="1190" spans="1:28" ht="13.8" x14ac:dyDescent="0.45">
      <c r="A1190" s="207"/>
      <c r="B1190" s="267"/>
      <c r="C1190" s="207"/>
      <c r="D1190" s="207"/>
      <c r="E1190" s="207"/>
      <c r="F1190" s="207"/>
      <c r="G1190" s="207"/>
      <c r="H1190" s="207"/>
      <c r="I1190" s="207"/>
      <c r="J1190" s="207"/>
      <c r="K1190" s="207"/>
      <c r="L1190" s="207"/>
      <c r="M1190" s="207"/>
      <c r="N1190" s="207"/>
      <c r="O1190" s="207"/>
      <c r="P1190" s="207"/>
      <c r="Q1190" s="207"/>
      <c r="R1190" s="207"/>
      <c r="S1190" s="207"/>
      <c r="T1190" s="207"/>
      <c r="U1190" s="207"/>
      <c r="V1190" s="207"/>
      <c r="W1190" s="207"/>
      <c r="X1190" s="207"/>
      <c r="Y1190" s="207"/>
      <c r="Z1190" s="207"/>
      <c r="AA1190" s="207"/>
      <c r="AB1190" s="207"/>
    </row>
    <row r="1191" spans="1:28" ht="13.8" x14ac:dyDescent="0.45">
      <c r="A1191" s="207"/>
      <c r="B1191" s="267"/>
      <c r="C1191" s="207"/>
      <c r="D1191" s="207"/>
      <c r="E1191" s="207"/>
      <c r="F1191" s="207"/>
      <c r="G1191" s="207"/>
      <c r="H1191" s="207"/>
      <c r="I1191" s="207"/>
      <c r="J1191" s="207"/>
      <c r="K1191" s="207"/>
      <c r="L1191" s="207"/>
      <c r="M1191" s="207"/>
      <c r="N1191" s="207"/>
      <c r="O1191" s="207"/>
      <c r="P1191" s="207"/>
      <c r="Q1191" s="207"/>
      <c r="R1191" s="207"/>
      <c r="S1191" s="207"/>
      <c r="T1191" s="207"/>
      <c r="U1191" s="207"/>
      <c r="V1191" s="207"/>
      <c r="W1191" s="207"/>
      <c r="X1191" s="207"/>
      <c r="Y1191" s="207"/>
      <c r="Z1191" s="207"/>
      <c r="AA1191" s="207"/>
      <c r="AB1191" s="207"/>
    </row>
    <row r="1192" spans="1:28" ht="13.8" x14ac:dyDescent="0.45">
      <c r="A1192" s="207"/>
      <c r="B1192" s="267"/>
      <c r="C1192" s="207"/>
      <c r="D1192" s="207"/>
      <c r="E1192" s="207"/>
      <c r="F1192" s="207"/>
      <c r="G1192" s="207"/>
      <c r="H1192" s="207"/>
      <c r="I1192" s="207"/>
      <c r="J1192" s="207"/>
      <c r="K1192" s="207"/>
      <c r="L1192" s="207"/>
      <c r="M1192" s="207"/>
      <c r="N1192" s="207"/>
      <c r="O1192" s="207"/>
      <c r="P1192" s="207"/>
      <c r="Q1192" s="207"/>
      <c r="R1192" s="207"/>
      <c r="S1192" s="207"/>
      <c r="T1192" s="207"/>
      <c r="U1192" s="207"/>
      <c r="V1192" s="207"/>
      <c r="W1192" s="207"/>
      <c r="X1192" s="207"/>
      <c r="Y1192" s="207"/>
      <c r="Z1192" s="207"/>
      <c r="AA1192" s="207"/>
      <c r="AB1192" s="207"/>
    </row>
    <row r="1193" spans="1:28" ht="13.8" x14ac:dyDescent="0.45">
      <c r="A1193" s="207"/>
      <c r="B1193" s="267"/>
      <c r="C1193" s="207"/>
      <c r="D1193" s="207"/>
      <c r="E1193" s="207"/>
      <c r="F1193" s="207"/>
      <c r="G1193" s="207"/>
      <c r="H1193" s="207"/>
      <c r="I1193" s="207"/>
      <c r="J1193" s="207"/>
      <c r="K1193" s="207"/>
      <c r="L1193" s="207"/>
      <c r="M1193" s="207"/>
      <c r="N1193" s="207"/>
      <c r="O1193" s="207"/>
      <c r="P1193" s="207"/>
      <c r="Q1193" s="207"/>
      <c r="R1193" s="207"/>
      <c r="S1193" s="207"/>
      <c r="T1193" s="207"/>
      <c r="U1193" s="207"/>
      <c r="V1193" s="207"/>
      <c r="W1193" s="207"/>
      <c r="X1193" s="207"/>
      <c r="Y1193" s="207"/>
      <c r="Z1193" s="207"/>
      <c r="AA1193" s="207"/>
      <c r="AB1193" s="207"/>
    </row>
    <row r="1194" spans="1:28" ht="13.8" x14ac:dyDescent="0.45">
      <c r="A1194" s="207"/>
      <c r="B1194" s="267"/>
      <c r="C1194" s="207"/>
      <c r="D1194" s="207"/>
      <c r="E1194" s="207"/>
      <c r="F1194" s="207"/>
      <c r="G1194" s="207"/>
      <c r="H1194" s="207"/>
      <c r="I1194" s="207"/>
      <c r="J1194" s="207"/>
      <c r="K1194" s="207"/>
      <c r="L1194" s="207"/>
      <c r="M1194" s="207"/>
      <c r="N1194" s="207"/>
      <c r="O1194" s="207"/>
      <c r="P1194" s="207"/>
      <c r="Q1194" s="207"/>
      <c r="R1194" s="207"/>
      <c r="S1194" s="207"/>
      <c r="T1194" s="207"/>
      <c r="U1194" s="207"/>
      <c r="V1194" s="207"/>
      <c r="W1194" s="207"/>
      <c r="X1194" s="207"/>
      <c r="Y1194" s="207"/>
      <c r="Z1194" s="207"/>
      <c r="AA1194" s="207"/>
      <c r="AB1194" s="207"/>
    </row>
    <row r="1195" spans="1:28" ht="13.8" x14ac:dyDescent="0.45">
      <c r="A1195" s="207"/>
      <c r="B1195" s="267"/>
      <c r="C1195" s="207"/>
      <c r="D1195" s="207"/>
      <c r="E1195" s="207"/>
      <c r="F1195" s="207"/>
      <c r="G1195" s="207"/>
      <c r="H1195" s="207"/>
      <c r="I1195" s="207"/>
      <c r="J1195" s="207"/>
      <c r="K1195" s="207"/>
      <c r="L1195" s="207"/>
      <c r="M1195" s="207"/>
      <c r="N1195" s="207"/>
      <c r="O1195" s="207"/>
      <c r="P1195" s="207"/>
      <c r="Q1195" s="207"/>
      <c r="R1195" s="207"/>
      <c r="S1195" s="207"/>
      <c r="T1195" s="207"/>
      <c r="U1195" s="207"/>
      <c r="V1195" s="207"/>
      <c r="W1195" s="207"/>
      <c r="X1195" s="207"/>
      <c r="Y1195" s="207"/>
      <c r="Z1195" s="207"/>
      <c r="AA1195" s="207"/>
      <c r="AB1195" s="207"/>
    </row>
    <row r="1196" spans="1:28" ht="13.8" x14ac:dyDescent="0.45">
      <c r="A1196" s="207"/>
      <c r="B1196" s="267"/>
      <c r="C1196" s="207"/>
      <c r="D1196" s="207"/>
      <c r="E1196" s="207"/>
      <c r="F1196" s="207"/>
      <c r="G1196" s="207"/>
      <c r="H1196" s="207"/>
      <c r="I1196" s="207"/>
      <c r="J1196" s="207"/>
      <c r="K1196" s="207"/>
      <c r="L1196" s="207"/>
      <c r="M1196" s="207"/>
      <c r="N1196" s="207"/>
      <c r="O1196" s="207"/>
      <c r="P1196" s="207"/>
      <c r="Q1196" s="207"/>
      <c r="R1196" s="207"/>
      <c r="S1196" s="207"/>
      <c r="T1196" s="207"/>
      <c r="U1196" s="207"/>
      <c r="V1196" s="207"/>
      <c r="W1196" s="207"/>
      <c r="X1196" s="207"/>
      <c r="Y1196" s="207"/>
      <c r="Z1196" s="207"/>
      <c r="AA1196" s="207"/>
      <c r="AB1196" s="207"/>
    </row>
    <row r="1197" spans="1:28" ht="13.8" x14ac:dyDescent="0.45">
      <c r="A1197" s="207"/>
      <c r="B1197" s="267"/>
      <c r="C1197" s="207"/>
      <c r="D1197" s="207"/>
      <c r="E1197" s="207"/>
      <c r="F1197" s="207"/>
      <c r="G1197" s="207"/>
      <c r="H1197" s="207"/>
      <c r="I1197" s="207"/>
      <c r="J1197" s="207"/>
      <c r="K1197" s="207"/>
      <c r="L1197" s="207"/>
      <c r="M1197" s="207"/>
      <c r="N1197" s="207"/>
      <c r="O1197" s="207"/>
      <c r="P1197" s="207"/>
      <c r="Q1197" s="207"/>
      <c r="R1197" s="207"/>
      <c r="S1197" s="207"/>
      <c r="T1197" s="207"/>
      <c r="U1197" s="207"/>
      <c r="V1197" s="207"/>
      <c r="W1197" s="207"/>
      <c r="X1197" s="207"/>
      <c r="Y1197" s="207"/>
      <c r="Z1197" s="207"/>
      <c r="AA1197" s="207"/>
      <c r="AB1197" s="207"/>
    </row>
    <row r="1198" spans="1:28" ht="13.8" x14ac:dyDescent="0.45">
      <c r="A1198" s="207"/>
      <c r="B1198" s="267"/>
      <c r="C1198" s="207"/>
      <c r="D1198" s="207"/>
      <c r="E1198" s="207"/>
      <c r="F1198" s="207"/>
      <c r="G1198" s="207"/>
      <c r="H1198" s="207"/>
      <c r="I1198" s="207"/>
      <c r="J1198" s="207"/>
      <c r="K1198" s="207"/>
      <c r="L1198" s="207"/>
      <c r="M1198" s="207"/>
      <c r="N1198" s="207"/>
      <c r="O1198" s="207"/>
      <c r="P1198" s="207"/>
      <c r="Q1198" s="207"/>
      <c r="R1198" s="207"/>
      <c r="S1198" s="207"/>
      <c r="T1198" s="207"/>
      <c r="U1198" s="207"/>
      <c r="V1198" s="207"/>
      <c r="W1198" s="207"/>
      <c r="X1198" s="207"/>
      <c r="Y1198" s="207"/>
      <c r="Z1198" s="207"/>
      <c r="AA1198" s="207"/>
      <c r="AB1198" s="207"/>
    </row>
    <row r="1199" spans="1:28" ht="13.8" x14ac:dyDescent="0.45">
      <c r="A1199" s="207"/>
      <c r="B1199" s="267"/>
      <c r="C1199" s="207"/>
      <c r="D1199" s="207"/>
      <c r="E1199" s="207"/>
      <c r="F1199" s="207"/>
      <c r="G1199" s="207"/>
      <c r="H1199" s="207"/>
      <c r="I1199" s="207"/>
      <c r="J1199" s="207"/>
      <c r="K1199" s="207"/>
      <c r="L1199" s="207"/>
      <c r="M1199" s="207"/>
      <c r="N1199" s="207"/>
      <c r="O1199" s="207"/>
      <c r="P1199" s="207"/>
      <c r="Q1199" s="207"/>
      <c r="R1199" s="207"/>
      <c r="S1199" s="207"/>
      <c r="T1199" s="207"/>
      <c r="U1199" s="207"/>
      <c r="V1199" s="207"/>
      <c r="W1199" s="207"/>
      <c r="X1199" s="207"/>
      <c r="Y1199" s="207"/>
      <c r="Z1199" s="207"/>
      <c r="AA1199" s="207"/>
      <c r="AB1199" s="207"/>
    </row>
    <row r="1200" spans="1:28" ht="13.8" x14ac:dyDescent="0.45">
      <c r="A1200" s="207"/>
      <c r="B1200" s="267"/>
      <c r="C1200" s="207"/>
      <c r="D1200" s="207"/>
      <c r="E1200" s="207"/>
      <c r="F1200" s="207"/>
      <c r="G1200" s="207"/>
      <c r="H1200" s="207"/>
      <c r="I1200" s="207"/>
      <c r="J1200" s="207"/>
      <c r="K1200" s="207"/>
      <c r="L1200" s="207"/>
      <c r="M1200" s="207"/>
      <c r="N1200" s="207"/>
      <c r="O1200" s="207"/>
      <c r="P1200" s="207"/>
      <c r="Q1200" s="207"/>
      <c r="R1200" s="207"/>
      <c r="S1200" s="207"/>
      <c r="T1200" s="207"/>
      <c r="U1200" s="207"/>
      <c r="V1200" s="207"/>
      <c r="W1200" s="207"/>
      <c r="X1200" s="207"/>
      <c r="Y1200" s="207"/>
      <c r="Z1200" s="207"/>
      <c r="AA1200" s="207"/>
      <c r="AB1200" s="207"/>
    </row>
    <row r="1201" spans="1:28" ht="13.8" x14ac:dyDescent="0.45">
      <c r="A1201" s="207"/>
      <c r="B1201" s="267"/>
      <c r="C1201" s="207"/>
      <c r="D1201" s="207"/>
      <c r="E1201" s="207"/>
      <c r="F1201" s="207"/>
      <c r="G1201" s="207"/>
      <c r="H1201" s="207"/>
      <c r="I1201" s="207"/>
      <c r="J1201" s="207"/>
      <c r="K1201" s="207"/>
      <c r="L1201" s="207"/>
      <c r="M1201" s="207"/>
      <c r="N1201" s="207"/>
      <c r="O1201" s="207"/>
      <c r="P1201" s="207"/>
      <c r="Q1201" s="207"/>
      <c r="R1201" s="207"/>
      <c r="S1201" s="207"/>
      <c r="T1201" s="207"/>
      <c r="U1201" s="207"/>
      <c r="V1201" s="207"/>
      <c r="W1201" s="207"/>
      <c r="X1201" s="207"/>
      <c r="Y1201" s="207"/>
      <c r="Z1201" s="207"/>
      <c r="AA1201" s="207"/>
      <c r="AB1201" s="207"/>
    </row>
    <row r="1202" spans="1:28" ht="13.8" x14ac:dyDescent="0.45">
      <c r="A1202" s="207"/>
      <c r="B1202" s="267"/>
      <c r="C1202" s="207"/>
      <c r="D1202" s="207"/>
      <c r="E1202" s="207"/>
      <c r="F1202" s="207"/>
      <c r="G1202" s="207"/>
      <c r="H1202" s="207"/>
      <c r="I1202" s="207"/>
      <c r="J1202" s="207"/>
      <c r="K1202" s="207"/>
      <c r="L1202" s="207"/>
      <c r="M1202" s="207"/>
      <c r="N1202" s="207"/>
      <c r="O1202" s="207"/>
      <c r="P1202" s="207"/>
      <c r="Q1202" s="207"/>
      <c r="R1202" s="207"/>
      <c r="S1202" s="207"/>
      <c r="T1202" s="207"/>
      <c r="U1202" s="207"/>
      <c r="V1202" s="207"/>
      <c r="W1202" s="207"/>
      <c r="X1202" s="207"/>
      <c r="Y1202" s="207"/>
      <c r="Z1202" s="207"/>
      <c r="AA1202" s="207"/>
      <c r="AB1202" s="207"/>
    </row>
    <row r="1203" spans="1:28" ht="13.8" x14ac:dyDescent="0.45">
      <c r="A1203" s="207"/>
      <c r="B1203" s="267"/>
      <c r="C1203" s="207"/>
      <c r="D1203" s="207"/>
      <c r="E1203" s="207"/>
      <c r="F1203" s="207"/>
      <c r="G1203" s="207"/>
      <c r="H1203" s="207"/>
      <c r="I1203" s="207"/>
      <c r="J1203" s="207"/>
      <c r="K1203" s="207"/>
      <c r="L1203" s="207"/>
      <c r="M1203" s="207"/>
      <c r="N1203" s="207"/>
      <c r="O1203" s="207"/>
      <c r="P1203" s="207"/>
      <c r="Q1203" s="207"/>
      <c r="R1203" s="207"/>
      <c r="S1203" s="207"/>
      <c r="T1203" s="207"/>
      <c r="U1203" s="207"/>
      <c r="V1203" s="207"/>
      <c r="W1203" s="207"/>
      <c r="X1203" s="207"/>
      <c r="Y1203" s="207"/>
      <c r="Z1203" s="207"/>
      <c r="AA1203" s="207"/>
      <c r="AB1203" s="207"/>
    </row>
    <row r="1204" spans="1:28" ht="13.8" x14ac:dyDescent="0.45">
      <c r="A1204" s="207"/>
      <c r="B1204" s="267"/>
      <c r="C1204" s="207"/>
      <c r="D1204" s="207"/>
      <c r="E1204" s="207"/>
      <c r="F1204" s="207"/>
      <c r="G1204" s="207"/>
      <c r="H1204" s="207"/>
      <c r="I1204" s="207"/>
      <c r="J1204" s="207"/>
      <c r="K1204" s="207"/>
      <c r="L1204" s="207"/>
      <c r="M1204" s="207"/>
      <c r="N1204" s="207"/>
      <c r="O1204" s="207"/>
      <c r="P1204" s="207"/>
      <c r="Q1204" s="207"/>
      <c r="R1204" s="207"/>
      <c r="S1204" s="207"/>
      <c r="T1204" s="207"/>
      <c r="U1204" s="207"/>
      <c r="V1204" s="207"/>
      <c r="W1204" s="207"/>
      <c r="X1204" s="207"/>
      <c r="Y1204" s="207"/>
      <c r="Z1204" s="207"/>
      <c r="AA1204" s="207"/>
      <c r="AB1204" s="207"/>
    </row>
    <row r="1205" spans="1:28" ht="13.8" x14ac:dyDescent="0.45">
      <c r="A1205" s="207"/>
      <c r="B1205" s="267"/>
      <c r="C1205" s="207"/>
      <c r="D1205" s="207"/>
      <c r="E1205" s="207"/>
      <c r="F1205" s="207"/>
      <c r="G1205" s="207"/>
      <c r="H1205" s="207"/>
      <c r="I1205" s="207"/>
      <c r="J1205" s="207"/>
      <c r="K1205" s="207"/>
      <c r="L1205" s="207"/>
      <c r="M1205" s="207"/>
      <c r="N1205" s="207"/>
      <c r="O1205" s="207"/>
      <c r="P1205" s="207"/>
      <c r="Q1205" s="207"/>
      <c r="R1205" s="207"/>
      <c r="S1205" s="207"/>
      <c r="T1205" s="207"/>
      <c r="U1205" s="207"/>
      <c r="V1205" s="207"/>
      <c r="W1205" s="207"/>
      <c r="X1205" s="207"/>
      <c r="Y1205" s="207"/>
      <c r="Z1205" s="207"/>
      <c r="AA1205" s="207"/>
      <c r="AB1205" s="207"/>
    </row>
    <row r="1206" spans="1:28" ht="13.8" x14ac:dyDescent="0.45">
      <c r="A1206" s="207"/>
      <c r="B1206" s="267"/>
      <c r="C1206" s="207"/>
      <c r="D1206" s="207"/>
      <c r="E1206" s="207"/>
      <c r="F1206" s="207"/>
      <c r="G1206" s="207"/>
      <c r="H1206" s="207"/>
      <c r="I1206" s="207"/>
      <c r="J1206" s="207"/>
      <c r="K1206" s="207"/>
      <c r="L1206" s="207"/>
      <c r="M1206" s="207"/>
      <c r="N1206" s="207"/>
      <c r="O1206" s="207"/>
      <c r="P1206" s="207"/>
      <c r="Q1206" s="207"/>
      <c r="R1206" s="207"/>
      <c r="S1206" s="207"/>
      <c r="T1206" s="207"/>
      <c r="U1206" s="207"/>
      <c r="V1206" s="207"/>
      <c r="W1206" s="207"/>
      <c r="X1206" s="207"/>
      <c r="Y1206" s="207"/>
      <c r="Z1206" s="207"/>
      <c r="AA1206" s="207"/>
      <c r="AB1206" s="207"/>
    </row>
    <row r="1207" spans="1:28" ht="13.8" x14ac:dyDescent="0.45">
      <c r="A1207" s="207"/>
      <c r="B1207" s="267"/>
      <c r="C1207" s="207"/>
      <c r="D1207" s="207"/>
      <c r="E1207" s="207"/>
      <c r="F1207" s="207"/>
      <c r="G1207" s="207"/>
      <c r="H1207" s="207"/>
      <c r="I1207" s="207"/>
      <c r="J1207" s="207"/>
      <c r="K1207" s="207"/>
      <c r="L1207" s="207"/>
      <c r="M1207" s="207"/>
      <c r="N1207" s="207"/>
      <c r="O1207" s="207"/>
      <c r="P1207" s="207"/>
      <c r="Q1207" s="207"/>
      <c r="R1207" s="207"/>
      <c r="S1207" s="207"/>
      <c r="T1207" s="207"/>
      <c r="U1207" s="207"/>
      <c r="V1207" s="207"/>
      <c r="W1207" s="207"/>
      <c r="X1207" s="207"/>
      <c r="Y1207" s="207"/>
      <c r="Z1207" s="207"/>
      <c r="AA1207" s="207"/>
      <c r="AB1207" s="207"/>
    </row>
    <row r="1208" spans="1:28" ht="13.8" x14ac:dyDescent="0.45">
      <c r="A1208" s="207"/>
      <c r="B1208" s="267"/>
      <c r="C1208" s="207"/>
      <c r="D1208" s="207"/>
      <c r="E1208" s="207"/>
      <c r="F1208" s="207"/>
      <c r="G1208" s="207"/>
      <c r="H1208" s="207"/>
      <c r="I1208" s="207"/>
      <c r="J1208" s="207"/>
      <c r="K1208" s="207"/>
      <c r="L1208" s="207"/>
      <c r="M1208" s="207"/>
      <c r="N1208" s="207"/>
      <c r="O1208" s="207"/>
      <c r="P1208" s="207"/>
      <c r="Q1208" s="207"/>
      <c r="R1208" s="207"/>
      <c r="S1208" s="207"/>
      <c r="T1208" s="207"/>
      <c r="U1208" s="207"/>
      <c r="V1208" s="207"/>
      <c r="W1208" s="207"/>
      <c r="X1208" s="207"/>
      <c r="Y1208" s="207"/>
      <c r="Z1208" s="207"/>
      <c r="AA1208" s="207"/>
      <c r="AB1208" s="207"/>
    </row>
    <row r="1209" spans="1:28" ht="13.8" x14ac:dyDescent="0.45">
      <c r="A1209" s="207"/>
      <c r="B1209" s="267"/>
      <c r="C1209" s="207"/>
      <c r="D1209" s="207"/>
      <c r="E1209" s="207"/>
      <c r="F1209" s="207"/>
      <c r="G1209" s="207"/>
      <c r="H1209" s="207"/>
      <c r="I1209" s="207"/>
      <c r="J1209" s="207"/>
      <c r="K1209" s="207"/>
      <c r="L1209" s="207"/>
      <c r="M1209" s="207"/>
      <c r="N1209" s="207"/>
      <c r="O1209" s="207"/>
      <c r="P1209" s="207"/>
      <c r="Q1209" s="207"/>
      <c r="R1209" s="207"/>
      <c r="S1209" s="207"/>
      <c r="T1209" s="207"/>
      <c r="U1209" s="207"/>
      <c r="V1209" s="207"/>
      <c r="W1209" s="207"/>
      <c r="X1209" s="207"/>
      <c r="Y1209" s="207"/>
      <c r="Z1209" s="207"/>
      <c r="AA1209" s="207"/>
      <c r="AB1209" s="207"/>
    </row>
    <row r="1210" spans="1:28" ht="13.8" x14ac:dyDescent="0.45">
      <c r="A1210" s="207"/>
      <c r="B1210" s="267"/>
      <c r="C1210" s="207"/>
      <c r="D1210" s="207"/>
      <c r="E1210" s="207"/>
      <c r="F1210" s="207"/>
      <c r="G1210" s="207"/>
      <c r="H1210" s="207"/>
      <c r="I1210" s="207"/>
      <c r="J1210" s="207"/>
      <c r="K1210" s="207"/>
      <c r="L1210" s="207"/>
      <c r="M1210" s="207"/>
      <c r="N1210" s="207"/>
      <c r="O1210" s="207"/>
      <c r="P1210" s="207"/>
      <c r="Q1210" s="207"/>
      <c r="R1210" s="207"/>
      <c r="S1210" s="207"/>
      <c r="T1210" s="207"/>
      <c r="U1210" s="207"/>
      <c r="V1210" s="207"/>
      <c r="W1210" s="207"/>
      <c r="X1210" s="207"/>
      <c r="Y1210" s="207"/>
      <c r="Z1210" s="207"/>
      <c r="AA1210" s="207"/>
      <c r="AB1210" s="207"/>
    </row>
    <row r="1211" spans="1:28" ht="13.8" x14ac:dyDescent="0.45">
      <c r="A1211" s="207"/>
      <c r="B1211" s="267"/>
      <c r="C1211" s="207"/>
      <c r="D1211" s="207"/>
      <c r="E1211" s="207"/>
      <c r="F1211" s="207"/>
      <c r="G1211" s="207"/>
      <c r="H1211" s="207"/>
      <c r="I1211" s="207"/>
      <c r="J1211" s="207"/>
      <c r="K1211" s="207"/>
      <c r="L1211" s="207"/>
      <c r="M1211" s="207"/>
      <c r="N1211" s="207"/>
      <c r="O1211" s="207"/>
      <c r="P1211" s="207"/>
      <c r="Q1211" s="207"/>
      <c r="R1211" s="207"/>
      <c r="S1211" s="207"/>
      <c r="T1211" s="207"/>
      <c r="U1211" s="207"/>
      <c r="V1211" s="207"/>
      <c r="W1211" s="207"/>
      <c r="X1211" s="207"/>
      <c r="Y1211" s="207"/>
      <c r="Z1211" s="207"/>
      <c r="AA1211" s="207"/>
      <c r="AB1211" s="207"/>
    </row>
    <row r="1212" spans="1:28" ht="13.8" x14ac:dyDescent="0.45">
      <c r="A1212" s="207"/>
      <c r="B1212" s="267"/>
      <c r="C1212" s="207"/>
      <c r="D1212" s="207"/>
      <c r="E1212" s="207"/>
      <c r="F1212" s="207"/>
      <c r="G1212" s="207"/>
      <c r="H1212" s="207"/>
      <c r="I1212" s="207"/>
      <c r="J1212" s="207"/>
      <c r="K1212" s="207"/>
      <c r="L1212" s="207"/>
      <c r="M1212" s="207"/>
      <c r="N1212" s="207"/>
      <c r="O1212" s="207"/>
      <c r="P1212" s="207"/>
      <c r="Q1212" s="207"/>
      <c r="R1212" s="207"/>
      <c r="S1212" s="207"/>
      <c r="T1212" s="207"/>
      <c r="U1212" s="207"/>
      <c r="V1212" s="207"/>
      <c r="W1212" s="207"/>
      <c r="X1212" s="207"/>
      <c r="Y1212" s="207"/>
      <c r="Z1212" s="207"/>
      <c r="AA1212" s="207"/>
      <c r="AB1212" s="207"/>
    </row>
    <row r="1213" spans="1:28" ht="13.8" x14ac:dyDescent="0.45">
      <c r="A1213" s="207"/>
      <c r="B1213" s="267"/>
      <c r="C1213" s="207"/>
      <c r="D1213" s="207"/>
      <c r="E1213" s="207"/>
      <c r="F1213" s="207"/>
      <c r="G1213" s="207"/>
      <c r="H1213" s="207"/>
      <c r="I1213" s="207"/>
      <c r="J1213" s="207"/>
      <c r="K1213" s="207"/>
      <c r="L1213" s="207"/>
      <c r="M1213" s="207"/>
      <c r="N1213" s="207"/>
      <c r="O1213" s="207"/>
      <c r="P1213" s="207"/>
      <c r="Q1213" s="207"/>
      <c r="R1213" s="207"/>
      <c r="S1213" s="207"/>
      <c r="T1213" s="207"/>
      <c r="U1213" s="207"/>
      <c r="V1213" s="207"/>
      <c r="W1213" s="207"/>
      <c r="X1213" s="207"/>
      <c r="Y1213" s="207"/>
      <c r="Z1213" s="207"/>
      <c r="AA1213" s="207"/>
      <c r="AB1213" s="207"/>
    </row>
    <row r="1214" spans="1:28" ht="13.8" x14ac:dyDescent="0.45">
      <c r="A1214" s="207"/>
      <c r="B1214" s="267"/>
      <c r="C1214" s="207"/>
      <c r="D1214" s="207"/>
      <c r="E1214" s="207"/>
      <c r="F1214" s="207"/>
      <c r="G1214" s="207"/>
      <c r="H1214" s="207"/>
      <c r="I1214" s="207"/>
      <c r="J1214" s="207"/>
      <c r="K1214" s="207"/>
      <c r="L1214" s="207"/>
      <c r="M1214" s="207"/>
      <c r="N1214" s="207"/>
      <c r="O1214" s="207"/>
      <c r="P1214" s="207"/>
      <c r="Q1214" s="207"/>
      <c r="R1214" s="207"/>
      <c r="S1214" s="207"/>
      <c r="T1214" s="207"/>
      <c r="U1214" s="207"/>
      <c r="V1214" s="207"/>
      <c r="W1214" s="207"/>
      <c r="X1214" s="207"/>
      <c r="Y1214" s="207"/>
      <c r="Z1214" s="207"/>
      <c r="AA1214" s="207"/>
      <c r="AB1214" s="207"/>
    </row>
    <row r="1215" spans="1:28" ht="13.8" x14ac:dyDescent="0.45">
      <c r="A1215" s="207"/>
      <c r="B1215" s="267"/>
      <c r="C1215" s="207"/>
      <c r="D1215" s="207"/>
      <c r="E1215" s="207"/>
      <c r="F1215" s="207"/>
      <c r="G1215" s="207"/>
      <c r="H1215" s="207"/>
      <c r="I1215" s="207"/>
      <c r="J1215" s="207"/>
      <c r="K1215" s="207"/>
      <c r="L1215" s="207"/>
      <c r="M1215" s="207"/>
      <c r="N1215" s="207"/>
      <c r="O1215" s="207"/>
      <c r="P1215" s="207"/>
      <c r="Q1215" s="207"/>
      <c r="R1215" s="207"/>
      <c r="S1215" s="207"/>
      <c r="T1215" s="207"/>
      <c r="U1215" s="207"/>
      <c r="V1215" s="207"/>
      <c r="W1215" s="207"/>
      <c r="X1215" s="207"/>
      <c r="Y1215" s="207"/>
      <c r="Z1215" s="207"/>
      <c r="AA1215" s="207"/>
      <c r="AB1215" s="207"/>
    </row>
    <row r="1216" spans="1:28" ht="13.8" x14ac:dyDescent="0.45">
      <c r="A1216" s="207"/>
      <c r="B1216" s="267"/>
      <c r="C1216" s="207"/>
      <c r="D1216" s="207"/>
      <c r="E1216" s="207"/>
      <c r="F1216" s="207"/>
      <c r="G1216" s="207"/>
      <c r="H1216" s="207"/>
      <c r="I1216" s="207"/>
      <c r="J1216" s="207"/>
      <c r="K1216" s="207"/>
      <c r="L1216" s="207"/>
      <c r="M1216" s="207"/>
      <c r="N1216" s="207"/>
      <c r="O1216" s="207"/>
      <c r="P1216" s="207"/>
      <c r="Q1216" s="207"/>
      <c r="R1216" s="207"/>
      <c r="S1216" s="207"/>
      <c r="T1216" s="207"/>
      <c r="U1216" s="207"/>
      <c r="V1216" s="207"/>
      <c r="W1216" s="207"/>
      <c r="X1216" s="207"/>
      <c r="Y1216" s="207"/>
      <c r="Z1216" s="207"/>
      <c r="AA1216" s="207"/>
      <c r="AB1216" s="207"/>
    </row>
    <row r="1217" spans="1:28" ht="13.8" x14ac:dyDescent="0.45">
      <c r="A1217" s="207"/>
      <c r="B1217" s="267"/>
      <c r="C1217" s="207"/>
      <c r="D1217" s="207"/>
      <c r="E1217" s="207"/>
      <c r="F1217" s="207"/>
      <c r="G1217" s="207"/>
      <c r="H1217" s="207"/>
      <c r="I1217" s="207"/>
      <c r="J1217" s="207"/>
      <c r="K1217" s="207"/>
      <c r="L1217" s="207"/>
      <c r="M1217" s="207"/>
      <c r="N1217" s="207"/>
      <c r="O1217" s="207"/>
      <c r="P1217" s="207"/>
      <c r="Q1217" s="207"/>
      <c r="R1217" s="207"/>
      <c r="S1217" s="207"/>
      <c r="T1217" s="207"/>
      <c r="U1217" s="207"/>
      <c r="V1217" s="207"/>
      <c r="W1217" s="207"/>
      <c r="X1217" s="207"/>
      <c r="Y1217" s="207"/>
      <c r="Z1217" s="207"/>
      <c r="AA1217" s="207"/>
      <c r="AB1217" s="207"/>
    </row>
    <row r="1218" spans="1:28" ht="13.8" x14ac:dyDescent="0.45">
      <c r="A1218" s="207"/>
      <c r="B1218" s="267"/>
      <c r="C1218" s="207"/>
      <c r="D1218" s="207"/>
      <c r="E1218" s="207"/>
      <c r="F1218" s="207"/>
      <c r="G1218" s="207"/>
      <c r="H1218" s="207"/>
      <c r="I1218" s="207"/>
      <c r="J1218" s="207"/>
      <c r="K1218" s="207"/>
      <c r="L1218" s="207"/>
      <c r="M1218" s="207"/>
      <c r="N1218" s="207"/>
      <c r="O1218" s="207"/>
      <c r="P1218" s="207"/>
      <c r="Q1218" s="207"/>
      <c r="R1218" s="207"/>
      <c r="S1218" s="207"/>
      <c r="T1218" s="207"/>
      <c r="U1218" s="207"/>
      <c r="V1218" s="207"/>
      <c r="W1218" s="207"/>
      <c r="X1218" s="207"/>
      <c r="Y1218" s="207"/>
      <c r="Z1218" s="207"/>
      <c r="AA1218" s="207"/>
      <c r="AB1218" s="207"/>
    </row>
    <row r="1219" spans="1:28" ht="13.8" x14ac:dyDescent="0.45">
      <c r="A1219" s="207"/>
      <c r="B1219" s="267"/>
      <c r="C1219" s="207"/>
      <c r="D1219" s="207"/>
      <c r="E1219" s="207"/>
      <c r="F1219" s="207"/>
      <c r="G1219" s="207"/>
      <c r="H1219" s="207"/>
      <c r="I1219" s="207"/>
      <c r="J1219" s="207"/>
      <c r="K1219" s="207"/>
      <c r="L1219" s="207"/>
      <c r="M1219" s="207"/>
      <c r="N1219" s="207"/>
      <c r="O1219" s="207"/>
      <c r="P1219" s="207"/>
      <c r="Q1219" s="207"/>
      <c r="R1219" s="207"/>
      <c r="S1219" s="207"/>
      <c r="T1219" s="207"/>
      <c r="U1219" s="207"/>
      <c r="V1219" s="207"/>
      <c r="W1219" s="207"/>
      <c r="X1219" s="207"/>
      <c r="Y1219" s="207"/>
      <c r="Z1219" s="207"/>
      <c r="AA1219" s="207"/>
      <c r="AB1219" s="207"/>
    </row>
    <row r="1220" spans="1:28" ht="13.8" x14ac:dyDescent="0.45">
      <c r="A1220" s="207"/>
      <c r="B1220" s="267"/>
      <c r="C1220" s="207"/>
      <c r="D1220" s="207"/>
      <c r="E1220" s="207"/>
      <c r="F1220" s="207"/>
      <c r="G1220" s="207"/>
      <c r="H1220" s="207"/>
      <c r="I1220" s="207"/>
      <c r="J1220" s="207"/>
      <c r="K1220" s="207"/>
      <c r="L1220" s="207"/>
      <c r="M1220" s="207"/>
      <c r="N1220" s="207"/>
      <c r="O1220" s="207"/>
      <c r="P1220" s="207"/>
      <c r="Q1220" s="207"/>
      <c r="R1220" s="207"/>
      <c r="S1220" s="207"/>
      <c r="T1220" s="207"/>
      <c r="U1220" s="207"/>
      <c r="V1220" s="207"/>
      <c r="W1220" s="207"/>
      <c r="X1220" s="207"/>
      <c r="Y1220" s="207"/>
      <c r="Z1220" s="207"/>
      <c r="AA1220" s="207"/>
      <c r="AB1220" s="207"/>
    </row>
    <row r="1221" spans="1:28" ht="13.8" x14ac:dyDescent="0.45">
      <c r="A1221" s="207"/>
      <c r="B1221" s="267"/>
      <c r="C1221" s="207"/>
      <c r="D1221" s="207"/>
      <c r="E1221" s="207"/>
      <c r="F1221" s="207"/>
      <c r="G1221" s="207"/>
      <c r="H1221" s="207"/>
      <c r="I1221" s="207"/>
      <c r="J1221" s="207"/>
      <c r="K1221" s="207"/>
      <c r="L1221" s="207"/>
      <c r="M1221" s="207"/>
      <c r="N1221" s="207"/>
      <c r="O1221" s="207"/>
      <c r="P1221" s="207"/>
      <c r="Q1221" s="207"/>
      <c r="R1221" s="207"/>
      <c r="S1221" s="207"/>
      <c r="T1221" s="207"/>
      <c r="U1221" s="207"/>
      <c r="V1221" s="207"/>
      <c r="W1221" s="207"/>
      <c r="X1221" s="207"/>
      <c r="Y1221" s="207"/>
      <c r="Z1221" s="207"/>
      <c r="AA1221" s="207"/>
      <c r="AB1221" s="207"/>
    </row>
    <row r="1222" spans="1:28" ht="13.8" x14ac:dyDescent="0.45">
      <c r="A1222" s="207"/>
      <c r="B1222" s="267"/>
      <c r="C1222" s="207"/>
      <c r="D1222" s="207"/>
      <c r="E1222" s="207"/>
      <c r="F1222" s="207"/>
      <c r="G1222" s="207"/>
      <c r="H1222" s="207"/>
      <c r="I1222" s="207"/>
      <c r="J1222" s="207"/>
      <c r="K1222" s="207"/>
      <c r="L1222" s="207"/>
      <c r="M1222" s="207"/>
      <c r="N1222" s="207"/>
      <c r="O1222" s="207"/>
      <c r="P1222" s="207"/>
      <c r="Q1222" s="207"/>
      <c r="R1222" s="207"/>
      <c r="S1222" s="207"/>
      <c r="T1222" s="207"/>
      <c r="U1222" s="207"/>
      <c r="V1222" s="207"/>
      <c r="W1222" s="207"/>
      <c r="X1222" s="207"/>
      <c r="Y1222" s="207"/>
      <c r="Z1222" s="207"/>
      <c r="AA1222" s="207"/>
      <c r="AB1222" s="207"/>
    </row>
    <row r="1223" spans="1:28" ht="13.8" x14ac:dyDescent="0.45">
      <c r="A1223" s="207"/>
      <c r="B1223" s="267"/>
      <c r="C1223" s="207"/>
      <c r="D1223" s="207"/>
      <c r="E1223" s="207"/>
      <c r="F1223" s="207"/>
      <c r="G1223" s="207"/>
      <c r="H1223" s="207"/>
      <c r="I1223" s="207"/>
      <c r="J1223" s="207"/>
      <c r="K1223" s="207"/>
      <c r="L1223" s="207"/>
      <c r="M1223" s="207"/>
      <c r="N1223" s="207"/>
      <c r="O1223" s="207"/>
      <c r="P1223" s="207"/>
      <c r="Q1223" s="207"/>
      <c r="R1223" s="207"/>
      <c r="S1223" s="207"/>
      <c r="T1223" s="207"/>
      <c r="U1223" s="207"/>
      <c r="V1223" s="207"/>
      <c r="W1223" s="207"/>
      <c r="X1223" s="207"/>
      <c r="Y1223" s="207"/>
      <c r="Z1223" s="207"/>
      <c r="AA1223" s="207"/>
      <c r="AB1223" s="207"/>
    </row>
    <row r="1224" spans="1:28" ht="13.8" x14ac:dyDescent="0.45">
      <c r="A1224" s="207"/>
      <c r="B1224" s="267"/>
      <c r="C1224" s="207"/>
      <c r="D1224" s="207"/>
      <c r="E1224" s="207"/>
      <c r="F1224" s="207"/>
      <c r="G1224" s="207"/>
      <c r="H1224" s="207"/>
      <c r="I1224" s="207"/>
      <c r="J1224" s="207"/>
      <c r="K1224" s="207"/>
      <c r="L1224" s="207"/>
      <c r="M1224" s="207"/>
      <c r="N1224" s="207"/>
      <c r="O1224" s="207"/>
      <c r="P1224" s="207"/>
      <c r="Q1224" s="207"/>
      <c r="R1224" s="207"/>
      <c r="S1224" s="207"/>
      <c r="T1224" s="207"/>
      <c r="U1224" s="207"/>
      <c r="V1224" s="207"/>
      <c r="W1224" s="207"/>
      <c r="X1224" s="207"/>
      <c r="Y1224" s="207"/>
      <c r="Z1224" s="207"/>
      <c r="AA1224" s="207"/>
      <c r="AB1224" s="207"/>
    </row>
    <row r="1225" spans="1:28" ht="13.8" x14ac:dyDescent="0.45">
      <c r="A1225" s="207"/>
      <c r="B1225" s="267"/>
      <c r="C1225" s="207"/>
      <c r="D1225" s="207"/>
      <c r="E1225" s="207"/>
      <c r="F1225" s="207"/>
      <c r="G1225" s="207"/>
      <c r="H1225" s="207"/>
      <c r="I1225" s="207"/>
      <c r="J1225" s="207"/>
      <c r="K1225" s="207"/>
      <c r="L1225" s="207"/>
      <c r="M1225" s="207"/>
      <c r="N1225" s="207"/>
      <c r="O1225" s="207"/>
      <c r="P1225" s="207"/>
      <c r="Q1225" s="207"/>
      <c r="R1225" s="207"/>
      <c r="S1225" s="207"/>
      <c r="T1225" s="207"/>
      <c r="U1225" s="207"/>
      <c r="V1225" s="207"/>
      <c r="W1225" s="207"/>
      <c r="X1225" s="207"/>
      <c r="Y1225" s="207"/>
      <c r="Z1225" s="207"/>
      <c r="AA1225" s="207"/>
      <c r="AB1225" s="207"/>
    </row>
    <row r="1226" spans="1:28" ht="13.8" x14ac:dyDescent="0.45">
      <c r="A1226" s="207"/>
      <c r="B1226" s="267"/>
      <c r="C1226" s="207"/>
      <c r="D1226" s="207"/>
      <c r="E1226" s="207"/>
      <c r="F1226" s="207"/>
      <c r="G1226" s="207"/>
      <c r="H1226" s="207"/>
      <c r="I1226" s="207"/>
      <c r="J1226" s="207"/>
      <c r="K1226" s="207"/>
      <c r="L1226" s="207"/>
      <c r="M1226" s="207"/>
      <c r="N1226" s="207"/>
      <c r="O1226" s="207"/>
      <c r="P1226" s="207"/>
      <c r="Q1226" s="207"/>
      <c r="R1226" s="207"/>
      <c r="S1226" s="207"/>
      <c r="T1226" s="207"/>
      <c r="U1226" s="207"/>
      <c r="V1226" s="207"/>
      <c r="W1226" s="207"/>
      <c r="X1226" s="207"/>
      <c r="Y1226" s="207"/>
      <c r="Z1226" s="207"/>
      <c r="AA1226" s="207"/>
      <c r="AB1226" s="207"/>
    </row>
    <row r="1227" spans="1:28" ht="13.8" x14ac:dyDescent="0.45">
      <c r="A1227" s="207"/>
      <c r="B1227" s="267"/>
      <c r="C1227" s="207"/>
      <c r="D1227" s="207"/>
      <c r="E1227" s="207"/>
      <c r="F1227" s="207"/>
      <c r="G1227" s="207"/>
      <c r="H1227" s="207"/>
      <c r="I1227" s="207"/>
      <c r="J1227" s="207"/>
      <c r="K1227" s="207"/>
      <c r="L1227" s="207"/>
      <c r="M1227" s="207"/>
      <c r="N1227" s="207"/>
      <c r="O1227" s="207"/>
      <c r="P1227" s="207"/>
      <c r="Q1227" s="207"/>
      <c r="R1227" s="207"/>
      <c r="S1227" s="207"/>
      <c r="T1227" s="207"/>
      <c r="U1227" s="207"/>
      <c r="V1227" s="207"/>
      <c r="W1227" s="207"/>
      <c r="X1227" s="207"/>
      <c r="Y1227" s="207"/>
      <c r="Z1227" s="207"/>
      <c r="AA1227" s="207"/>
      <c r="AB1227" s="207"/>
    </row>
    <row r="1228" spans="1:28" ht="13.8" x14ac:dyDescent="0.45">
      <c r="A1228" s="207"/>
      <c r="B1228" s="267"/>
      <c r="C1228" s="207"/>
      <c r="D1228" s="207"/>
      <c r="E1228" s="207"/>
      <c r="F1228" s="207"/>
      <c r="G1228" s="207"/>
      <c r="H1228" s="207"/>
      <c r="I1228" s="207"/>
      <c r="J1228" s="207"/>
      <c r="K1228" s="207"/>
      <c r="L1228" s="207"/>
      <c r="M1228" s="207"/>
      <c r="N1228" s="207"/>
      <c r="O1228" s="207"/>
      <c r="P1228" s="207"/>
      <c r="Q1228" s="207"/>
      <c r="R1228" s="207"/>
      <c r="S1228" s="207"/>
      <c r="T1228" s="207"/>
      <c r="U1228" s="207"/>
      <c r="V1228" s="207"/>
      <c r="W1228" s="207"/>
      <c r="X1228" s="207"/>
      <c r="Y1228" s="207"/>
      <c r="Z1228" s="207"/>
      <c r="AA1228" s="207"/>
      <c r="AB1228" s="207"/>
    </row>
    <row r="1229" spans="1:28" ht="13.8" x14ac:dyDescent="0.45">
      <c r="A1229" s="207"/>
      <c r="B1229" s="267"/>
      <c r="C1229" s="207"/>
      <c r="D1229" s="207"/>
      <c r="E1229" s="207"/>
      <c r="F1229" s="207"/>
      <c r="G1229" s="207"/>
      <c r="H1229" s="207"/>
      <c r="I1229" s="207"/>
      <c r="J1229" s="207"/>
      <c r="K1229" s="207"/>
      <c r="L1229" s="207"/>
      <c r="M1229" s="207"/>
      <c r="N1229" s="207"/>
      <c r="O1229" s="207"/>
      <c r="P1229" s="207"/>
      <c r="Q1229" s="207"/>
      <c r="R1229" s="207"/>
      <c r="S1229" s="207"/>
      <c r="T1229" s="207"/>
      <c r="U1229" s="207"/>
      <c r="V1229" s="207"/>
      <c r="W1229" s="207"/>
      <c r="X1229" s="207"/>
      <c r="Y1229" s="207"/>
      <c r="Z1229" s="207"/>
      <c r="AA1229" s="207"/>
      <c r="AB1229" s="207"/>
    </row>
    <row r="1230" spans="1:28" ht="13.8" x14ac:dyDescent="0.45">
      <c r="A1230" s="207"/>
      <c r="B1230" s="267"/>
      <c r="C1230" s="207"/>
      <c r="D1230" s="207"/>
      <c r="E1230" s="207"/>
      <c r="F1230" s="207"/>
      <c r="G1230" s="207"/>
      <c r="H1230" s="207"/>
      <c r="I1230" s="207"/>
      <c r="J1230" s="207"/>
      <c r="K1230" s="207"/>
      <c r="L1230" s="207"/>
      <c r="M1230" s="207"/>
      <c r="N1230" s="207"/>
      <c r="O1230" s="207"/>
      <c r="P1230" s="207"/>
      <c r="Q1230" s="207"/>
      <c r="R1230" s="207"/>
      <c r="S1230" s="207"/>
      <c r="T1230" s="207"/>
      <c r="U1230" s="207"/>
      <c r="V1230" s="207"/>
      <c r="W1230" s="207"/>
      <c r="X1230" s="207"/>
      <c r="Y1230" s="207"/>
      <c r="Z1230" s="207"/>
      <c r="AA1230" s="207"/>
      <c r="AB1230" s="207"/>
    </row>
    <row r="1231" spans="1:28" ht="13.8" x14ac:dyDescent="0.45">
      <c r="A1231" s="207"/>
      <c r="B1231" s="267"/>
      <c r="C1231" s="207"/>
      <c r="D1231" s="207"/>
      <c r="E1231" s="207"/>
      <c r="F1231" s="207"/>
      <c r="G1231" s="207"/>
      <c r="H1231" s="207"/>
      <c r="I1231" s="207"/>
      <c r="J1231" s="207"/>
      <c r="K1231" s="207"/>
      <c r="L1231" s="207"/>
      <c r="M1231" s="207"/>
      <c r="N1231" s="207"/>
      <c r="O1231" s="207"/>
      <c r="P1231" s="207"/>
      <c r="Q1231" s="207"/>
      <c r="R1231" s="207"/>
      <c r="S1231" s="207"/>
      <c r="T1231" s="207"/>
      <c r="U1231" s="207"/>
      <c r="V1231" s="207"/>
      <c r="W1231" s="207"/>
      <c r="X1231" s="207"/>
      <c r="Y1231" s="207"/>
      <c r="Z1231" s="207"/>
      <c r="AA1231" s="207"/>
      <c r="AB1231" s="207"/>
    </row>
    <row r="1232" spans="1:28" ht="13.8" x14ac:dyDescent="0.45">
      <c r="A1232" s="207"/>
      <c r="B1232" s="267"/>
      <c r="C1232" s="207"/>
      <c r="D1232" s="207"/>
      <c r="E1232" s="207"/>
      <c r="F1232" s="207"/>
      <c r="G1232" s="207"/>
      <c r="H1232" s="207"/>
      <c r="I1232" s="207"/>
      <c r="J1232" s="207"/>
      <c r="K1232" s="207"/>
      <c r="L1232" s="207"/>
      <c r="M1232" s="207"/>
      <c r="N1232" s="207"/>
      <c r="O1232" s="207"/>
      <c r="P1232" s="207"/>
      <c r="Q1232" s="207"/>
      <c r="R1232" s="207"/>
      <c r="S1232" s="207"/>
      <c r="T1232" s="207"/>
      <c r="U1232" s="207"/>
      <c r="V1232" s="207"/>
      <c r="W1232" s="207"/>
      <c r="X1232" s="207"/>
      <c r="Y1232" s="207"/>
      <c r="Z1232" s="207"/>
      <c r="AA1232" s="207"/>
      <c r="AB1232" s="207"/>
    </row>
    <row r="1233" spans="1:28" ht="13.8" x14ac:dyDescent="0.45">
      <c r="A1233" s="207"/>
      <c r="B1233" s="267"/>
      <c r="C1233" s="207"/>
      <c r="D1233" s="207"/>
      <c r="E1233" s="207"/>
      <c r="F1233" s="207"/>
      <c r="G1233" s="207"/>
      <c r="H1233" s="207"/>
      <c r="I1233" s="207"/>
      <c r="J1233" s="207"/>
      <c r="K1233" s="207"/>
      <c r="L1233" s="207"/>
      <c r="M1233" s="207"/>
      <c r="N1233" s="207"/>
      <c r="O1233" s="207"/>
      <c r="P1233" s="207"/>
      <c r="Q1233" s="207"/>
      <c r="R1233" s="207"/>
      <c r="S1233" s="207"/>
      <c r="T1233" s="207"/>
      <c r="U1233" s="207"/>
      <c r="V1233" s="207"/>
      <c r="W1233" s="207"/>
      <c r="X1233" s="207"/>
      <c r="Y1233" s="207"/>
      <c r="Z1233" s="207"/>
      <c r="AA1233" s="207"/>
      <c r="AB1233" s="207"/>
    </row>
    <row r="1234" spans="1:28" ht="13.8" x14ac:dyDescent="0.45">
      <c r="A1234" s="207"/>
      <c r="B1234" s="267"/>
      <c r="C1234" s="207"/>
      <c r="D1234" s="207"/>
      <c r="E1234" s="207"/>
      <c r="F1234" s="207"/>
      <c r="G1234" s="207"/>
      <c r="H1234" s="207"/>
      <c r="I1234" s="207"/>
      <c r="J1234" s="207"/>
      <c r="K1234" s="207"/>
      <c r="L1234" s="207"/>
      <c r="M1234" s="207"/>
      <c r="N1234" s="207"/>
      <c r="O1234" s="207"/>
      <c r="P1234" s="207"/>
      <c r="Q1234" s="207"/>
      <c r="R1234" s="207"/>
      <c r="S1234" s="207"/>
      <c r="T1234" s="207"/>
      <c r="U1234" s="207"/>
      <c r="V1234" s="207"/>
      <c r="W1234" s="207"/>
      <c r="X1234" s="207"/>
      <c r="Y1234" s="207"/>
      <c r="Z1234" s="207"/>
      <c r="AA1234" s="207"/>
      <c r="AB1234" s="207"/>
    </row>
    <row r="1235" spans="1:28" ht="13.8" x14ac:dyDescent="0.45">
      <c r="A1235" s="207"/>
      <c r="B1235" s="267"/>
      <c r="C1235" s="207"/>
      <c r="D1235" s="207"/>
      <c r="E1235" s="207"/>
      <c r="F1235" s="207"/>
      <c r="G1235" s="207"/>
      <c r="H1235" s="207"/>
      <c r="I1235" s="207"/>
      <c r="J1235" s="207"/>
      <c r="K1235" s="207"/>
      <c r="L1235" s="207"/>
      <c r="M1235" s="207"/>
      <c r="N1235" s="207"/>
      <c r="O1235" s="207"/>
      <c r="P1235" s="207"/>
      <c r="Q1235" s="207"/>
      <c r="R1235" s="207"/>
      <c r="S1235" s="207"/>
      <c r="T1235" s="207"/>
      <c r="U1235" s="207"/>
      <c r="V1235" s="207"/>
      <c r="W1235" s="207"/>
      <c r="X1235" s="207"/>
      <c r="Y1235" s="207"/>
      <c r="Z1235" s="207"/>
      <c r="AA1235" s="207"/>
      <c r="AB1235" s="207"/>
    </row>
    <row r="1236" spans="1:28" ht="13.8" x14ac:dyDescent="0.45">
      <c r="A1236" s="207"/>
      <c r="B1236" s="267"/>
      <c r="C1236" s="207"/>
      <c r="D1236" s="207"/>
      <c r="E1236" s="207"/>
      <c r="F1236" s="207"/>
      <c r="G1236" s="207"/>
      <c r="H1236" s="207"/>
      <c r="I1236" s="207"/>
      <c r="J1236" s="207"/>
      <c r="K1236" s="207"/>
      <c r="L1236" s="207"/>
      <c r="M1236" s="207"/>
      <c r="N1236" s="207"/>
      <c r="O1236" s="207"/>
      <c r="P1236" s="207"/>
      <c r="Q1236" s="207"/>
      <c r="R1236" s="207"/>
      <c r="S1236" s="207"/>
      <c r="T1236" s="207"/>
      <c r="U1236" s="207"/>
      <c r="V1236" s="207"/>
      <c r="W1236" s="207"/>
      <c r="X1236" s="207"/>
      <c r="Y1236" s="207"/>
      <c r="Z1236" s="207"/>
      <c r="AA1236" s="207"/>
      <c r="AB1236" s="207"/>
    </row>
    <row r="1237" spans="1:28" ht="13.8" x14ac:dyDescent="0.45">
      <c r="A1237" s="207"/>
      <c r="B1237" s="267"/>
      <c r="C1237" s="207"/>
      <c r="D1237" s="207"/>
      <c r="E1237" s="207"/>
      <c r="F1237" s="207"/>
      <c r="G1237" s="207"/>
      <c r="H1237" s="207"/>
      <c r="I1237" s="207"/>
      <c r="J1237" s="207"/>
      <c r="K1237" s="207"/>
      <c r="L1237" s="207"/>
      <c r="M1237" s="207"/>
      <c r="N1237" s="207"/>
      <c r="O1237" s="207"/>
      <c r="P1237" s="207"/>
      <c r="Q1237" s="207"/>
      <c r="R1237" s="207"/>
      <c r="S1237" s="207"/>
      <c r="T1237" s="207"/>
      <c r="U1237" s="207"/>
      <c r="V1237" s="207"/>
      <c r="W1237" s="207"/>
      <c r="X1237" s="207"/>
      <c r="Y1237" s="207"/>
      <c r="Z1237" s="207"/>
      <c r="AA1237" s="207"/>
      <c r="AB1237" s="207"/>
    </row>
    <row r="1238" spans="1:28" ht="13.8" x14ac:dyDescent="0.45">
      <c r="A1238" s="207"/>
      <c r="B1238" s="267"/>
      <c r="C1238" s="207"/>
      <c r="D1238" s="207"/>
      <c r="E1238" s="207"/>
      <c r="F1238" s="207"/>
      <c r="G1238" s="207"/>
      <c r="H1238" s="207"/>
      <c r="I1238" s="207"/>
      <c r="J1238" s="207"/>
      <c r="K1238" s="207"/>
      <c r="L1238" s="207"/>
      <c r="M1238" s="207"/>
      <c r="N1238" s="207"/>
      <c r="O1238" s="207"/>
      <c r="P1238" s="207"/>
      <c r="Q1238" s="207"/>
      <c r="R1238" s="207"/>
      <c r="S1238" s="207"/>
      <c r="T1238" s="207"/>
      <c r="U1238" s="207"/>
      <c r="V1238" s="207"/>
      <c r="W1238" s="207"/>
      <c r="X1238" s="207"/>
      <c r="Y1238" s="207"/>
      <c r="Z1238" s="207"/>
      <c r="AA1238" s="207"/>
      <c r="AB1238" s="207"/>
    </row>
    <row r="1239" spans="1:28" ht="13.8" x14ac:dyDescent="0.45">
      <c r="A1239" s="207"/>
      <c r="B1239" s="267"/>
      <c r="C1239" s="207"/>
      <c r="D1239" s="207"/>
      <c r="E1239" s="207"/>
      <c r="F1239" s="207"/>
      <c r="G1239" s="207"/>
      <c r="H1239" s="207"/>
      <c r="I1239" s="207"/>
      <c r="J1239" s="207"/>
      <c r="K1239" s="207"/>
      <c r="L1239" s="207"/>
      <c r="M1239" s="207"/>
      <c r="N1239" s="207"/>
      <c r="O1239" s="207"/>
      <c r="P1239" s="207"/>
      <c r="Q1239" s="207"/>
      <c r="R1239" s="207"/>
      <c r="S1239" s="207"/>
      <c r="T1239" s="207"/>
      <c r="U1239" s="207"/>
      <c r="V1239" s="207"/>
      <c r="W1239" s="207"/>
      <c r="X1239" s="207"/>
      <c r="Y1239" s="207"/>
      <c r="Z1239" s="207"/>
      <c r="AA1239" s="207"/>
      <c r="AB1239" s="207"/>
    </row>
    <row r="1240" spans="1:28" ht="13.8" x14ac:dyDescent="0.45">
      <c r="A1240" s="207"/>
      <c r="B1240" s="267"/>
      <c r="C1240" s="207"/>
      <c r="D1240" s="207"/>
      <c r="E1240" s="207"/>
      <c r="F1240" s="207"/>
      <c r="G1240" s="207"/>
      <c r="H1240" s="207"/>
      <c r="I1240" s="207"/>
      <c r="J1240" s="207"/>
      <c r="K1240" s="207"/>
      <c r="L1240" s="207"/>
      <c r="M1240" s="207"/>
      <c r="N1240" s="207"/>
      <c r="O1240" s="207"/>
      <c r="P1240" s="207"/>
      <c r="Q1240" s="207"/>
      <c r="R1240" s="207"/>
      <c r="S1240" s="207"/>
      <c r="T1240" s="207"/>
      <c r="U1240" s="207"/>
      <c r="V1240" s="207"/>
      <c r="W1240" s="207"/>
      <c r="X1240" s="207"/>
      <c r="Y1240" s="207"/>
      <c r="Z1240" s="207"/>
      <c r="AA1240" s="207"/>
      <c r="AB1240" s="207"/>
    </row>
    <row r="1241" spans="1:28" ht="13.8" x14ac:dyDescent="0.45">
      <c r="A1241" s="207"/>
      <c r="B1241" s="267"/>
      <c r="C1241" s="207"/>
      <c r="D1241" s="207"/>
      <c r="E1241" s="207"/>
      <c r="F1241" s="207"/>
      <c r="G1241" s="207"/>
      <c r="H1241" s="207"/>
      <c r="I1241" s="207"/>
      <c r="J1241" s="207"/>
      <c r="K1241" s="207"/>
      <c r="L1241" s="207"/>
      <c r="M1241" s="207"/>
      <c r="N1241" s="207"/>
      <c r="O1241" s="207"/>
      <c r="P1241" s="207"/>
      <c r="Q1241" s="207"/>
      <c r="R1241" s="207"/>
      <c r="S1241" s="207"/>
      <c r="T1241" s="207"/>
      <c r="U1241" s="207"/>
      <c r="V1241" s="207"/>
      <c r="W1241" s="207"/>
      <c r="X1241" s="207"/>
      <c r="Y1241" s="207"/>
      <c r="Z1241" s="207"/>
      <c r="AA1241" s="207"/>
      <c r="AB1241" s="207"/>
    </row>
    <row r="1242" spans="1:28" ht="13.8" x14ac:dyDescent="0.45">
      <c r="A1242" s="207"/>
      <c r="B1242" s="267"/>
      <c r="C1242" s="207"/>
      <c r="D1242" s="207"/>
      <c r="E1242" s="207"/>
      <c r="F1242" s="207"/>
      <c r="G1242" s="207"/>
      <c r="H1242" s="207"/>
      <c r="I1242" s="207"/>
      <c r="J1242" s="207"/>
      <c r="K1242" s="207"/>
      <c r="L1242" s="207"/>
      <c r="M1242" s="207"/>
      <c r="N1242" s="207"/>
      <c r="O1242" s="207"/>
      <c r="P1242" s="207"/>
      <c r="Q1242" s="207"/>
      <c r="R1242" s="207"/>
      <c r="S1242" s="207"/>
      <c r="T1242" s="207"/>
      <c r="U1242" s="207"/>
      <c r="V1242" s="207"/>
      <c r="W1242" s="207"/>
      <c r="X1242" s="207"/>
      <c r="Y1242" s="207"/>
      <c r="Z1242" s="207"/>
      <c r="AA1242" s="207"/>
      <c r="AB1242" s="207"/>
    </row>
    <row r="1243" spans="1:28" ht="13.8" x14ac:dyDescent="0.45">
      <c r="A1243" s="207"/>
      <c r="B1243" s="267"/>
      <c r="C1243" s="207"/>
      <c r="D1243" s="207"/>
      <c r="E1243" s="207"/>
      <c r="F1243" s="207"/>
      <c r="G1243" s="207"/>
      <c r="H1243" s="207"/>
      <c r="I1243" s="207"/>
      <c r="J1243" s="207"/>
      <c r="K1243" s="207"/>
      <c r="L1243" s="207"/>
      <c r="M1243" s="207"/>
      <c r="N1243" s="207"/>
      <c r="O1243" s="207"/>
      <c r="P1243" s="207"/>
      <c r="Q1243" s="207"/>
      <c r="R1243" s="207"/>
      <c r="S1243" s="207"/>
      <c r="T1243" s="207"/>
      <c r="U1243" s="207"/>
      <c r="V1243" s="207"/>
      <c r="W1243" s="207"/>
      <c r="X1243" s="207"/>
      <c r="Y1243" s="207"/>
      <c r="Z1243" s="207"/>
      <c r="AA1243" s="207"/>
      <c r="AB1243" s="207"/>
    </row>
    <row r="1244" spans="1:28" ht="13.8" x14ac:dyDescent="0.45">
      <c r="A1244" s="207"/>
      <c r="B1244" s="267"/>
      <c r="C1244" s="207"/>
      <c r="D1244" s="207"/>
      <c r="E1244" s="207"/>
      <c r="F1244" s="207"/>
      <c r="G1244" s="207"/>
      <c r="H1244" s="207"/>
      <c r="I1244" s="207"/>
      <c r="J1244" s="207"/>
      <c r="K1244" s="207"/>
      <c r="L1244" s="207"/>
      <c r="M1244" s="207"/>
      <c r="N1244" s="207"/>
      <c r="O1244" s="207"/>
      <c r="P1244" s="207"/>
      <c r="Q1244" s="207"/>
      <c r="R1244" s="207"/>
      <c r="S1244" s="207"/>
      <c r="T1244" s="207"/>
      <c r="U1244" s="207"/>
      <c r="V1244" s="207"/>
      <c r="W1244" s="207"/>
      <c r="X1244" s="207"/>
      <c r="Y1244" s="207"/>
      <c r="Z1244" s="207"/>
      <c r="AA1244" s="207"/>
      <c r="AB1244" s="207"/>
    </row>
    <row r="1245" spans="1:28" ht="13.8" x14ac:dyDescent="0.45">
      <c r="A1245" s="207"/>
      <c r="B1245" s="267"/>
      <c r="C1245" s="207"/>
      <c r="D1245" s="207"/>
      <c r="E1245" s="207"/>
      <c r="F1245" s="207"/>
      <c r="G1245" s="207"/>
      <c r="H1245" s="207"/>
      <c r="I1245" s="207"/>
      <c r="J1245" s="207"/>
      <c r="K1245" s="207"/>
      <c r="L1245" s="207"/>
      <c r="M1245" s="207"/>
      <c r="N1245" s="207"/>
      <c r="O1245" s="207"/>
      <c r="P1245" s="207"/>
      <c r="Q1245" s="207"/>
      <c r="R1245" s="207"/>
      <c r="S1245" s="207"/>
      <c r="T1245" s="207"/>
      <c r="U1245" s="207"/>
      <c r="V1245" s="207"/>
      <c r="W1245" s="207"/>
      <c r="X1245" s="207"/>
      <c r="Y1245" s="207"/>
      <c r="Z1245" s="207"/>
      <c r="AA1245" s="207"/>
      <c r="AB1245" s="207"/>
    </row>
    <row r="1246" spans="1:28" ht="13.8" x14ac:dyDescent="0.45">
      <c r="A1246" s="207"/>
      <c r="B1246" s="267"/>
      <c r="C1246" s="207"/>
      <c r="D1246" s="207"/>
      <c r="E1246" s="207"/>
      <c r="F1246" s="207"/>
      <c r="G1246" s="207"/>
      <c r="H1246" s="207"/>
      <c r="I1246" s="207"/>
      <c r="J1246" s="207"/>
      <c r="K1246" s="207"/>
      <c r="L1246" s="207"/>
      <c r="M1246" s="207"/>
      <c r="N1246" s="207"/>
      <c r="O1246" s="207"/>
      <c r="P1246" s="207"/>
      <c r="Q1246" s="207"/>
      <c r="R1246" s="207"/>
      <c r="S1246" s="207"/>
      <c r="T1246" s="207"/>
      <c r="U1246" s="207"/>
      <c r="V1246" s="207"/>
      <c r="W1246" s="207"/>
      <c r="X1246" s="207"/>
      <c r="Y1246" s="207"/>
      <c r="Z1246" s="207"/>
      <c r="AA1246" s="207"/>
      <c r="AB1246" s="207"/>
    </row>
    <row r="1247" spans="1:28" ht="13.8" x14ac:dyDescent="0.45">
      <c r="A1247" s="207"/>
      <c r="B1247" s="267"/>
      <c r="C1247" s="207"/>
      <c r="D1247" s="207"/>
      <c r="E1247" s="207"/>
      <c r="F1247" s="207"/>
      <c r="G1247" s="207"/>
      <c r="H1247" s="207"/>
      <c r="I1247" s="207"/>
      <c r="J1247" s="207"/>
      <c r="K1247" s="207"/>
      <c r="L1247" s="207"/>
      <c r="M1247" s="207"/>
      <c r="N1247" s="207"/>
      <c r="O1247" s="207"/>
      <c r="P1247" s="207"/>
      <c r="Q1247" s="207"/>
      <c r="R1247" s="207"/>
      <c r="S1247" s="207"/>
      <c r="T1247" s="207"/>
      <c r="U1247" s="207"/>
      <c r="V1247" s="207"/>
      <c r="W1247" s="207"/>
      <c r="X1247" s="207"/>
      <c r="Y1247" s="207"/>
      <c r="Z1247" s="207"/>
      <c r="AA1247" s="207"/>
      <c r="AB1247" s="207"/>
    </row>
    <row r="1248" spans="1:28" ht="13.8" x14ac:dyDescent="0.45">
      <c r="A1248" s="207"/>
      <c r="B1248" s="267"/>
      <c r="C1248" s="207"/>
      <c r="D1248" s="207"/>
      <c r="E1248" s="207"/>
      <c r="F1248" s="207"/>
      <c r="G1248" s="207"/>
      <c r="H1248" s="207"/>
      <c r="I1248" s="207"/>
      <c r="J1248" s="207"/>
      <c r="K1248" s="207"/>
      <c r="L1248" s="207"/>
      <c r="M1248" s="207"/>
      <c r="N1248" s="207"/>
      <c r="O1248" s="207"/>
      <c r="P1248" s="207"/>
      <c r="Q1248" s="207"/>
      <c r="R1248" s="207"/>
      <c r="S1248" s="207"/>
      <c r="T1248" s="207"/>
      <c r="U1248" s="207"/>
      <c r="V1248" s="207"/>
      <c r="W1248" s="207"/>
      <c r="X1248" s="207"/>
      <c r="Y1248" s="207"/>
      <c r="Z1248" s="207"/>
      <c r="AA1248" s="207"/>
      <c r="AB1248" s="207"/>
    </row>
    <row r="1249" spans="1:28" ht="13.8" x14ac:dyDescent="0.45">
      <c r="A1249" s="207"/>
      <c r="B1249" s="267"/>
      <c r="C1249" s="207"/>
      <c r="D1249" s="207"/>
      <c r="E1249" s="207"/>
      <c r="F1249" s="207"/>
      <c r="G1249" s="207"/>
      <c r="H1249" s="207"/>
      <c r="I1249" s="207"/>
      <c r="J1249" s="207"/>
      <c r="K1249" s="207"/>
      <c r="L1249" s="207"/>
      <c r="M1249" s="207"/>
      <c r="N1249" s="207"/>
      <c r="O1249" s="207"/>
      <c r="P1249" s="207"/>
      <c r="Q1249" s="207"/>
      <c r="R1249" s="207"/>
      <c r="S1249" s="207"/>
      <c r="T1249" s="207"/>
      <c r="U1249" s="207"/>
      <c r="V1249" s="207"/>
      <c r="W1249" s="207"/>
      <c r="X1249" s="207"/>
      <c r="Y1249" s="207"/>
      <c r="Z1249" s="207"/>
      <c r="AA1249" s="207"/>
      <c r="AB1249" s="207"/>
    </row>
    <row r="1250" spans="1:28" ht="13.8" x14ac:dyDescent="0.45">
      <c r="A1250" s="207"/>
      <c r="B1250" s="267"/>
      <c r="C1250" s="207"/>
      <c r="D1250" s="207"/>
      <c r="E1250" s="207"/>
      <c r="F1250" s="207"/>
      <c r="G1250" s="207"/>
      <c r="H1250" s="207"/>
      <c r="I1250" s="207"/>
      <c r="J1250" s="207"/>
      <c r="K1250" s="207"/>
      <c r="L1250" s="207"/>
      <c r="M1250" s="207"/>
      <c r="N1250" s="207"/>
      <c r="O1250" s="207"/>
      <c r="P1250" s="207"/>
      <c r="Q1250" s="207"/>
      <c r="R1250" s="207"/>
      <c r="S1250" s="207"/>
      <c r="T1250" s="207"/>
      <c r="U1250" s="207"/>
      <c r="V1250" s="207"/>
      <c r="W1250" s="207"/>
      <c r="X1250" s="207"/>
      <c r="Y1250" s="207"/>
      <c r="Z1250" s="207"/>
      <c r="AA1250" s="207"/>
      <c r="AB1250" s="207"/>
    </row>
    <row r="1251" spans="1:28" ht="13.8" x14ac:dyDescent="0.45">
      <c r="A1251" s="207"/>
      <c r="D1251" s="207"/>
      <c r="E1251" s="207"/>
      <c r="F1251" s="207"/>
      <c r="G1251" s="207"/>
      <c r="H1251" s="207"/>
      <c r="I1251" s="207"/>
      <c r="J1251" s="207"/>
      <c r="K1251" s="207"/>
      <c r="L1251" s="207"/>
      <c r="M1251" s="207"/>
      <c r="N1251" s="207"/>
      <c r="O1251" s="207"/>
      <c r="P1251" s="207"/>
      <c r="Q1251" s="207"/>
      <c r="R1251" s="207"/>
      <c r="S1251" s="207"/>
      <c r="T1251" s="207"/>
      <c r="U1251" s="207"/>
      <c r="V1251" s="207"/>
      <c r="W1251" s="207"/>
      <c r="X1251" s="207"/>
      <c r="Y1251" s="207"/>
      <c r="Z1251" s="207"/>
      <c r="AA1251" s="207"/>
      <c r="AB1251" s="207"/>
    </row>
  </sheetData>
  <mergeCells count="6">
    <mergeCell ref="A289:A300"/>
    <mergeCell ref="A2:A153"/>
    <mergeCell ref="A154:A209"/>
    <mergeCell ref="A216:A277"/>
    <mergeCell ref="A278:A283"/>
    <mergeCell ref="A284:A288"/>
  </mergeCells>
  <hyperlinks>
    <hyperlink ref="C7" r:id="rId1" xr:uid="{00000000-0004-0000-0200-000000000000}"/>
    <hyperlink ref="C163" r:id="rId2" xr:uid="{00000000-0004-0000-0200-000001000000}"/>
    <hyperlink ref="C165" r:id="rId3" xr:uid="{00000000-0004-0000-0200-000002000000}"/>
    <hyperlink ref="C182" r:id="rId4" xr:uid="{00000000-0004-0000-0200-000003000000}"/>
    <hyperlink ref="C230" r:id="rId5" xr:uid="{00000000-0004-0000-0200-000004000000}"/>
    <hyperlink ref="C248" r:id="rId6" xr:uid="{00000000-0004-0000-0200-000005000000}"/>
    <hyperlink ref="C255" r:id="rId7" xr:uid="{00000000-0004-0000-0200-000006000000}"/>
    <hyperlink ref="C278" r:id="rId8" xr:uid="{00000000-0004-0000-0200-000007000000}"/>
    <hyperlink ref="C299"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Counter</vt:lpstr>
      <vt:lpstr>Tracker</vt:lpstr>
      <vt:lpstr>Definitions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Kulam</dc:creator>
  <cp:lastModifiedBy>Adam Kulam</cp:lastModifiedBy>
  <dcterms:created xsi:type="dcterms:W3CDTF">2020-06-01T11:53:39Z</dcterms:created>
  <dcterms:modified xsi:type="dcterms:W3CDTF">2020-06-01T11:58:17Z</dcterms:modified>
</cp:coreProperties>
</file>