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50" windowWidth="12120" windowHeight="8580" tabRatio="684" firstSheet="2" activeTab="4"/>
  </bookViews>
  <sheets>
    <sheet name="Model Inputs" sheetId="1" r:id="rId1"/>
    <sheet name="Profit and Loss" sheetId="5" r:id="rId2"/>
    <sheet name="Balance Sheet" sheetId="3" r:id="rId3"/>
    <sheet name="Cash Flow" sheetId="6" r:id="rId4"/>
    <sheet name="Loan Payment Calculator" sheetId="4" r:id="rId5"/>
  </sheets>
  <definedNames>
    <definedName name="_xlnm.Print_Area" localSheetId="2">'Balance Sheet'!$A$1:$I$53</definedName>
    <definedName name="_xlnm.Print_Area" localSheetId="0">'Model Inputs'!$A$1:$F$47</definedName>
    <definedName name="_xlnm.Print_Area" localSheetId="1">'Profit and Loss'!$A$1:$I$48</definedName>
  </definedNames>
  <calcPr calcId="125725"/>
</workbook>
</file>

<file path=xl/calcChain.xml><?xml version="1.0" encoding="utf-8"?>
<calcChain xmlns="http://schemas.openxmlformats.org/spreadsheetml/2006/main">
  <c r="I24" i="3"/>
  <c r="E18"/>
  <c r="F18" s="1"/>
  <c r="G9"/>
  <c r="E9"/>
  <c r="F9" s="1"/>
  <c r="E11" i="6" s="1"/>
  <c r="E8" i="3"/>
  <c r="C7" i="4"/>
  <c r="D12" s="1"/>
  <c r="C6"/>
  <c r="C9" s="1"/>
  <c r="D37" i="3"/>
  <c r="E48"/>
  <c r="F48"/>
  <c r="G48" s="1"/>
  <c r="H48" s="1"/>
  <c r="I48" s="1"/>
  <c r="E30"/>
  <c r="G30"/>
  <c r="F12" i="6" s="1"/>
  <c r="I30" i="3"/>
  <c r="D35"/>
  <c r="E34"/>
  <c r="F34" s="1"/>
  <c r="G34" s="1"/>
  <c r="H34" s="1"/>
  <c r="I34" s="1"/>
  <c r="E26" i="5"/>
  <c r="E19" i="3"/>
  <c r="D20"/>
  <c r="F28" i="5"/>
  <c r="F27"/>
  <c r="G27" s="1"/>
  <c r="H27" s="1"/>
  <c r="I27" s="1"/>
  <c r="C26" i="1"/>
  <c r="D26"/>
  <c r="C28" s="1"/>
  <c r="E15" i="5" s="1"/>
  <c r="E26" i="1"/>
  <c r="E33" s="1"/>
  <c r="F26"/>
  <c r="F15" i="5"/>
  <c r="G15" s="1"/>
  <c r="C33" i="1"/>
  <c r="F33"/>
  <c r="E28" i="5"/>
  <c r="E33" s="1"/>
  <c r="G72" i="4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F25" i="5"/>
  <c r="G25"/>
  <c r="H25" s="1"/>
  <c r="I25" s="1"/>
  <c r="F29"/>
  <c r="G29"/>
  <c r="H29" s="1"/>
  <c r="I29" s="1"/>
  <c r="F30"/>
  <c r="G30"/>
  <c r="H30"/>
  <c r="I30" s="1"/>
  <c r="F31"/>
  <c r="G31"/>
  <c r="H31" s="1"/>
  <c r="I31" s="1"/>
  <c r="F32"/>
  <c r="G32"/>
  <c r="H32" s="1"/>
  <c r="I32" s="1"/>
  <c r="G24"/>
  <c r="H24"/>
  <c r="F24"/>
  <c r="F31" i="1"/>
  <c r="E31"/>
  <c r="D31"/>
  <c r="C31"/>
  <c r="B2" i="3"/>
  <c r="E15"/>
  <c r="D21" i="6" s="1"/>
  <c r="D13" i="3"/>
  <c r="D27" s="1"/>
  <c r="E47"/>
  <c r="E22"/>
  <c r="F22" s="1"/>
  <c r="G22" s="1"/>
  <c r="E23"/>
  <c r="F23" s="1"/>
  <c r="G23" s="1"/>
  <c r="H23" s="1"/>
  <c r="I23" s="1"/>
  <c r="E24"/>
  <c r="F24" s="1"/>
  <c r="G24" s="1"/>
  <c r="H24" s="1"/>
  <c r="E25"/>
  <c r="E26"/>
  <c r="F26" s="1"/>
  <c r="E16"/>
  <c r="E17"/>
  <c r="F25"/>
  <c r="F16"/>
  <c r="G16" s="1"/>
  <c r="H16" s="1"/>
  <c r="I16" s="1"/>
  <c r="F17"/>
  <c r="G25"/>
  <c r="H25" s="1"/>
  <c r="I25" s="1"/>
  <c r="G26"/>
  <c r="G17"/>
  <c r="H17" s="1"/>
  <c r="I17" s="1"/>
  <c r="H22"/>
  <c r="H26"/>
  <c r="I26" s="1"/>
  <c r="I22"/>
  <c r="F45"/>
  <c r="G45"/>
  <c r="H45"/>
  <c r="I45"/>
  <c r="E45"/>
  <c r="F29"/>
  <c r="G29"/>
  <c r="H29"/>
  <c r="I29"/>
  <c r="E29"/>
  <c r="E41"/>
  <c r="F41" s="1"/>
  <c r="G41" s="1"/>
  <c r="H41" s="1"/>
  <c r="I41"/>
  <c r="E31"/>
  <c r="F31"/>
  <c r="G31"/>
  <c r="H31"/>
  <c r="E32"/>
  <c r="F32"/>
  <c r="G32" s="1"/>
  <c r="H32" s="1"/>
  <c r="I32" s="1"/>
  <c r="E33"/>
  <c r="F33" s="1"/>
  <c r="G33" s="1"/>
  <c r="H33" s="1"/>
  <c r="I33" s="1"/>
  <c r="E10"/>
  <c r="F10" s="1"/>
  <c r="G10" s="1"/>
  <c r="H10"/>
  <c r="I10" s="1"/>
  <c r="E11"/>
  <c r="F11"/>
  <c r="G11"/>
  <c r="H11" s="1"/>
  <c r="I11" s="1"/>
  <c r="E12"/>
  <c r="F12"/>
  <c r="G12"/>
  <c r="H12" s="1"/>
  <c r="I12" s="1"/>
  <c r="E46"/>
  <c r="D50"/>
  <c r="B1"/>
  <c r="F47"/>
  <c r="G47" s="1"/>
  <c r="H47" s="1"/>
  <c r="I47" s="1"/>
  <c r="D46" i="5"/>
  <c r="D35" i="6"/>
  <c r="D9"/>
  <c r="D11"/>
  <c r="D12"/>
  <c r="E12"/>
  <c r="E13"/>
  <c r="F13" s="1"/>
  <c r="E14"/>
  <c r="E15"/>
  <c r="E27"/>
  <c r="E28"/>
  <c r="E29"/>
  <c r="F29" s="1"/>
  <c r="G29" s="1"/>
  <c r="H29" s="1"/>
  <c r="E30"/>
  <c r="F30" s="1"/>
  <c r="F14"/>
  <c r="G14" s="1"/>
  <c r="F15"/>
  <c r="F27"/>
  <c r="G27" s="1"/>
  <c r="F28"/>
  <c r="G28" s="1"/>
  <c r="G12"/>
  <c r="G13"/>
  <c r="H13" s="1"/>
  <c r="G30"/>
  <c r="H12"/>
  <c r="H14"/>
  <c r="H27"/>
  <c r="H28"/>
  <c r="B2" i="4"/>
  <c r="B1"/>
  <c r="F13" i="5"/>
  <c r="G13"/>
  <c r="H13"/>
  <c r="I13"/>
  <c r="E13"/>
  <c r="B2"/>
  <c r="B1"/>
  <c r="I14" i="6"/>
  <c r="I22"/>
  <c r="I20"/>
  <c r="B2"/>
  <c r="B1"/>
  <c r="I29"/>
  <c r="I28"/>
  <c r="I12" l="1"/>
  <c r="H15" i="5"/>
  <c r="I24"/>
  <c r="G11" i="6"/>
  <c r="F11"/>
  <c r="H9" i="3"/>
  <c r="G35"/>
  <c r="G48" i="4"/>
  <c r="G49"/>
  <c r="G50"/>
  <c r="G51"/>
  <c r="G52"/>
  <c r="G53"/>
  <c r="G54"/>
  <c r="G55"/>
  <c r="G56"/>
  <c r="G57"/>
  <c r="G58"/>
  <c r="G59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71"/>
  <c r="G37"/>
  <c r="G39"/>
  <c r="G41"/>
  <c r="G43"/>
  <c r="G45"/>
  <c r="G47"/>
  <c r="G60"/>
  <c r="G62"/>
  <c r="G64"/>
  <c r="G66"/>
  <c r="G68"/>
  <c r="G70"/>
  <c r="G36"/>
  <c r="G38"/>
  <c r="G40"/>
  <c r="G42"/>
  <c r="G44"/>
  <c r="G46"/>
  <c r="G61"/>
  <c r="G63"/>
  <c r="G65"/>
  <c r="G67"/>
  <c r="G69"/>
  <c r="H30" i="6"/>
  <c r="I30" s="1"/>
  <c r="D19"/>
  <c r="F15" i="3"/>
  <c r="F26" i="5"/>
  <c r="G15" i="6"/>
  <c r="H15" s="1"/>
  <c r="H35" i="3"/>
  <c r="I31"/>
  <c r="I35" s="1"/>
  <c r="E20"/>
  <c r="D10" i="6"/>
  <c r="D39" i="3"/>
  <c r="D43"/>
  <c r="D52" s="1"/>
  <c r="G18"/>
  <c r="G28" i="5"/>
  <c r="I27" i="6"/>
  <c r="I13"/>
  <c r="F8" i="3"/>
  <c r="F12" i="4"/>
  <c r="F46" i="3"/>
  <c r="F35"/>
  <c r="E35"/>
  <c r="D33" i="1"/>
  <c r="C35" s="1"/>
  <c r="E16" i="5" s="1"/>
  <c r="F16" l="1"/>
  <c r="E17"/>
  <c r="E21" s="1"/>
  <c r="E35" s="1"/>
  <c r="G46" i="3"/>
  <c r="F33" i="5"/>
  <c r="E9" i="6"/>
  <c r="H18" i="3"/>
  <c r="H28" i="5"/>
  <c r="D23" i="6"/>
  <c r="E12" i="4"/>
  <c r="D13" s="1"/>
  <c r="I15" i="6"/>
  <c r="G8" i="3"/>
  <c r="F10" i="6" s="1"/>
  <c r="E19"/>
  <c r="G15" i="3"/>
  <c r="E21" i="6"/>
  <c r="G26" i="5"/>
  <c r="I15"/>
  <c r="I9" i="3"/>
  <c r="H11" i="6" s="1"/>
  <c r="I11" s="1"/>
  <c r="E10"/>
  <c r="F19" i="3"/>
  <c r="E23" i="6" l="1"/>
  <c r="F9"/>
  <c r="G33" i="5"/>
  <c r="G19" i="3"/>
  <c r="F20"/>
  <c r="H46"/>
  <c r="G16" i="5"/>
  <c r="F17"/>
  <c r="F21" s="1"/>
  <c r="F35" s="1"/>
  <c r="H8" i="3"/>
  <c r="F13" i="4"/>
  <c r="I18" i="3"/>
  <c r="I28" i="5"/>
  <c r="F21" i="6"/>
  <c r="H15" i="3"/>
  <c r="F19" i="6"/>
  <c r="H26" i="5"/>
  <c r="I8" i="3" l="1"/>
  <c r="H10" i="6" s="1"/>
  <c r="I46" i="3"/>
  <c r="G21" i="6"/>
  <c r="I26" i="5"/>
  <c r="G19" i="6"/>
  <c r="I15" i="3"/>
  <c r="E13" i="4"/>
  <c r="D14" s="1"/>
  <c r="F23" i="6"/>
  <c r="G9"/>
  <c r="H33" i="5"/>
  <c r="H16"/>
  <c r="G17"/>
  <c r="G21" s="1"/>
  <c r="G35" s="1"/>
  <c r="G20" i="3"/>
  <c r="H19"/>
  <c r="G10" i="6"/>
  <c r="G23" l="1"/>
  <c r="H20" i="3"/>
  <c r="I19"/>
  <c r="I20" s="1"/>
  <c r="H19" i="6"/>
  <c r="H21"/>
  <c r="I21" s="1"/>
  <c r="I16" i="5"/>
  <c r="I17" s="1"/>
  <c r="I21" s="1"/>
  <c r="H17"/>
  <c r="H21" s="1"/>
  <c r="H35" s="1"/>
  <c r="F14" i="4"/>
  <c r="H9" i="6"/>
  <c r="I9" s="1"/>
  <c r="I33" i="5"/>
  <c r="I10" i="6"/>
  <c r="I19"/>
  <c r="E14" i="4" l="1"/>
  <c r="D15" s="1"/>
  <c r="I35" i="5"/>
  <c r="H23" i="6"/>
  <c r="I23" s="1"/>
  <c r="F15" i="4" l="1"/>
  <c r="E15" l="1"/>
  <c r="D16" s="1"/>
  <c r="F16" l="1"/>
  <c r="E16" s="1"/>
  <c r="D17" s="1"/>
  <c r="F17" l="1"/>
  <c r="E17" s="1"/>
  <c r="D18" s="1"/>
  <c r="F18" l="1"/>
  <c r="E18" s="1"/>
  <c r="D19" s="1"/>
  <c r="F19" l="1"/>
  <c r="E19" s="1"/>
  <c r="D20" s="1"/>
  <c r="F20" l="1"/>
  <c r="E20" s="1"/>
  <c r="D21" s="1"/>
  <c r="F21" l="1"/>
  <c r="E21" s="1"/>
  <c r="D22" s="1"/>
  <c r="F22" l="1"/>
  <c r="E22" s="1"/>
  <c r="D23" s="1"/>
  <c r="F23" l="1"/>
  <c r="E23" l="1"/>
  <c r="D24" s="1"/>
  <c r="E37" i="5"/>
  <c r="E39" s="1"/>
  <c r="E44" s="1"/>
  <c r="E46" l="1"/>
  <c r="E48" s="1"/>
  <c r="E37" i="3"/>
  <c r="F24" i="4"/>
  <c r="E49" i="3" l="1"/>
  <c r="D8" i="6"/>
  <c r="D26"/>
  <c r="E39" i="3"/>
  <c r="E43"/>
  <c r="E24" i="4"/>
  <c r="D25" s="1"/>
  <c r="E50" i="3" l="1"/>
  <c r="E52" s="1"/>
  <c r="D16" i="6"/>
  <c r="F25" i="4"/>
  <c r="D31" i="6"/>
  <c r="E25" i="4" l="1"/>
  <c r="D26" s="1"/>
  <c r="D33" i="6"/>
  <c r="D36" l="1"/>
  <c r="F26" i="4"/>
  <c r="E35" i="6" l="1"/>
  <c r="E7" i="3"/>
  <c r="E13" s="1"/>
  <c r="E27" s="1"/>
  <c r="E26" i="4"/>
  <c r="D27" s="1"/>
  <c r="F27" l="1"/>
  <c r="E27" l="1"/>
  <c r="D28" s="1"/>
  <c r="F28" l="1"/>
  <c r="E28" l="1"/>
  <c r="D29" s="1"/>
  <c r="F29" l="1"/>
  <c r="E29" s="1"/>
  <c r="D30" s="1"/>
  <c r="F30" l="1"/>
  <c r="E30" s="1"/>
  <c r="D31" s="1"/>
  <c r="D32" l="1"/>
  <c r="F31"/>
  <c r="E31" s="1"/>
  <c r="D33" l="1"/>
  <c r="F32"/>
  <c r="E32" s="1"/>
  <c r="D34" l="1"/>
  <c r="F33"/>
  <c r="E33" s="1"/>
  <c r="D35" l="1"/>
  <c r="F34"/>
  <c r="E34" s="1"/>
  <c r="F35" l="1"/>
  <c r="E35" l="1"/>
  <c r="D36" s="1"/>
  <c r="F37" i="5"/>
  <c r="F39" s="1"/>
  <c r="F44" s="1"/>
  <c r="F37" i="3" l="1"/>
  <c r="F36" i="4"/>
  <c r="F46" i="5"/>
  <c r="F48" s="1"/>
  <c r="E8" i="6" l="1"/>
  <c r="F49" i="3"/>
  <c r="E26" i="6"/>
  <c r="F43" i="3"/>
  <c r="F39"/>
  <c r="E36" i="4"/>
  <c r="D37" s="1"/>
  <c r="F37" l="1"/>
  <c r="E16" i="6"/>
  <c r="F50" i="3"/>
  <c r="F52" s="1"/>
  <c r="E31" i="6"/>
  <c r="E37" i="4" l="1"/>
  <c r="D38" s="1"/>
  <c r="E33" i="6"/>
  <c r="E36" l="1"/>
  <c r="F38" i="4"/>
  <c r="F35" i="6" l="1"/>
  <c r="F7" i="3"/>
  <c r="F13" s="1"/>
  <c r="F27" s="1"/>
  <c r="E38" i="4"/>
  <c r="D39" s="1"/>
  <c r="F39" l="1"/>
  <c r="E39" l="1"/>
  <c r="D40" s="1"/>
  <c r="F40" l="1"/>
  <c r="E40" l="1"/>
  <c r="D41" s="1"/>
  <c r="F41" l="1"/>
  <c r="E41" s="1"/>
  <c r="D42" s="1"/>
  <c r="F42" l="1"/>
  <c r="E42" s="1"/>
  <c r="D43" s="1"/>
  <c r="F43" l="1"/>
  <c r="E43" s="1"/>
  <c r="D44" s="1"/>
  <c r="F44" l="1"/>
  <c r="E44" s="1"/>
  <c r="D45" s="1"/>
  <c r="F45" l="1"/>
  <c r="E45" s="1"/>
  <c r="D46" s="1"/>
  <c r="F46" l="1"/>
  <c r="E46" s="1"/>
  <c r="D47" s="1"/>
  <c r="F47" l="1"/>
  <c r="E47" l="1"/>
  <c r="D48" s="1"/>
  <c r="G37" i="5"/>
  <c r="G39" s="1"/>
  <c r="G44" s="1"/>
  <c r="F48" i="4" l="1"/>
  <c r="G37" i="3"/>
  <c r="G46" i="5"/>
  <c r="G48" s="1"/>
  <c r="F8" i="6" l="1"/>
  <c r="G49" i="3"/>
  <c r="E48" i="4"/>
  <c r="D49" s="1"/>
  <c r="F26" i="6"/>
  <c r="G43" i="3"/>
  <c r="G39"/>
  <c r="F31" i="6" l="1"/>
  <c r="F16"/>
  <c r="G50" i="3"/>
  <c r="G52" s="1"/>
  <c r="F49" i="4"/>
  <c r="F33" i="6" l="1"/>
  <c r="E49" i="4"/>
  <c r="D50" s="1"/>
  <c r="F36" i="6" l="1"/>
  <c r="F50" i="4"/>
  <c r="G35" i="6" l="1"/>
  <c r="G7" i="3"/>
  <c r="G13" s="1"/>
  <c r="G27" s="1"/>
  <c r="E50" i="4"/>
  <c r="D51" s="1"/>
  <c r="F51" l="1"/>
  <c r="E51" l="1"/>
  <c r="D52" s="1"/>
  <c r="F52" l="1"/>
  <c r="E52" l="1"/>
  <c r="D53" s="1"/>
  <c r="F53" l="1"/>
  <c r="E53" s="1"/>
  <c r="D54" s="1"/>
  <c r="F54" l="1"/>
  <c r="E54" s="1"/>
  <c r="D55" s="1"/>
  <c r="F55" l="1"/>
  <c r="E55" s="1"/>
  <c r="D56" s="1"/>
  <c r="F56" l="1"/>
  <c r="E56" s="1"/>
  <c r="D57" s="1"/>
  <c r="F57" l="1"/>
  <c r="E57" s="1"/>
  <c r="D58" s="1"/>
  <c r="F58" l="1"/>
  <c r="E58" s="1"/>
  <c r="D59" s="1"/>
  <c r="F59" l="1"/>
  <c r="E59" l="1"/>
  <c r="D60" s="1"/>
  <c r="H37" i="5"/>
  <c r="H39" s="1"/>
  <c r="H44" s="1"/>
  <c r="H37" i="3" l="1"/>
  <c r="F60" i="4"/>
  <c r="H46" i="5"/>
  <c r="H48" s="1"/>
  <c r="G8" i="6" l="1"/>
  <c r="H49" i="3"/>
  <c r="G26" i="6"/>
  <c r="H39" i="3"/>
  <c r="H43"/>
  <c r="E60" i="4"/>
  <c r="D61" s="1"/>
  <c r="F61" l="1"/>
  <c r="G16" i="6"/>
  <c r="H50" i="3"/>
  <c r="H52" s="1"/>
  <c r="G31" i="6"/>
  <c r="E61" i="4" l="1"/>
  <c r="D62" s="1"/>
  <c r="G33" i="6"/>
  <c r="G36" l="1"/>
  <c r="F62" i="4"/>
  <c r="H7" i="3" l="1"/>
  <c r="H13" s="1"/>
  <c r="H27" s="1"/>
  <c r="H35" i="6"/>
  <c r="E62" i="4"/>
  <c r="D63" s="1"/>
  <c r="F63" l="1"/>
  <c r="E63" l="1"/>
  <c r="D64" s="1"/>
  <c r="F64" l="1"/>
  <c r="E64" l="1"/>
  <c r="D65" s="1"/>
  <c r="F65" l="1"/>
  <c r="E65" s="1"/>
  <c r="D66" s="1"/>
  <c r="F66" l="1"/>
  <c r="E66" s="1"/>
  <c r="D67" s="1"/>
  <c r="F67" l="1"/>
  <c r="E67" s="1"/>
  <c r="D68" s="1"/>
  <c r="F68" l="1"/>
  <c r="E68" s="1"/>
  <c r="D69" s="1"/>
  <c r="F69" l="1"/>
  <c r="E69" s="1"/>
  <c r="D70" s="1"/>
  <c r="F70" l="1"/>
  <c r="E70" s="1"/>
  <c r="D71" s="1"/>
  <c r="F71" l="1"/>
  <c r="E71" l="1"/>
  <c r="D72" s="1"/>
  <c r="I37" i="5"/>
  <c r="I39" s="1"/>
  <c r="I44" s="1"/>
  <c r="F72" i="4" l="1"/>
  <c r="E72" s="1"/>
  <c r="D73" s="1"/>
  <c r="I37" i="3"/>
  <c r="I46" i="5"/>
  <c r="I48" s="1"/>
  <c r="F73" i="4" l="1"/>
  <c r="E73" s="1"/>
  <c r="D74" s="1"/>
  <c r="H8" i="6"/>
  <c r="I49" i="3"/>
  <c r="I50" s="1"/>
  <c r="I52" s="1"/>
  <c r="H26" i="6"/>
  <c r="I39" i="3"/>
  <c r="I43"/>
  <c r="F74" i="4" l="1"/>
  <c r="E74" s="1"/>
  <c r="D75" s="1"/>
  <c r="H16" i="6"/>
  <c r="I8"/>
  <c r="H31"/>
  <c r="I31" s="1"/>
  <c r="I26"/>
  <c r="F75" i="4" l="1"/>
  <c r="E75" s="1"/>
  <c r="D76" s="1"/>
  <c r="H33" i="6"/>
  <c r="I16"/>
  <c r="F76" i="4" l="1"/>
  <c r="E76" s="1"/>
  <c r="D77" s="1"/>
  <c r="I33" i="6"/>
  <c r="H36"/>
  <c r="I7" i="3" s="1"/>
  <c r="I13" s="1"/>
  <c r="I27" s="1"/>
  <c r="F77" i="4" l="1"/>
  <c r="E77" s="1"/>
  <c r="D78" s="1"/>
  <c r="D79" l="1"/>
  <c r="F78"/>
  <c r="E78" s="1"/>
  <c r="F79" l="1"/>
  <c r="E79" s="1"/>
  <c r="D80" s="1"/>
  <c r="F80" l="1"/>
  <c r="E80" s="1"/>
  <c r="D81" s="1"/>
  <c r="F81" l="1"/>
  <c r="E81" s="1"/>
  <c r="D82" s="1"/>
  <c r="F82" l="1"/>
  <c r="E82" s="1"/>
  <c r="D83" s="1"/>
  <c r="F83" l="1"/>
  <c r="E83" s="1"/>
  <c r="D84" s="1"/>
  <c r="F84" l="1"/>
  <c r="E84" s="1"/>
  <c r="D85" s="1"/>
  <c r="F85" l="1"/>
  <c r="E85" s="1"/>
  <c r="D86" s="1"/>
  <c r="F86" l="1"/>
  <c r="E86" s="1"/>
  <c r="D87" s="1"/>
  <c r="F87" l="1"/>
  <c r="E87" s="1"/>
  <c r="D88" s="1"/>
  <c r="F88" l="1"/>
  <c r="E88" s="1"/>
  <c r="D89" s="1"/>
  <c r="F89" l="1"/>
  <c r="E89" s="1"/>
  <c r="D90" s="1"/>
  <c r="F90" l="1"/>
  <c r="E90" s="1"/>
  <c r="D91" s="1"/>
  <c r="F91" l="1"/>
  <c r="E91" s="1"/>
  <c r="D92" s="1"/>
  <c r="F92" l="1"/>
  <c r="E92" s="1"/>
  <c r="D93" s="1"/>
  <c r="F93" l="1"/>
  <c r="E93" s="1"/>
  <c r="D94" s="1"/>
  <c r="F94" l="1"/>
  <c r="E94" s="1"/>
  <c r="D95" s="1"/>
  <c r="D96" l="1"/>
  <c r="F95"/>
  <c r="E95" s="1"/>
  <c r="D97" l="1"/>
  <c r="F96"/>
  <c r="E96" s="1"/>
  <c r="D98" l="1"/>
  <c r="F97"/>
  <c r="E97" s="1"/>
  <c r="F98" l="1"/>
  <c r="E98" s="1"/>
  <c r="D99" s="1"/>
  <c r="F99" l="1"/>
  <c r="E99" s="1"/>
  <c r="D100" s="1"/>
  <c r="F100" l="1"/>
  <c r="E100" s="1"/>
  <c r="D101" s="1"/>
  <c r="F101" l="1"/>
  <c r="E101" s="1"/>
  <c r="D102" s="1"/>
  <c r="F102" l="1"/>
  <c r="E102" s="1"/>
  <c r="D103" s="1"/>
  <c r="F103" l="1"/>
  <c r="E103" s="1"/>
  <c r="D104" s="1"/>
  <c r="F104" l="1"/>
  <c r="E104" s="1"/>
  <c r="D105" s="1"/>
  <c r="F105" l="1"/>
  <c r="E105" s="1"/>
  <c r="D106" s="1"/>
  <c r="F106" l="1"/>
  <c r="E106" s="1"/>
  <c r="D107" s="1"/>
  <c r="D108" l="1"/>
  <c r="F107"/>
  <c r="E107" s="1"/>
  <c r="D109" l="1"/>
  <c r="F108"/>
  <c r="E108" s="1"/>
  <c r="F109" l="1"/>
  <c r="E109" s="1"/>
  <c r="D110" s="1"/>
  <c r="F110" l="1"/>
  <c r="E110" s="1"/>
  <c r="D111" s="1"/>
  <c r="F111" l="1"/>
  <c r="E111" s="1"/>
  <c r="D112" s="1"/>
  <c r="F112" l="1"/>
  <c r="E112" s="1"/>
  <c r="D113" s="1"/>
  <c r="F113" l="1"/>
  <c r="E113" s="1"/>
  <c r="D114" s="1"/>
  <c r="F114" l="1"/>
  <c r="E114" s="1"/>
  <c r="D115" s="1"/>
  <c r="F115" l="1"/>
  <c r="E115" s="1"/>
  <c r="D116" s="1"/>
  <c r="F116" l="1"/>
  <c r="E116" s="1"/>
  <c r="D117" s="1"/>
  <c r="F117" l="1"/>
  <c r="E117" s="1"/>
  <c r="D118" s="1"/>
  <c r="F118" l="1"/>
  <c r="E118" s="1"/>
  <c r="D119" s="1"/>
  <c r="F119" l="1"/>
  <c r="E119" s="1"/>
  <c r="D120" s="1"/>
  <c r="F120" l="1"/>
  <c r="E120" s="1"/>
  <c r="D121" s="1"/>
  <c r="F121" l="1"/>
  <c r="E121" s="1"/>
  <c r="D122" s="1"/>
  <c r="F122" l="1"/>
  <c r="E122" s="1"/>
  <c r="D123" s="1"/>
  <c r="F123" l="1"/>
  <c r="E123" s="1"/>
  <c r="D124" s="1"/>
  <c r="F124" l="1"/>
  <c r="E124" s="1"/>
  <c r="D125" s="1"/>
  <c r="F125" l="1"/>
  <c r="E125" s="1"/>
  <c r="D126" s="1"/>
  <c r="F126" l="1"/>
  <c r="E126" s="1"/>
  <c r="D127" s="1"/>
  <c r="F127" l="1"/>
  <c r="E127" s="1"/>
  <c r="D128" s="1"/>
  <c r="F128" l="1"/>
  <c r="E128" s="1"/>
  <c r="D129" s="1"/>
  <c r="F129" l="1"/>
  <c r="E129" s="1"/>
  <c r="D130" s="1"/>
  <c r="F130" l="1"/>
  <c r="E130" s="1"/>
  <c r="D131" s="1"/>
  <c r="F131" l="1"/>
  <c r="E131" s="1"/>
  <c r="D132" s="1"/>
  <c r="F132" l="1"/>
  <c r="E132" s="1"/>
  <c r="D133" s="1"/>
  <c r="F133" l="1"/>
  <c r="E133" s="1"/>
  <c r="D134" s="1"/>
  <c r="F134" l="1"/>
  <c r="E134" s="1"/>
  <c r="D135" s="1"/>
  <c r="F135" l="1"/>
  <c r="E135" s="1"/>
  <c r="D136" s="1"/>
  <c r="F136" l="1"/>
  <c r="E136" s="1"/>
  <c r="D137" s="1"/>
  <c r="F137" l="1"/>
  <c r="E137" s="1"/>
  <c r="D138" s="1"/>
  <c r="F138" l="1"/>
  <c r="E138" s="1"/>
  <c r="D139" s="1"/>
  <c r="F139" l="1"/>
  <c r="E139" s="1"/>
  <c r="D140" s="1"/>
  <c r="F140" l="1"/>
  <c r="E140" s="1"/>
  <c r="D141" s="1"/>
  <c r="F141" l="1"/>
  <c r="E141" s="1"/>
  <c r="D142" s="1"/>
  <c r="F142" l="1"/>
  <c r="E142" s="1"/>
  <c r="D143" s="1"/>
  <c r="F143" l="1"/>
  <c r="E143" s="1"/>
  <c r="D144" s="1"/>
  <c r="F144" l="1"/>
  <c r="E144" s="1"/>
  <c r="D145" s="1"/>
  <c r="F145" l="1"/>
  <c r="E145" s="1"/>
  <c r="D146" s="1"/>
  <c r="F146" l="1"/>
  <c r="E146" s="1"/>
  <c r="D147" s="1"/>
  <c r="F147" l="1"/>
  <c r="E147" s="1"/>
  <c r="D148" s="1"/>
  <c r="F148" l="1"/>
  <c r="E148" s="1"/>
  <c r="D149" s="1"/>
  <c r="F149" l="1"/>
  <c r="E149" s="1"/>
  <c r="D150" s="1"/>
  <c r="F150" l="1"/>
  <c r="E150" s="1"/>
  <c r="D151" s="1"/>
  <c r="F151" l="1"/>
  <c r="E151" s="1"/>
  <c r="D152" s="1"/>
  <c r="F152" l="1"/>
  <c r="E152" s="1"/>
  <c r="D153" s="1"/>
  <c r="F153" l="1"/>
  <c r="E153" s="1"/>
  <c r="D154" s="1"/>
  <c r="F154" l="1"/>
  <c r="E154" s="1"/>
  <c r="D155" s="1"/>
  <c r="F155" l="1"/>
  <c r="E155" s="1"/>
  <c r="D156" s="1"/>
  <c r="F156" l="1"/>
  <c r="E156" s="1"/>
  <c r="D157" s="1"/>
  <c r="F157" l="1"/>
  <c r="E157" s="1"/>
  <c r="D158" s="1"/>
  <c r="F158" l="1"/>
  <c r="E158" s="1"/>
  <c r="D159" s="1"/>
  <c r="F159" l="1"/>
  <c r="E159" s="1"/>
  <c r="D160" s="1"/>
  <c r="F160" l="1"/>
  <c r="E160" s="1"/>
  <c r="D161" s="1"/>
  <c r="F161" l="1"/>
  <c r="E161" s="1"/>
  <c r="D162" s="1"/>
  <c r="F162" l="1"/>
  <c r="E162" s="1"/>
  <c r="D163" s="1"/>
  <c r="F163" l="1"/>
  <c r="E163" s="1"/>
  <c r="D164" s="1"/>
  <c r="F164" l="1"/>
  <c r="E164" s="1"/>
  <c r="D165" s="1"/>
  <c r="F165" l="1"/>
  <c r="E165" s="1"/>
  <c r="D166" s="1"/>
  <c r="F166" l="1"/>
  <c r="E166" s="1"/>
  <c r="D167" s="1"/>
  <c r="F167" l="1"/>
  <c r="E167" s="1"/>
  <c r="D168" s="1"/>
  <c r="F168" l="1"/>
  <c r="E168" s="1"/>
  <c r="D169" s="1"/>
  <c r="F169" l="1"/>
  <c r="E169" s="1"/>
  <c r="D170" s="1"/>
  <c r="F170" l="1"/>
  <c r="E170" s="1"/>
  <c r="D171" s="1"/>
  <c r="F171" l="1"/>
  <c r="E171" s="1"/>
  <c r="D172" s="1"/>
  <c r="F172" l="1"/>
  <c r="E172" s="1"/>
  <c r="D173" s="1"/>
  <c r="F173" l="1"/>
  <c r="E173" s="1"/>
  <c r="D174" s="1"/>
  <c r="F174" l="1"/>
  <c r="E174" s="1"/>
  <c r="D175" s="1"/>
  <c r="F175" l="1"/>
  <c r="E175" s="1"/>
  <c r="D176" s="1"/>
  <c r="F176" l="1"/>
  <c r="E176" s="1"/>
  <c r="D177" s="1"/>
  <c r="F177" l="1"/>
  <c r="E177" s="1"/>
  <c r="D178" s="1"/>
  <c r="F178" l="1"/>
  <c r="E178" s="1"/>
  <c r="D179" s="1"/>
  <c r="F179" l="1"/>
  <c r="E179" s="1"/>
  <c r="D180" s="1"/>
  <c r="F180" l="1"/>
  <c r="E180" s="1"/>
  <c r="D181" s="1"/>
  <c r="F181" l="1"/>
  <c r="E181" s="1"/>
  <c r="D182" s="1"/>
  <c r="F182" l="1"/>
  <c r="E182" s="1"/>
  <c r="D183" s="1"/>
  <c r="F183" l="1"/>
  <c r="E183" s="1"/>
  <c r="D184" s="1"/>
  <c r="F184" l="1"/>
  <c r="E184" s="1"/>
  <c r="D185" s="1"/>
  <c r="F185" l="1"/>
  <c r="E185" s="1"/>
  <c r="D186" s="1"/>
  <c r="F186" l="1"/>
  <c r="E186" s="1"/>
  <c r="D187" s="1"/>
  <c r="F187" l="1"/>
  <c r="E187" s="1"/>
  <c r="D188" s="1"/>
  <c r="F188" l="1"/>
  <c r="E188" s="1"/>
  <c r="D189" s="1"/>
  <c r="F189" l="1"/>
  <c r="E189" s="1"/>
  <c r="D190" s="1"/>
  <c r="F190" l="1"/>
  <c r="E190" s="1"/>
  <c r="D191" s="1"/>
  <c r="F191" l="1"/>
  <c r="E191" s="1"/>
  <c r="D192" s="1"/>
  <c r="F192" l="1"/>
  <c r="E192" s="1"/>
  <c r="D193" s="1"/>
  <c r="F193" l="1"/>
  <c r="E193" s="1"/>
  <c r="D194" s="1"/>
  <c r="F194" l="1"/>
  <c r="E194" s="1"/>
  <c r="D195" s="1"/>
  <c r="F195" l="1"/>
  <c r="E195" s="1"/>
  <c r="D196" s="1"/>
  <c r="F196" l="1"/>
  <c r="E196" s="1"/>
  <c r="D197" s="1"/>
  <c r="F197" l="1"/>
  <c r="E197" s="1"/>
  <c r="D198" s="1"/>
  <c r="F198" l="1"/>
  <c r="E198" s="1"/>
  <c r="D199" s="1"/>
  <c r="F199" l="1"/>
  <c r="E199" s="1"/>
  <c r="D200" s="1"/>
  <c r="F200" l="1"/>
  <c r="E200" s="1"/>
  <c r="D201" s="1"/>
  <c r="F201" l="1"/>
  <c r="E201" s="1"/>
  <c r="D202" s="1"/>
  <c r="F202" l="1"/>
  <c r="E202" s="1"/>
  <c r="D203" s="1"/>
  <c r="F203" l="1"/>
  <c r="E203" s="1"/>
  <c r="D204" s="1"/>
  <c r="F204" l="1"/>
  <c r="E204" s="1"/>
  <c r="D205" s="1"/>
  <c r="F205" l="1"/>
  <c r="E205" s="1"/>
  <c r="D206" s="1"/>
  <c r="F206" l="1"/>
  <c r="E206" s="1"/>
  <c r="D207" s="1"/>
  <c r="F207" l="1"/>
  <c r="E207" s="1"/>
  <c r="D208" s="1"/>
  <c r="F208" l="1"/>
  <c r="E208" s="1"/>
  <c r="D209" s="1"/>
  <c r="F209" l="1"/>
  <c r="E209" s="1"/>
  <c r="D210" s="1"/>
  <c r="F210" l="1"/>
  <c r="E210" s="1"/>
  <c r="D211" s="1"/>
  <c r="F211" l="1"/>
  <c r="E211" s="1"/>
  <c r="D212" s="1"/>
  <c r="F212" l="1"/>
  <c r="E212" s="1"/>
  <c r="D213" s="1"/>
  <c r="F213" l="1"/>
  <c r="E213" s="1"/>
  <c r="D214" s="1"/>
  <c r="F214" l="1"/>
  <c r="E214" s="1"/>
  <c r="D215" s="1"/>
  <c r="F215" l="1"/>
  <c r="E215" s="1"/>
  <c r="D216" s="1"/>
  <c r="F216" l="1"/>
  <c r="E216" s="1"/>
  <c r="D217" s="1"/>
  <c r="F217" l="1"/>
  <c r="E217" s="1"/>
  <c r="D218" s="1"/>
  <c r="F218" l="1"/>
  <c r="E218" s="1"/>
  <c r="D219" s="1"/>
  <c r="F219" l="1"/>
  <c r="E219" s="1"/>
  <c r="D220" s="1"/>
  <c r="F220" l="1"/>
  <c r="E220" s="1"/>
  <c r="D221" s="1"/>
  <c r="F221" l="1"/>
  <c r="E221" s="1"/>
  <c r="D222" s="1"/>
  <c r="D223" l="1"/>
  <c r="F222"/>
  <c r="E222" s="1"/>
  <c r="F223" l="1"/>
  <c r="E223" s="1"/>
  <c r="D224" s="1"/>
  <c r="F224" l="1"/>
  <c r="E224" s="1"/>
  <c r="D225" s="1"/>
  <c r="F225" l="1"/>
  <c r="E225" s="1"/>
  <c r="D226" s="1"/>
  <c r="D227" l="1"/>
  <c r="F226"/>
  <c r="E226" s="1"/>
  <c r="F227" l="1"/>
  <c r="E227" s="1"/>
  <c r="D228" s="1"/>
  <c r="F228" l="1"/>
  <c r="E228" s="1"/>
  <c r="D229" s="1"/>
  <c r="D230" l="1"/>
  <c r="F229"/>
  <c r="E229" s="1"/>
  <c r="F230" l="1"/>
  <c r="E230" s="1"/>
  <c r="D231" s="1"/>
  <c r="F231" l="1"/>
  <c r="E231" s="1"/>
  <c r="D232" s="1"/>
  <c r="F232" l="1"/>
  <c r="E232" s="1"/>
  <c r="D233" s="1"/>
  <c r="F233" l="1"/>
  <c r="E233" s="1"/>
  <c r="D234" s="1"/>
  <c r="D235" l="1"/>
  <c r="F234"/>
  <c r="E234" s="1"/>
  <c r="F235" l="1"/>
  <c r="E235" s="1"/>
  <c r="D236" s="1"/>
  <c r="F236" l="1"/>
  <c r="E236" s="1"/>
  <c r="D237" s="1"/>
  <c r="D238" l="1"/>
  <c r="F237"/>
  <c r="E237" s="1"/>
  <c r="F238" l="1"/>
  <c r="E238" s="1"/>
  <c r="D239" s="1"/>
  <c r="F239" l="1"/>
  <c r="E239" s="1"/>
  <c r="D240" s="1"/>
  <c r="F240" l="1"/>
  <c r="E240" s="1"/>
  <c r="D241" s="1"/>
  <c r="F241" l="1"/>
  <c r="E241" s="1"/>
  <c r="D242" s="1"/>
  <c r="D243" l="1"/>
  <c r="F242"/>
  <c r="E242" s="1"/>
  <c r="F243" l="1"/>
  <c r="E243" s="1"/>
  <c r="D244" s="1"/>
  <c r="F244" l="1"/>
  <c r="E244" s="1"/>
  <c r="D245" s="1"/>
  <c r="F245" l="1"/>
  <c r="E245" s="1"/>
  <c r="D246" s="1"/>
  <c r="D247" l="1"/>
  <c r="F246"/>
  <c r="E246" s="1"/>
  <c r="F247" l="1"/>
  <c r="E247" s="1"/>
  <c r="D248" s="1"/>
  <c r="F248" l="1"/>
  <c r="E248" s="1"/>
  <c r="D249" s="1"/>
  <c r="D250" l="1"/>
  <c r="F249"/>
  <c r="E249" s="1"/>
  <c r="F250" l="1"/>
  <c r="E250" s="1"/>
  <c r="D251" s="1"/>
  <c r="F251" l="1"/>
  <c r="E251" s="1"/>
  <c r="D252" s="1"/>
  <c r="F252" l="1"/>
  <c r="E252" s="1"/>
  <c r="D253" s="1"/>
  <c r="F253" l="1"/>
  <c r="E253" s="1"/>
  <c r="D254" s="1"/>
  <c r="D255" l="1"/>
  <c r="F254"/>
  <c r="E254" s="1"/>
  <c r="F255" l="1"/>
  <c r="E255" s="1"/>
  <c r="D256" s="1"/>
  <c r="F256" l="1"/>
  <c r="E256" s="1"/>
  <c r="D257" s="1"/>
  <c r="F257" l="1"/>
  <c r="E257" s="1"/>
  <c r="D258" s="1"/>
  <c r="D259" l="1"/>
  <c r="F258"/>
  <c r="E258" s="1"/>
  <c r="F259" l="1"/>
  <c r="E259" s="1"/>
  <c r="D260" s="1"/>
  <c r="F260" l="1"/>
  <c r="E260" s="1"/>
  <c r="D261" s="1"/>
  <c r="D262" l="1"/>
  <c r="F261"/>
  <c r="E261" s="1"/>
  <c r="F262" l="1"/>
  <c r="E262" s="1"/>
  <c r="D263" s="1"/>
  <c r="F263" l="1"/>
  <c r="E263" s="1"/>
  <c r="D264" s="1"/>
  <c r="F264" l="1"/>
  <c r="E264" s="1"/>
  <c r="D265" s="1"/>
  <c r="F265" l="1"/>
  <c r="E265" s="1"/>
  <c r="D266" s="1"/>
  <c r="D267" l="1"/>
  <c r="F266"/>
  <c r="E266" s="1"/>
  <c r="F267" l="1"/>
  <c r="E267" s="1"/>
  <c r="D268" s="1"/>
  <c r="F268" l="1"/>
  <c r="E268" s="1"/>
  <c r="D269" s="1"/>
  <c r="F269" l="1"/>
  <c r="E269" s="1"/>
  <c r="D270" s="1"/>
  <c r="F270" l="1"/>
  <c r="E270" s="1"/>
  <c r="D271" s="1"/>
  <c r="F271" l="1"/>
  <c r="E271" s="1"/>
  <c r="D272" s="1"/>
  <c r="F272" l="1"/>
  <c r="E272" s="1"/>
  <c r="D273" s="1"/>
  <c r="F273" l="1"/>
  <c r="E273" s="1"/>
  <c r="D274" s="1"/>
  <c r="D275" l="1"/>
  <c r="F274"/>
  <c r="E274" s="1"/>
  <c r="F275" l="1"/>
  <c r="E275" s="1"/>
  <c r="D276" s="1"/>
  <c r="F276" l="1"/>
  <c r="E276" s="1"/>
  <c r="D277" s="1"/>
  <c r="D278" l="1"/>
  <c r="F277"/>
  <c r="E277" s="1"/>
  <c r="F278" l="1"/>
  <c r="E278" s="1"/>
  <c r="D279" s="1"/>
  <c r="F279" l="1"/>
  <c r="E279" s="1"/>
  <c r="D280" s="1"/>
  <c r="F280" l="1"/>
  <c r="E280" s="1"/>
  <c r="D281" s="1"/>
  <c r="D282" l="1"/>
  <c r="F281"/>
  <c r="E281" s="1"/>
  <c r="F282" l="1"/>
  <c r="E282" s="1"/>
  <c r="D283" s="1"/>
  <c r="F283" l="1"/>
  <c r="E283" s="1"/>
  <c r="D284" s="1"/>
  <c r="F284" l="1"/>
  <c r="E284" s="1"/>
  <c r="D285" s="1"/>
  <c r="F285" l="1"/>
  <c r="E285" s="1"/>
  <c r="D286" s="1"/>
  <c r="D287" l="1"/>
  <c r="F286"/>
  <c r="E286" s="1"/>
  <c r="F287" l="1"/>
  <c r="E287" s="1"/>
  <c r="D288" s="1"/>
  <c r="F288" l="1"/>
  <c r="E288" s="1"/>
  <c r="D289" s="1"/>
  <c r="D290" l="1"/>
  <c r="F289"/>
  <c r="E289" s="1"/>
  <c r="F290" l="1"/>
  <c r="E290" s="1"/>
  <c r="D291" s="1"/>
  <c r="F291" l="1"/>
  <c r="E291" s="1"/>
  <c r="D292" s="1"/>
  <c r="F292" l="1"/>
  <c r="E292" s="1"/>
  <c r="D293" s="1"/>
  <c r="D294" l="1"/>
  <c r="F293"/>
  <c r="E293" s="1"/>
  <c r="F294" l="1"/>
  <c r="E294" s="1"/>
  <c r="D295" s="1"/>
  <c r="F295" l="1"/>
  <c r="E295" s="1"/>
  <c r="D296" s="1"/>
  <c r="F296" l="1"/>
  <c r="E296" s="1"/>
  <c r="D297" s="1"/>
  <c r="F297" l="1"/>
  <c r="E297" s="1"/>
  <c r="D298" s="1"/>
  <c r="D299" l="1"/>
  <c r="F298"/>
  <c r="E298" s="1"/>
  <c r="F299" l="1"/>
  <c r="E299" s="1"/>
  <c r="D300" s="1"/>
  <c r="F300" l="1"/>
  <c r="E300" s="1"/>
  <c r="D301" s="1"/>
  <c r="D302" l="1"/>
  <c r="F301"/>
  <c r="E301" s="1"/>
  <c r="F302" l="1"/>
  <c r="E302" s="1"/>
  <c r="D303" s="1"/>
  <c r="F303" l="1"/>
  <c r="E303" s="1"/>
  <c r="D304" s="1"/>
  <c r="F304" l="1"/>
  <c r="E304" s="1"/>
  <c r="D305" s="1"/>
  <c r="F305" l="1"/>
  <c r="E305" s="1"/>
  <c r="D306" s="1"/>
  <c r="D307" l="1"/>
  <c r="F306"/>
  <c r="E306" s="1"/>
  <c r="F307" l="1"/>
  <c r="E307" s="1"/>
  <c r="D308" s="1"/>
  <c r="F308" l="1"/>
  <c r="E308" s="1"/>
  <c r="D309" s="1"/>
  <c r="D310" l="1"/>
  <c r="F309"/>
  <c r="E309" s="1"/>
  <c r="F310" l="1"/>
  <c r="E310" s="1"/>
  <c r="D311" s="1"/>
  <c r="F311" l="1"/>
  <c r="E311" s="1"/>
  <c r="D312" s="1"/>
  <c r="F312" l="1"/>
  <c r="E312" s="1"/>
  <c r="D313" s="1"/>
  <c r="D314" l="1"/>
  <c r="F313"/>
  <c r="E313" s="1"/>
  <c r="F314" l="1"/>
  <c r="E314" s="1"/>
  <c r="D315" s="1"/>
  <c r="F315" l="1"/>
  <c r="E315" s="1"/>
  <c r="D316" s="1"/>
  <c r="F316" l="1"/>
  <c r="E316" s="1"/>
  <c r="D317" s="1"/>
  <c r="F317" l="1"/>
  <c r="E317" s="1"/>
  <c r="D318" s="1"/>
  <c r="D319" l="1"/>
  <c r="F318"/>
  <c r="E318" s="1"/>
  <c r="F319" l="1"/>
  <c r="E319" s="1"/>
  <c r="D320" s="1"/>
  <c r="F320" l="1"/>
  <c r="E320" s="1"/>
  <c r="D321" s="1"/>
  <c r="D322" l="1"/>
  <c r="F321"/>
  <c r="E321" s="1"/>
  <c r="F322" l="1"/>
  <c r="E322" s="1"/>
  <c r="D323" s="1"/>
  <c r="F323" l="1"/>
  <c r="E323" s="1"/>
  <c r="D324" s="1"/>
  <c r="F324" l="1"/>
  <c r="E324" s="1"/>
  <c r="D325" s="1"/>
  <c r="D326" l="1"/>
  <c r="F325"/>
  <c r="E325" s="1"/>
  <c r="F326" l="1"/>
  <c r="E326" s="1"/>
  <c r="D327" s="1"/>
  <c r="F327" l="1"/>
  <c r="E327" s="1"/>
  <c r="D328" s="1"/>
  <c r="F328" l="1"/>
  <c r="E328" s="1"/>
  <c r="D329" s="1"/>
  <c r="D330" l="1"/>
  <c r="F329"/>
  <c r="E329" s="1"/>
  <c r="F330" l="1"/>
  <c r="E330" s="1"/>
  <c r="D331" s="1"/>
  <c r="F331" l="1"/>
  <c r="E331" s="1"/>
  <c r="D332" s="1"/>
  <c r="F332" l="1"/>
  <c r="E332" s="1"/>
  <c r="D333" s="1"/>
  <c r="D334" l="1"/>
  <c r="F333"/>
  <c r="E333" s="1"/>
  <c r="F334" l="1"/>
  <c r="E334" s="1"/>
  <c r="D335" s="1"/>
  <c r="F335" l="1"/>
  <c r="E335" s="1"/>
  <c r="D336" s="1"/>
  <c r="F336" l="1"/>
  <c r="E336" s="1"/>
  <c r="D337" s="1"/>
  <c r="D338" l="1"/>
  <c r="F337"/>
  <c r="E337" s="1"/>
  <c r="F338" l="1"/>
  <c r="E338" s="1"/>
  <c r="D339" s="1"/>
  <c r="F339" l="1"/>
  <c r="E339" s="1"/>
  <c r="D340" s="1"/>
  <c r="F340" l="1"/>
  <c r="E340" s="1"/>
  <c r="D341" s="1"/>
  <c r="D342" l="1"/>
  <c r="F341"/>
  <c r="E341" s="1"/>
  <c r="F342" l="1"/>
  <c r="E342" s="1"/>
  <c r="D343" s="1"/>
  <c r="F343" l="1"/>
  <c r="E343" s="1"/>
  <c r="D344" s="1"/>
  <c r="F344" l="1"/>
  <c r="E344" s="1"/>
  <c r="D345" s="1"/>
  <c r="D346" l="1"/>
  <c r="F345"/>
  <c r="E345" s="1"/>
  <c r="D347" l="1"/>
  <c r="F346"/>
  <c r="E346" s="1"/>
  <c r="F347" l="1"/>
  <c r="E347" s="1"/>
  <c r="D348" s="1"/>
  <c r="F348" l="1"/>
  <c r="E348" s="1"/>
  <c r="D349" s="1"/>
  <c r="F349" l="1"/>
  <c r="E349" s="1"/>
  <c r="D350" s="1"/>
  <c r="F350" l="1"/>
  <c r="E350" s="1"/>
  <c r="D351" s="1"/>
  <c r="F351" l="1"/>
  <c r="E351" s="1"/>
  <c r="D352" s="1"/>
  <c r="F352" l="1"/>
  <c r="E352" s="1"/>
  <c r="D353" s="1"/>
  <c r="F353" l="1"/>
  <c r="E353" s="1"/>
  <c r="D354" s="1"/>
  <c r="F354" l="1"/>
  <c r="E354" s="1"/>
  <c r="D355" s="1"/>
  <c r="F355" l="1"/>
  <c r="E355" s="1"/>
  <c r="D356" s="1"/>
  <c r="F356" l="1"/>
  <c r="E356" s="1"/>
  <c r="D357" s="1"/>
  <c r="D358" l="1"/>
  <c r="F357"/>
  <c r="E357" s="1"/>
  <c r="D359" l="1"/>
  <c r="F358"/>
  <c r="E358" s="1"/>
  <c r="F359" l="1"/>
  <c r="E359" s="1"/>
  <c r="D360" s="1"/>
  <c r="F360" l="1"/>
  <c r="E360" s="1"/>
  <c r="D361" s="1"/>
  <c r="F361" l="1"/>
  <c r="E361" s="1"/>
  <c r="D362" s="1"/>
  <c r="F362" l="1"/>
  <c r="E362" s="1"/>
  <c r="D363" s="1"/>
  <c r="F363" l="1"/>
  <c r="E363" s="1"/>
  <c r="D364" s="1"/>
  <c r="F364" l="1"/>
  <c r="E364" s="1"/>
  <c r="D365" s="1"/>
  <c r="F365" l="1"/>
  <c r="E365" s="1"/>
  <c r="D366" s="1"/>
  <c r="F366" l="1"/>
  <c r="E366" s="1"/>
  <c r="D367" s="1"/>
  <c r="F367" l="1"/>
  <c r="E367" s="1"/>
  <c r="D368" s="1"/>
  <c r="F368" l="1"/>
  <c r="E368" s="1"/>
  <c r="D369" s="1"/>
  <c r="F369" l="1"/>
  <c r="E369" s="1"/>
  <c r="D370" s="1"/>
  <c r="F370" l="1"/>
  <c r="E370" s="1"/>
  <c r="D371" s="1"/>
  <c r="F371" s="1"/>
  <c r="E371" s="1"/>
</calcChain>
</file>

<file path=xl/sharedStrings.xml><?xml version="1.0" encoding="utf-8"?>
<sst xmlns="http://schemas.openxmlformats.org/spreadsheetml/2006/main" count="159" uniqueCount="140">
  <si>
    <t>Revenue</t>
  </si>
  <si>
    <t>Insurance</t>
  </si>
  <si>
    <t>Assets</t>
  </si>
  <si>
    <t>Liabilities</t>
  </si>
  <si>
    <t>Equity</t>
  </si>
  <si>
    <t>-</t>
  </si>
  <si>
    <t>Payment</t>
  </si>
  <si>
    <t>Interest</t>
  </si>
  <si>
    <t>Year 1</t>
  </si>
  <si>
    <t>Year 2</t>
  </si>
  <si>
    <t>Year 3</t>
  </si>
  <si>
    <t>Year 4</t>
  </si>
  <si>
    <t>Year 5</t>
  </si>
  <si>
    <t>Total</t>
  </si>
  <si>
    <t>Utilities</t>
  </si>
  <si>
    <t>Month</t>
  </si>
  <si>
    <t>Depreciation</t>
  </si>
  <si>
    <t>Land</t>
  </si>
  <si>
    <t>Buildings</t>
  </si>
  <si>
    <t>Amortization</t>
  </si>
  <si>
    <t>Inventories</t>
  </si>
  <si>
    <t>Deposits</t>
  </si>
  <si>
    <t>Goodwill</t>
  </si>
  <si>
    <t>Number of units sold annually</t>
  </si>
  <si>
    <r>
      <t>&lt;</t>
    </r>
    <r>
      <rPr>
        <b/>
        <u/>
        <sz val="10"/>
        <rFont val="Arial"/>
        <family val="2"/>
      </rPr>
      <t>Product 1</t>
    </r>
    <r>
      <rPr>
        <u/>
        <sz val="10"/>
        <rFont val="Arial"/>
        <family val="2"/>
      </rPr>
      <t>&gt;</t>
    </r>
  </si>
  <si>
    <r>
      <t>&lt;</t>
    </r>
    <r>
      <rPr>
        <b/>
        <u/>
        <sz val="10"/>
        <rFont val="Arial"/>
        <family val="2"/>
      </rPr>
      <t>Product 2</t>
    </r>
    <r>
      <rPr>
        <u/>
        <sz val="10"/>
        <rFont val="Arial"/>
        <family val="2"/>
      </rPr>
      <t>&gt;</t>
    </r>
  </si>
  <si>
    <r>
      <t>&lt;</t>
    </r>
    <r>
      <rPr>
        <b/>
        <u/>
        <sz val="10"/>
        <rFont val="Arial"/>
        <family val="2"/>
      </rPr>
      <t>Product 3</t>
    </r>
    <r>
      <rPr>
        <u/>
        <sz val="10"/>
        <rFont val="Arial"/>
        <family val="2"/>
      </rPr>
      <t>&gt;</t>
    </r>
  </si>
  <si>
    <r>
      <t>&lt;</t>
    </r>
    <r>
      <rPr>
        <b/>
        <u/>
        <sz val="10"/>
        <rFont val="Arial"/>
        <family val="2"/>
      </rPr>
      <t>Product 4</t>
    </r>
    <r>
      <rPr>
        <u/>
        <sz val="10"/>
        <rFont val="Arial"/>
        <family val="2"/>
      </rPr>
      <t>&gt;</t>
    </r>
  </si>
  <si>
    <t>Annual revenue per product</t>
  </si>
  <si>
    <t>Expected gross margin per product</t>
  </si>
  <si>
    <t>Annual cost of goods sold per product</t>
  </si>
  <si>
    <t>5-Year Financial Plan—Manufacturing</t>
  </si>
  <si>
    <t>Total year 1 cost of goods sold</t>
  </si>
  <si>
    <t>Total year 1 revenue</t>
  </si>
  <si>
    <t>Annual cumulative price (revenue) increase</t>
  </si>
  <si>
    <t>Annual cumulative inflation (expense) increase</t>
  </si>
  <si>
    <t>Interest rate on ending cash balance</t>
  </si>
  <si>
    <t>Gross revenue</t>
  </si>
  <si>
    <t>Cost of goods sold</t>
  </si>
  <si>
    <t>Interest income</t>
  </si>
  <si>
    <t>Payroll and payroll taxes</t>
  </si>
  <si>
    <t>Property taxes</t>
  </si>
  <si>
    <t>Administrative fees</t>
  </si>
  <si>
    <t>Interest expense on long-term debt</t>
  </si>
  <si>
    <t>Loss (gain) on sale of assets</t>
  </si>
  <si>
    <t>Other unusual expenses (income)</t>
  </si>
  <si>
    <t>Accounts receivable</t>
  </si>
  <si>
    <t>Total inventory</t>
  </si>
  <si>
    <t>Prepaid expenses</t>
  </si>
  <si>
    <t>Deferred income tax</t>
  </si>
  <si>
    <t>Other current assets</t>
  </si>
  <si>
    <t>Capital improvements</t>
  </si>
  <si>
    <t>Less: Accumulated depreciation expense</t>
  </si>
  <si>
    <t>Accounts payable</t>
  </si>
  <si>
    <t>Accrued expenses</t>
  </si>
  <si>
    <t>Capital leases</t>
  </si>
  <si>
    <t>Other current liabilities</t>
  </si>
  <si>
    <t>Owner's equity (common)</t>
  </si>
  <si>
    <t>Preferred equity</t>
  </si>
  <si>
    <t>Retained earnings</t>
  </si>
  <si>
    <t>Net income</t>
  </si>
  <si>
    <t>Other liabilities</t>
  </si>
  <si>
    <t>Other operating cash flow items</t>
  </si>
  <si>
    <t>Capital expenditures</t>
  </si>
  <si>
    <t>Sale of fixed assets</t>
  </si>
  <si>
    <t>Other investing cash flow items</t>
  </si>
  <si>
    <t>Long-term debt/financing</t>
  </si>
  <si>
    <t>Preferred stock</t>
  </si>
  <si>
    <t>Total cash dividends paid</t>
  </si>
  <si>
    <t>Common stock</t>
  </si>
  <si>
    <t>Other financing cash flow items</t>
  </si>
  <si>
    <t>Acquisition of business</t>
  </si>
  <si>
    <t>Use this area to capture key components of the Profit and Loss Statement and the Balance Sheet for the first year only.</t>
  </si>
  <si>
    <t>Factor (%) on capital equipment</t>
  </si>
  <si>
    <t>6. If long-term debt is being used to finance
     operations, enter the total loan value.</t>
  </si>
  <si>
    <t>Other</t>
  </si>
  <si>
    <t>Sales and marketing</t>
  </si>
  <si>
    <t>Cash and short-term investments</t>
  </si>
  <si>
    <t>Long-term investments</t>
  </si>
  <si>
    <t>Other long-term assets</t>
  </si>
  <si>
    <t>Notes payable/short-term debt</t>
  </si>
  <si>
    <t>Long-term debt from loan payment calculator</t>
  </si>
  <si>
    <t>Other long-term debt</t>
  </si>
  <si>
    <t>Average sales price per unit</t>
  </si>
  <si>
    <t>Machinery and equipment</t>
  </si>
  <si>
    <t>Model inputs and investor scenario</t>
  </si>
  <si>
    <t>General notes and assumptions</t>
  </si>
  <si>
    <t>Year 1 model inputs</t>
  </si>
  <si>
    <t>1. Year-one revenue expectancy</t>
  </si>
  <si>
    <t>2. Year 1 cost of goods sold</t>
  </si>
  <si>
    <t>3. Annual maintenance, repair, and overhaul</t>
  </si>
  <si>
    <t>4. Number of years for straight-line depreciation</t>
  </si>
  <si>
    <t>5. Annual tax rate</t>
  </si>
  <si>
    <t>Profit and loss projections</t>
  </si>
  <si>
    <t>Operating expenses</t>
  </si>
  <si>
    <t>Gross margin</t>
  </si>
  <si>
    <t>Total revenue</t>
  </si>
  <si>
    <t>Year-by-year profit and loss assumptions</t>
  </si>
  <si>
    <t>Total operating expenses</t>
  </si>
  <si>
    <t>Taxes on income</t>
  </si>
  <si>
    <t>Operating income before other items</t>
  </si>
  <si>
    <t>Operating income</t>
  </si>
  <si>
    <t>Earnings before taxes</t>
  </si>
  <si>
    <t>Net income (loss)</t>
  </si>
  <si>
    <t>Balance sheet projections</t>
  </si>
  <si>
    <t>Total current assets</t>
  </si>
  <si>
    <t>Net property/equipment</t>
  </si>
  <si>
    <t>Total assets</t>
  </si>
  <si>
    <t>Total current liabilities</t>
  </si>
  <si>
    <t>Total liabilities</t>
  </si>
  <si>
    <t>Total debt</t>
  </si>
  <si>
    <t>Total equity</t>
  </si>
  <si>
    <t>Total liabilities and equity</t>
  </si>
  <si>
    <t>Initial balance</t>
  </si>
  <si>
    <t>Cash flow</t>
  </si>
  <si>
    <t>Operating activities</t>
  </si>
  <si>
    <t>Total operating activities</t>
  </si>
  <si>
    <t>Total investing activities</t>
  </si>
  <si>
    <t>Investing activities</t>
  </si>
  <si>
    <t>Financing activities</t>
  </si>
  <si>
    <t>Total financing activities</t>
  </si>
  <si>
    <t>Ending cash balance</t>
  </si>
  <si>
    <t>Beginning cash balance</t>
  </si>
  <si>
    <r>
      <t>Note</t>
    </r>
    <r>
      <rPr>
        <sz val="10"/>
        <rFont val="Arial"/>
      </rPr>
      <t>: This calculator can generate principal and interest payments for a period of up to 30 years (360 months).</t>
    </r>
  </si>
  <si>
    <t>Loan payment calculator</t>
  </si>
  <si>
    <t>Monthly rate</t>
  </si>
  <si>
    <t>Loan amount</t>
  </si>
  <si>
    <t>Term of loan (months)</t>
  </si>
  <si>
    <t>Annual interest rate</t>
  </si>
  <si>
    <t>Principal balance</t>
  </si>
  <si>
    <t>Principal payment</t>
  </si>
  <si>
    <t>[Company Name]</t>
  </si>
  <si>
    <t>Non-italicized numbers in gray cells are calculations that can be overwritten.</t>
  </si>
  <si>
    <r>
      <t xml:space="preserve">Italicized numbers in gray cells are calculations that should </t>
    </r>
    <r>
      <rPr>
        <i/>
        <u/>
        <sz val="10"/>
        <rFont val="Arial"/>
        <family val="2"/>
      </rPr>
      <t>not</t>
    </r>
    <r>
      <rPr>
        <i/>
        <sz val="10"/>
        <rFont val="Arial"/>
        <family val="2"/>
      </rPr>
      <t xml:space="preserve"> be overwritten.</t>
    </r>
  </si>
  <si>
    <t>Enter data in white cells only.</t>
  </si>
  <si>
    <t>[Document key financial planning assumptions here.]</t>
  </si>
  <si>
    <t>Other revenue [source]</t>
  </si>
  <si>
    <t>Cumulative cash flow</t>
  </si>
  <si>
    <t>Maintenance, repair, and overhaul</t>
  </si>
  <si>
    <t>Paid-in capital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</si>
</sst>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0.0%"/>
    <numFmt numFmtId="166" formatCode="&quot;$&quot;#,##0.00"/>
    <numFmt numFmtId="170" formatCode="0_);[Red]\(0\)"/>
  </numFmts>
  <fonts count="16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i/>
      <u/>
      <sz val="10"/>
      <name val="Arial"/>
      <family val="2"/>
    </font>
    <font>
      <sz val="10"/>
      <color indexed="17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b/>
      <sz val="11"/>
      <color indexed="9"/>
      <name val="Arial"/>
      <family val="2"/>
    </font>
    <font>
      <b/>
      <sz val="10"/>
      <name val="Arial"/>
    </font>
    <font>
      <b/>
      <sz val="10"/>
      <color indexed="9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4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2" fillId="2" borderId="1" xfId="0" applyFont="1" applyFill="1" applyBorder="1"/>
    <xf numFmtId="0" fontId="4" fillId="3" borderId="1" xfId="0" applyFont="1" applyFill="1" applyBorder="1"/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0" fontId="5" fillId="3" borderId="6" xfId="0" applyFont="1" applyFill="1" applyBorder="1"/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10" fontId="2" fillId="2" borderId="2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6" fontId="2" fillId="2" borderId="0" xfId="0" applyNumberFormat="1" applyFont="1" applyFill="1" applyBorder="1" applyAlignment="1">
      <alignment horizontal="center"/>
    </xf>
    <xf numFmtId="0" fontId="3" fillId="2" borderId="0" xfId="0" applyFont="1" applyFill="1"/>
    <xf numFmtId="0" fontId="0" fillId="2" borderId="0" xfId="0" applyFill="1"/>
    <xf numFmtId="0" fontId="7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10" fillId="2" borderId="0" xfId="0" applyFont="1" applyFill="1" applyBorder="1"/>
    <xf numFmtId="0" fontId="9" fillId="2" borderId="0" xfId="0" applyFont="1" applyFill="1" applyBorder="1"/>
    <xf numFmtId="0" fontId="6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3" fontId="0" fillId="2" borderId="0" xfId="0" applyNumberFormat="1" applyFill="1" applyBorder="1" applyAlignment="1">
      <alignment horizontal="center"/>
    </xf>
    <xf numFmtId="0" fontId="0" fillId="2" borderId="1" xfId="0" applyFill="1" applyBorder="1"/>
    <xf numFmtId="0" fontId="2" fillId="2" borderId="0" xfId="0" quotePrefix="1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8" fontId="0" fillId="2" borderId="0" xfId="0" applyNumberFormat="1" applyFill="1"/>
    <xf numFmtId="0" fontId="4" fillId="2" borderId="1" xfId="0" quotePrefix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2" fillId="2" borderId="1" xfId="0" applyFont="1" applyFill="1" applyBorder="1" applyAlignment="1">
      <alignment horizontal="left"/>
    </xf>
    <xf numFmtId="9" fontId="0" fillId="2" borderId="0" xfId="0" applyNumberFormat="1" applyFill="1" applyBorder="1" applyAlignment="1">
      <alignment horizontal="center"/>
    </xf>
    <xf numFmtId="0" fontId="5" fillId="2" borderId="0" xfId="0" applyFont="1" applyFill="1" applyBorder="1"/>
    <xf numFmtId="0" fontId="2" fillId="2" borderId="0" xfId="0" applyFont="1" applyFill="1" applyBorder="1"/>
    <xf numFmtId="6" fontId="0" fillId="2" borderId="0" xfId="0" applyNumberFormat="1" applyFill="1" applyBorder="1" applyAlignment="1">
      <alignment horizontal="center"/>
    </xf>
    <xf numFmtId="6" fontId="0" fillId="2" borderId="2" xfId="0" applyNumberForma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0" fontId="0" fillId="2" borderId="9" xfId="0" applyFill="1" applyBorder="1"/>
    <xf numFmtId="0" fontId="3" fillId="2" borderId="0" xfId="0" applyFont="1" applyFill="1" applyBorder="1"/>
    <xf numFmtId="0" fontId="4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12" xfId="0" applyFont="1" applyFill="1" applyBorder="1"/>
    <xf numFmtId="0" fontId="2" fillId="2" borderId="9" xfId="0" applyFont="1" applyFill="1" applyBorder="1"/>
    <xf numFmtId="164" fontId="4" fillId="3" borderId="0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5" fillId="2" borderId="2" xfId="0" applyFont="1" applyFill="1" applyBorder="1"/>
    <xf numFmtId="6" fontId="4" fillId="3" borderId="0" xfId="0" applyNumberFormat="1" applyFont="1" applyFill="1" applyBorder="1" applyAlignment="1">
      <alignment horizontal="center"/>
    </xf>
    <xf numFmtId="9" fontId="2" fillId="2" borderId="13" xfId="0" applyNumberFormat="1" applyFont="1" applyFill="1" applyBorder="1" applyAlignment="1">
      <alignment horizontal="center"/>
    </xf>
    <xf numFmtId="38" fontId="2" fillId="2" borderId="13" xfId="0" applyNumberFormat="1" applyFont="1" applyFill="1" applyBorder="1" applyAlignment="1">
      <alignment horizontal="center"/>
    </xf>
    <xf numFmtId="9" fontId="4" fillId="3" borderId="0" xfId="0" applyNumberFormat="1" applyFont="1" applyFill="1" applyBorder="1" applyAlignment="1">
      <alignment horizontal="center"/>
    </xf>
    <xf numFmtId="0" fontId="2" fillId="2" borderId="10" xfId="0" applyFont="1" applyFill="1" applyBorder="1"/>
    <xf numFmtId="3" fontId="2" fillId="2" borderId="2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5" fillId="2" borderId="0" xfId="0" applyFont="1" applyFill="1"/>
    <xf numFmtId="0" fontId="5" fillId="2" borderId="3" xfId="0" applyFont="1" applyFill="1" applyBorder="1"/>
    <xf numFmtId="0" fontId="5" fillId="2" borderId="5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quotePrefix="1" applyFont="1" applyFill="1" applyBorder="1" applyAlignment="1">
      <alignment horizontal="left"/>
    </xf>
    <xf numFmtId="0" fontId="2" fillId="2" borderId="15" xfId="0" applyFont="1" applyFill="1" applyBorder="1"/>
    <xf numFmtId="0" fontId="2" fillId="2" borderId="8" xfId="0" applyFont="1" applyFill="1" applyBorder="1"/>
    <xf numFmtId="0" fontId="11" fillId="2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right" indent="2"/>
    </xf>
    <xf numFmtId="0" fontId="2" fillId="2" borderId="1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/>
    </xf>
    <xf numFmtId="6" fontId="2" fillId="2" borderId="13" xfId="0" applyNumberFormat="1" applyFont="1" applyFill="1" applyBorder="1" applyAlignment="1">
      <alignment horizontal="center" vertical="top"/>
    </xf>
    <xf numFmtId="6" fontId="5" fillId="3" borderId="0" xfId="0" applyNumberFormat="1" applyFont="1" applyFill="1" applyBorder="1" applyAlignment="1">
      <alignment horizontal="right"/>
    </xf>
    <xf numFmtId="6" fontId="5" fillId="3" borderId="2" xfId="0" applyNumberFormat="1" applyFont="1" applyFill="1" applyBorder="1" applyAlignment="1">
      <alignment horizontal="right"/>
    </xf>
    <xf numFmtId="6" fontId="4" fillId="3" borderId="0" xfId="0" applyNumberFormat="1" applyFont="1" applyFill="1" applyBorder="1" applyAlignment="1">
      <alignment horizontal="right"/>
    </xf>
    <xf numFmtId="6" fontId="4" fillId="3" borderId="2" xfId="0" applyNumberFormat="1" applyFont="1" applyFill="1" applyBorder="1" applyAlignment="1">
      <alignment horizontal="right"/>
    </xf>
    <xf numFmtId="6" fontId="4" fillId="2" borderId="0" xfId="0" applyNumberFormat="1" applyFont="1" applyFill="1" applyBorder="1" applyAlignment="1">
      <alignment horizontal="right"/>
    </xf>
    <xf numFmtId="6" fontId="4" fillId="2" borderId="2" xfId="0" applyNumberFormat="1" applyFont="1" applyFill="1" applyBorder="1" applyAlignment="1">
      <alignment horizontal="right"/>
    </xf>
    <xf numFmtId="6" fontId="0" fillId="2" borderId="0" xfId="0" applyNumberFormat="1" applyFill="1" applyBorder="1" applyAlignment="1">
      <alignment horizontal="right"/>
    </xf>
    <xf numFmtId="6" fontId="0" fillId="2" borderId="2" xfId="0" applyNumberFormat="1" applyFill="1" applyBorder="1" applyAlignment="1">
      <alignment horizontal="right"/>
    </xf>
    <xf numFmtId="38" fontId="2" fillId="2" borderId="0" xfId="0" applyNumberFormat="1" applyFont="1" applyFill="1" applyBorder="1" applyAlignment="1">
      <alignment horizontal="right"/>
    </xf>
    <xf numFmtId="38" fontId="5" fillId="3" borderId="0" xfId="0" applyNumberFormat="1" applyFont="1" applyFill="1" applyBorder="1" applyAlignment="1">
      <alignment horizontal="right"/>
    </xf>
    <xf numFmtId="38" fontId="4" fillId="3" borderId="0" xfId="0" applyNumberFormat="1" applyFont="1" applyFill="1" applyBorder="1" applyAlignment="1">
      <alignment horizontal="right"/>
    </xf>
    <xf numFmtId="38" fontId="4" fillId="3" borderId="2" xfId="0" applyNumberFormat="1" applyFont="1" applyFill="1" applyBorder="1" applyAlignment="1">
      <alignment horizontal="right"/>
    </xf>
    <xf numFmtId="6" fontId="4" fillId="3" borderId="10" xfId="0" applyNumberFormat="1" applyFont="1" applyFill="1" applyBorder="1" applyAlignment="1">
      <alignment horizontal="right"/>
    </xf>
    <xf numFmtId="6" fontId="4" fillId="3" borderId="16" xfId="0" applyNumberFormat="1" applyFont="1" applyFill="1" applyBorder="1" applyAlignment="1">
      <alignment horizontal="right"/>
    </xf>
    <xf numFmtId="6" fontId="4" fillId="3" borderId="7" xfId="0" applyNumberFormat="1" applyFont="1" applyFill="1" applyBorder="1" applyAlignment="1">
      <alignment horizontal="right"/>
    </xf>
    <xf numFmtId="6" fontId="4" fillId="3" borderId="17" xfId="0" applyNumberFormat="1" applyFont="1" applyFill="1" applyBorder="1" applyAlignment="1">
      <alignment horizontal="right"/>
    </xf>
    <xf numFmtId="6" fontId="5" fillId="2" borderId="0" xfId="0" applyNumberFormat="1" applyFont="1" applyFill="1" applyBorder="1" applyAlignment="1">
      <alignment horizontal="right"/>
    </xf>
    <xf numFmtId="6" fontId="5" fillId="2" borderId="2" xfId="0" applyNumberFormat="1" applyFont="1" applyFill="1" applyBorder="1" applyAlignment="1">
      <alignment horizontal="right"/>
    </xf>
    <xf numFmtId="6" fontId="4" fillId="3" borderId="8" xfId="0" applyNumberFormat="1" applyFont="1" applyFill="1" applyBorder="1" applyAlignment="1">
      <alignment horizontal="right"/>
    </xf>
    <xf numFmtId="6" fontId="4" fillId="3" borderId="15" xfId="0" applyNumberFormat="1" applyFont="1" applyFill="1" applyBorder="1" applyAlignment="1">
      <alignment horizontal="right"/>
    </xf>
    <xf numFmtId="6" fontId="4" fillId="3" borderId="18" xfId="0" applyNumberFormat="1" applyFont="1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38" fontId="4" fillId="3" borderId="14" xfId="0" applyNumberFormat="1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6" fontId="4" fillId="3" borderId="19" xfId="0" applyNumberFormat="1" applyFont="1" applyFill="1" applyBorder="1" applyAlignment="1">
      <alignment horizontal="right"/>
    </xf>
    <xf numFmtId="38" fontId="4" fillId="3" borderId="19" xfId="0" applyNumberFormat="1" applyFont="1" applyFill="1" applyBorder="1" applyAlignment="1">
      <alignment horizontal="right"/>
    </xf>
    <xf numFmtId="6" fontId="4" fillId="3" borderId="20" xfId="0" applyNumberFormat="1" applyFont="1" applyFill="1" applyBorder="1" applyAlignment="1">
      <alignment horizontal="right"/>
    </xf>
    <xf numFmtId="6" fontId="4" fillId="2" borderId="19" xfId="0" applyNumberFormat="1" applyFont="1" applyFill="1" applyBorder="1" applyAlignment="1">
      <alignment horizontal="right"/>
    </xf>
    <xf numFmtId="6" fontId="4" fillId="4" borderId="19" xfId="0" applyNumberFormat="1" applyFont="1" applyFill="1" applyBorder="1" applyAlignment="1">
      <alignment horizontal="right"/>
    </xf>
    <xf numFmtId="6" fontId="4" fillId="3" borderId="5" xfId="0" applyNumberFormat="1" applyFont="1" applyFill="1" applyBorder="1" applyAlignment="1">
      <alignment horizontal="right"/>
    </xf>
    <xf numFmtId="6" fontId="4" fillId="4" borderId="21" xfId="0" applyNumberFormat="1" applyFont="1" applyFill="1" applyBorder="1" applyAlignment="1">
      <alignment horizontal="right"/>
    </xf>
    <xf numFmtId="6" fontId="4" fillId="3" borderId="3" xfId="0" applyNumberFormat="1" applyFont="1" applyFill="1" applyBorder="1" applyAlignment="1">
      <alignment horizontal="right"/>
    </xf>
    <xf numFmtId="6" fontId="4" fillId="4" borderId="22" xfId="0" applyNumberFormat="1" applyFont="1" applyFill="1" applyBorder="1" applyAlignment="1">
      <alignment horizontal="right"/>
    </xf>
    <xf numFmtId="38" fontId="0" fillId="2" borderId="0" xfId="0" applyNumberFormat="1" applyFill="1" applyAlignment="1">
      <alignment horizontal="center"/>
    </xf>
    <xf numFmtId="38" fontId="0" fillId="2" borderId="0" xfId="0" applyNumberFormat="1" applyFill="1" applyBorder="1" applyAlignment="1">
      <alignment horizontal="center"/>
    </xf>
    <xf numFmtId="38" fontId="0" fillId="2" borderId="0" xfId="1" applyNumberFormat="1" applyFont="1" applyFill="1" applyBorder="1" applyAlignment="1">
      <alignment horizontal="center"/>
    </xf>
    <xf numFmtId="170" fontId="0" fillId="2" borderId="0" xfId="0" applyNumberFormat="1" applyFill="1" applyAlignment="1">
      <alignment horizontal="center"/>
    </xf>
    <xf numFmtId="38" fontId="0" fillId="2" borderId="0" xfId="0" applyNumberFormat="1" applyFill="1"/>
    <xf numFmtId="0" fontId="5" fillId="2" borderId="1" xfId="0" applyFont="1" applyFill="1" applyBorder="1" applyAlignment="1">
      <alignment horizontal="right" indent="9"/>
    </xf>
    <xf numFmtId="0" fontId="10" fillId="5" borderId="23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12" fillId="5" borderId="25" xfId="0" applyFont="1" applyFill="1" applyBorder="1" applyAlignment="1">
      <alignment horizontal="left"/>
    </xf>
    <xf numFmtId="0" fontId="10" fillId="5" borderId="23" xfId="0" applyFont="1" applyFill="1" applyBorder="1"/>
    <xf numFmtId="0" fontId="10" fillId="5" borderId="24" xfId="0" applyFont="1" applyFill="1" applyBorder="1"/>
    <xf numFmtId="0" fontId="5" fillId="6" borderId="26" xfId="0" applyFont="1" applyFill="1" applyBorder="1"/>
    <xf numFmtId="0" fontId="1" fillId="6" borderId="27" xfId="0" applyFont="1" applyFill="1" applyBorder="1"/>
    <xf numFmtId="0" fontId="1" fillId="6" borderId="26" xfId="0" applyFont="1" applyFill="1" applyBorder="1"/>
    <xf numFmtId="0" fontId="1" fillId="6" borderId="26" xfId="0" applyFont="1" applyFill="1" applyBorder="1" applyAlignment="1">
      <alignment horizontal="center"/>
    </xf>
    <xf numFmtId="0" fontId="14" fillId="5" borderId="25" xfId="0" applyFont="1" applyFill="1" applyBorder="1"/>
    <xf numFmtId="0" fontId="2" fillId="3" borderId="28" xfId="0" applyFont="1" applyFill="1" applyBorder="1"/>
    <xf numFmtId="0" fontId="5" fillId="3" borderId="15" xfId="0" applyFont="1" applyFill="1" applyBorder="1"/>
    <xf numFmtId="0" fontId="4" fillId="3" borderId="15" xfId="0" applyFont="1" applyFill="1" applyBorder="1" applyAlignment="1">
      <alignment horizontal="center"/>
    </xf>
    <xf numFmtId="0" fontId="2" fillId="6" borderId="27" xfId="0" applyFont="1" applyFill="1" applyBorder="1"/>
    <xf numFmtId="14" fontId="2" fillId="6" borderId="26" xfId="0" applyNumberFormat="1" applyFont="1" applyFill="1" applyBorder="1" applyAlignment="1">
      <alignment horizontal="right"/>
    </xf>
    <xf numFmtId="14" fontId="2" fillId="6" borderId="29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5" fillId="6" borderId="0" xfId="0" applyFont="1" applyFill="1" applyBorder="1"/>
    <xf numFmtId="14" fontId="2" fillId="6" borderId="0" xfId="0" applyNumberFormat="1" applyFont="1" applyFill="1" applyBorder="1" applyAlignment="1">
      <alignment horizontal="right"/>
    </xf>
    <xf numFmtId="14" fontId="2" fillId="6" borderId="2" xfId="0" applyNumberFormat="1" applyFont="1" applyFill="1" applyBorder="1" applyAlignment="1">
      <alignment horizontal="right"/>
    </xf>
    <xf numFmtId="14" fontId="13" fillId="6" borderId="26" xfId="0" applyNumberFormat="1" applyFont="1" applyFill="1" applyBorder="1" applyAlignment="1">
      <alignment horizontal="right"/>
    </xf>
    <xf numFmtId="14" fontId="13" fillId="6" borderId="29" xfId="0" applyNumberFormat="1" applyFont="1" applyFill="1" applyBorder="1" applyAlignment="1">
      <alignment horizontal="right"/>
    </xf>
    <xf numFmtId="0" fontId="2" fillId="3" borderId="15" xfId="0" applyFont="1" applyFill="1" applyBorder="1"/>
    <xf numFmtId="0" fontId="2" fillId="6" borderId="29" xfId="0" applyFont="1" applyFill="1" applyBorder="1" applyAlignment="1">
      <alignment horizontal="right"/>
    </xf>
    <xf numFmtId="0" fontId="2" fillId="3" borderId="6" xfId="0" applyFont="1" applyFill="1" applyBorder="1"/>
    <xf numFmtId="0" fontId="5" fillId="3" borderId="3" xfId="0" applyFont="1" applyFill="1" applyBorder="1"/>
    <xf numFmtId="0" fontId="8" fillId="3" borderId="0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0" fillId="0" borderId="0" xfId="0" applyBorder="1"/>
    <xf numFmtId="38" fontId="5" fillId="3" borderId="2" xfId="0" applyNumberFormat="1" applyFont="1" applyFill="1" applyBorder="1" applyAlignment="1">
      <alignment horizontal="right"/>
    </xf>
    <xf numFmtId="38" fontId="4" fillId="3" borderId="5" xfId="0" applyNumberFormat="1" applyFont="1" applyFill="1" applyBorder="1" applyAlignment="1">
      <alignment horizontal="right"/>
    </xf>
    <xf numFmtId="0" fontId="0" fillId="2" borderId="30" xfId="0" applyFill="1" applyBorder="1" applyAlignment="1">
      <alignment horizontal="center"/>
    </xf>
    <xf numFmtId="0" fontId="5" fillId="2" borderId="11" xfId="0" applyFont="1" applyFill="1" applyBorder="1"/>
    <xf numFmtId="10" fontId="5" fillId="2" borderId="0" xfId="0" applyNumberFormat="1" applyFont="1" applyFill="1" applyBorder="1" applyAlignment="1">
      <alignment horizontal="center"/>
    </xf>
    <xf numFmtId="10" fontId="5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0" fontId="5" fillId="2" borderId="4" xfId="0" applyNumberFormat="1" applyFont="1" applyFill="1" applyBorder="1" applyAlignment="1">
      <alignment horizontal="center"/>
    </xf>
    <xf numFmtId="6" fontId="15" fillId="2" borderId="0" xfId="0" applyNumberFormat="1" applyFont="1" applyFill="1" applyBorder="1" applyAlignment="1">
      <alignment horizontal="right"/>
    </xf>
    <xf numFmtId="6" fontId="15" fillId="2" borderId="2" xfId="0" applyNumberFormat="1" applyFont="1" applyFill="1" applyBorder="1" applyAlignment="1">
      <alignment horizontal="right"/>
    </xf>
    <xf numFmtId="6" fontId="15" fillId="2" borderId="5" xfId="0" applyNumberFormat="1" applyFont="1" applyFill="1" applyBorder="1" applyAlignment="1">
      <alignment horizontal="right"/>
    </xf>
    <xf numFmtId="6" fontId="15" fillId="2" borderId="14" xfId="0" applyNumberFormat="1" applyFont="1" applyFill="1" applyBorder="1" applyAlignment="1">
      <alignment horizontal="right"/>
    </xf>
    <xf numFmtId="38" fontId="5" fillId="2" borderId="0" xfId="0" applyNumberFormat="1" applyFont="1" applyFill="1" applyBorder="1" applyAlignment="1">
      <alignment horizontal="right"/>
    </xf>
    <xf numFmtId="38" fontId="5" fillId="2" borderId="2" xfId="0" applyNumberFormat="1" applyFont="1" applyFill="1" applyBorder="1" applyAlignment="1">
      <alignment horizontal="right"/>
    </xf>
    <xf numFmtId="6" fontId="5" fillId="2" borderId="5" xfId="0" applyNumberFormat="1" applyFont="1" applyFill="1" applyBorder="1" applyAlignment="1">
      <alignment horizontal="right"/>
    </xf>
    <xf numFmtId="6" fontId="5" fillId="2" borderId="14" xfId="0" applyNumberFormat="1" applyFont="1" applyFill="1" applyBorder="1" applyAlignment="1">
      <alignment horizontal="right"/>
    </xf>
    <xf numFmtId="6" fontId="5" fillId="3" borderId="5" xfId="0" applyNumberFormat="1" applyFont="1" applyFill="1" applyBorder="1" applyAlignment="1">
      <alignment horizontal="right" indent="2"/>
    </xf>
    <xf numFmtId="6" fontId="5" fillId="3" borderId="5" xfId="0" applyNumberFormat="1" applyFont="1" applyFill="1" applyBorder="1" applyAlignment="1">
      <alignment horizontal="center"/>
    </xf>
    <xf numFmtId="6" fontId="5" fillId="3" borderId="5" xfId="1" applyNumberFormat="1" applyFont="1" applyFill="1" applyBorder="1" applyAlignment="1">
      <alignment horizontal="right" indent="1"/>
    </xf>
    <xf numFmtId="38" fontId="5" fillId="3" borderId="8" xfId="0" applyNumberFormat="1" applyFont="1" applyFill="1" applyBorder="1" applyAlignment="1">
      <alignment horizontal="right" indent="2"/>
    </xf>
    <xf numFmtId="38" fontId="5" fillId="3" borderId="8" xfId="0" applyNumberFormat="1" applyFont="1" applyFill="1" applyBorder="1" applyAlignment="1">
      <alignment horizontal="right" indent="3"/>
    </xf>
    <xf numFmtId="38" fontId="5" fillId="3" borderId="8" xfId="1" applyNumberFormat="1" applyFont="1" applyFill="1" applyBorder="1" applyAlignment="1">
      <alignment horizontal="right" indent="1"/>
    </xf>
    <xf numFmtId="6" fontId="4" fillId="3" borderId="30" xfId="0" applyNumberFormat="1" applyFont="1" applyFill="1" applyBorder="1" applyAlignment="1">
      <alignment horizontal="right"/>
    </xf>
    <xf numFmtId="0" fontId="0" fillId="2" borderId="27" xfId="0" applyFill="1" applyBorder="1"/>
    <xf numFmtId="165" fontId="5" fillId="2" borderId="29" xfId="1" applyNumberFormat="1" applyFont="1" applyFill="1" applyBorder="1" applyAlignment="1">
      <alignment horizontal="center"/>
    </xf>
    <xf numFmtId="10" fontId="5" fillId="3" borderId="2" xfId="1" applyNumberFormat="1" applyFont="1" applyFill="1" applyBorder="1" applyAlignment="1">
      <alignment horizontal="center"/>
    </xf>
    <xf numFmtId="6" fontId="5" fillId="3" borderId="2" xfId="0" applyNumberFormat="1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8" fontId="5" fillId="3" borderId="4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38" fontId="2" fillId="2" borderId="26" xfId="0" applyNumberFormat="1" applyFont="1" applyFill="1" applyBorder="1" applyAlignment="1">
      <alignment horizontal="center"/>
    </xf>
    <xf numFmtId="170" fontId="2" fillId="2" borderId="26" xfId="0" applyNumberFormat="1" applyFont="1" applyFill="1" applyBorder="1" applyAlignment="1">
      <alignment horizontal="center"/>
    </xf>
    <xf numFmtId="38" fontId="2" fillId="2" borderId="29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right" indent="3"/>
    </xf>
    <xf numFmtId="6" fontId="5" fillId="3" borderId="14" xfId="0" applyNumberFormat="1" applyFont="1" applyFill="1" applyBorder="1" applyAlignment="1">
      <alignment horizontal="right" indent="1"/>
    </xf>
    <xf numFmtId="0" fontId="0" fillId="2" borderId="11" xfId="0" applyFill="1" applyBorder="1" applyAlignment="1">
      <alignment horizontal="right" indent="3"/>
    </xf>
    <xf numFmtId="0" fontId="0" fillId="2" borderId="12" xfId="0" applyFill="1" applyBorder="1" applyAlignment="1">
      <alignment horizontal="right" indent="3"/>
    </xf>
    <xf numFmtId="38" fontId="5" fillId="3" borderId="7" xfId="0" applyNumberFormat="1" applyFont="1" applyFill="1" applyBorder="1" applyAlignment="1">
      <alignment horizontal="right" indent="2"/>
    </xf>
    <xf numFmtId="38" fontId="5" fillId="3" borderId="7" xfId="0" applyNumberFormat="1" applyFont="1" applyFill="1" applyBorder="1" applyAlignment="1">
      <alignment horizontal="right" indent="3"/>
    </xf>
    <xf numFmtId="38" fontId="5" fillId="3" borderId="7" xfId="1" applyNumberFormat="1" applyFont="1" applyFill="1" applyBorder="1" applyAlignment="1">
      <alignment horizontal="right" indent="1"/>
    </xf>
    <xf numFmtId="6" fontId="5" fillId="3" borderId="4" xfId="0" applyNumberFormat="1" applyFont="1" applyFill="1" applyBorder="1" applyAlignment="1">
      <alignment horizontal="right" indent="1"/>
    </xf>
    <xf numFmtId="0" fontId="5" fillId="2" borderId="31" xfId="0" applyFont="1" applyFill="1" applyBorder="1" applyAlignment="1">
      <alignment horizontal="left" vertical="top" wrapText="1"/>
    </xf>
    <xf numFmtId="0" fontId="0" fillId="0" borderId="10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38" fontId="2" fillId="2" borderId="27" xfId="0" applyNumberFormat="1" applyFont="1" applyFill="1" applyBorder="1" applyAlignment="1">
      <alignment horizontal="center" wrapText="1"/>
    </xf>
    <xf numFmtId="38" fontId="2" fillId="2" borderId="26" xfId="0" applyNumberFormat="1" applyFont="1" applyFill="1" applyBorder="1" applyAlignment="1">
      <alignment horizontal="center" wrapText="1"/>
    </xf>
    <xf numFmtId="38" fontId="2" fillId="2" borderId="29" xfId="0" applyNumberFormat="1" applyFont="1" applyFill="1" applyBorder="1" applyAlignment="1">
      <alignment horizontal="center" wrapText="1"/>
    </xf>
    <xf numFmtId="38" fontId="2" fillId="2" borderId="1" xfId="0" applyNumberFormat="1" applyFont="1" applyFill="1" applyBorder="1" applyAlignment="1">
      <alignment horizontal="center" wrapText="1"/>
    </xf>
    <xf numFmtId="38" fontId="2" fillId="2" borderId="0" xfId="0" applyNumberFormat="1" applyFont="1" applyFill="1" applyBorder="1" applyAlignment="1">
      <alignment horizontal="center" wrapText="1"/>
    </xf>
    <xf numFmtId="38" fontId="2" fillId="2" borderId="2" xfId="0" applyNumberFormat="1" applyFont="1" applyFill="1" applyBorder="1" applyAlignment="1">
      <alignment horizontal="center" wrapText="1"/>
    </xf>
    <xf numFmtId="38" fontId="2" fillId="2" borderId="6" xfId="0" applyNumberFormat="1" applyFont="1" applyFill="1" applyBorder="1" applyAlignment="1">
      <alignment horizontal="center" wrapText="1"/>
    </xf>
    <xf numFmtId="38" fontId="2" fillId="2" borderId="3" xfId="0" applyNumberFormat="1" applyFont="1" applyFill="1" applyBorder="1" applyAlignment="1">
      <alignment horizontal="center" wrapText="1"/>
    </xf>
    <xf numFmtId="38" fontId="2" fillId="2" borderId="4" xfId="0" applyNumberFormat="1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6E6E6"/>
      <rgbColor rgb="000000FF"/>
      <rgbColor rgb="00FFFF00"/>
      <rgbColor rgb="00CC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0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FFFCC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14"/>
    <pageSetUpPr fitToPage="1"/>
  </sheetPr>
  <dimension ref="B1:N46"/>
  <sheetViews>
    <sheetView zoomScaleNormal="100" workbookViewId="0"/>
  </sheetViews>
  <sheetFormatPr defaultColWidth="9.1796875" defaultRowHeight="12.5"/>
  <cols>
    <col min="1" max="1" width="5" style="22" customWidth="1"/>
    <col min="2" max="2" width="46.1796875" style="22" customWidth="1"/>
    <col min="3" max="6" width="15.7265625" style="22" customWidth="1"/>
    <col min="7" max="7" width="16.81640625" style="22" customWidth="1"/>
    <col min="8" max="8" width="15.81640625" style="25" customWidth="1"/>
    <col min="9" max="9" width="20" style="25" customWidth="1"/>
    <col min="10" max="10" width="19.26953125" style="25" customWidth="1"/>
    <col min="11" max="11" width="16.54296875" style="25" customWidth="1"/>
    <col min="12" max="12" width="14.26953125" style="25" customWidth="1"/>
    <col min="13" max="13" width="9.1796875" style="25"/>
    <col min="14" max="14" width="24.54296875" style="25" customWidth="1"/>
    <col min="15" max="15" width="2.453125" style="22" customWidth="1"/>
    <col min="16" max="16384" width="9.1796875" style="22"/>
  </cols>
  <sheetData>
    <row r="1" spans="2:7" ht="15.5">
      <c r="B1" s="21" t="s">
        <v>131</v>
      </c>
    </row>
    <row r="2" spans="2:7" ht="15.5">
      <c r="B2" s="21" t="s">
        <v>31</v>
      </c>
      <c r="C2" s="19"/>
      <c r="D2" s="19"/>
      <c r="E2" s="19"/>
      <c r="F2" s="19"/>
    </row>
    <row r="3" spans="2:7" ht="15.5">
      <c r="B3" s="21" t="s">
        <v>85</v>
      </c>
      <c r="C3" s="19"/>
      <c r="D3" s="19"/>
      <c r="E3" s="19"/>
      <c r="F3" s="19"/>
    </row>
    <row r="4" spans="2:7" ht="13.5" customHeight="1">
      <c r="B4" s="23"/>
    </row>
    <row r="5" spans="2:7">
      <c r="B5" s="158" t="s">
        <v>134</v>
      </c>
      <c r="C5" s="40"/>
      <c r="D5" s="157"/>
      <c r="E5" s="26"/>
      <c r="F5" s="19"/>
      <c r="G5" s="19"/>
    </row>
    <row r="6" spans="2:7" ht="13">
      <c r="B6" s="2" t="s">
        <v>133</v>
      </c>
      <c r="C6" s="3"/>
      <c r="D6" s="4"/>
      <c r="E6" s="26"/>
      <c r="F6" s="19"/>
      <c r="G6" s="19"/>
    </row>
    <row r="7" spans="2:7" ht="13" thickBot="1">
      <c r="B7" s="9" t="s">
        <v>132</v>
      </c>
      <c r="C7" s="5"/>
      <c r="D7" s="6"/>
      <c r="E7" s="26"/>
      <c r="F7" s="19"/>
      <c r="G7" s="19"/>
    </row>
    <row r="8" spans="2:7" ht="13.5" customHeight="1" thickBot="1">
      <c r="E8" s="27"/>
      <c r="F8" s="19"/>
      <c r="G8" s="19"/>
    </row>
    <row r="9" spans="2:7" ht="14">
      <c r="B9" s="128" t="s">
        <v>86</v>
      </c>
      <c r="C9" s="129"/>
      <c r="D9" s="129"/>
      <c r="E9" s="130"/>
      <c r="F9" s="15"/>
      <c r="G9" s="15"/>
    </row>
    <row r="10" spans="2:7">
      <c r="B10" s="196" t="s">
        <v>135</v>
      </c>
      <c r="C10" s="197"/>
      <c r="D10" s="197"/>
      <c r="E10" s="198"/>
      <c r="F10" s="15"/>
      <c r="G10" s="15"/>
    </row>
    <row r="11" spans="2:7">
      <c r="B11" s="199"/>
      <c r="C11" s="200"/>
      <c r="D11" s="200"/>
      <c r="E11" s="201"/>
      <c r="F11" s="15"/>
      <c r="G11" s="15"/>
    </row>
    <row r="12" spans="2:7">
      <c r="B12" s="199"/>
      <c r="C12" s="200"/>
      <c r="D12" s="200"/>
      <c r="E12" s="201"/>
      <c r="F12" s="15"/>
      <c r="G12" s="15"/>
    </row>
    <row r="13" spans="2:7">
      <c r="B13" s="199"/>
      <c r="C13" s="200"/>
      <c r="D13" s="200"/>
      <c r="E13" s="201"/>
      <c r="F13" s="15"/>
      <c r="G13" s="15"/>
    </row>
    <row r="14" spans="2:7">
      <c r="B14" s="199"/>
      <c r="C14" s="200"/>
      <c r="D14" s="200"/>
      <c r="E14" s="201"/>
      <c r="F14" s="15"/>
      <c r="G14" s="15"/>
    </row>
    <row r="15" spans="2:7">
      <c r="B15" s="199"/>
      <c r="C15" s="200"/>
      <c r="D15" s="200"/>
      <c r="E15" s="201"/>
      <c r="F15" s="15"/>
      <c r="G15" s="15"/>
    </row>
    <row r="16" spans="2:7" ht="13" thickBot="1">
      <c r="B16" s="202"/>
      <c r="C16" s="203"/>
      <c r="D16" s="203"/>
      <c r="E16" s="204"/>
      <c r="F16" s="15"/>
      <c r="G16" s="15"/>
    </row>
    <row r="17" spans="2:7" ht="13.5" customHeight="1">
      <c r="B17" s="29"/>
      <c r="C17" s="15"/>
      <c r="D17" s="15"/>
      <c r="E17" s="15"/>
      <c r="F17" s="15"/>
      <c r="G17" s="15"/>
    </row>
    <row r="18" spans="2:7" ht="13.5" customHeight="1" thickBot="1">
      <c r="B18" s="25"/>
    </row>
    <row r="19" spans="2:7" ht="14">
      <c r="B19" s="128" t="s">
        <v>87</v>
      </c>
      <c r="C19" s="129"/>
      <c r="D19" s="129"/>
      <c r="E19" s="129"/>
      <c r="F19" s="130"/>
    </row>
    <row r="20" spans="2:7" ht="13">
      <c r="B20" s="14" t="s">
        <v>72</v>
      </c>
      <c r="C20" s="15"/>
      <c r="D20" s="15"/>
      <c r="E20" s="15"/>
      <c r="F20" s="16"/>
    </row>
    <row r="21" spans="2:7" ht="13">
      <c r="B21" s="43"/>
      <c r="C21" s="15"/>
      <c r="D21" s="15"/>
      <c r="E21" s="15"/>
      <c r="F21" s="16"/>
    </row>
    <row r="22" spans="2:7" ht="13">
      <c r="B22" s="47" t="s">
        <v>88</v>
      </c>
      <c r="C22" s="15"/>
      <c r="D22" s="15"/>
      <c r="E22" s="15"/>
      <c r="F22" s="16"/>
    </row>
    <row r="23" spans="2:7" ht="13">
      <c r="B23" s="44"/>
      <c r="C23" s="80" t="s">
        <v>24</v>
      </c>
      <c r="D23" s="80" t="s">
        <v>25</v>
      </c>
      <c r="E23" s="80" t="s">
        <v>26</v>
      </c>
      <c r="F23" s="83" t="s">
        <v>27</v>
      </c>
    </row>
    <row r="24" spans="2:7" ht="13">
      <c r="B24" s="81" t="s">
        <v>23</v>
      </c>
      <c r="C24" s="7">
        <v>2800</v>
      </c>
      <c r="D24" s="7">
        <v>1200</v>
      </c>
      <c r="E24" s="7">
        <v>1600</v>
      </c>
      <c r="F24" s="70">
        <v>0</v>
      </c>
    </row>
    <row r="25" spans="2:7" ht="13">
      <c r="B25" s="81" t="s">
        <v>83</v>
      </c>
      <c r="C25" s="8">
        <v>120</v>
      </c>
      <c r="D25" s="8">
        <v>80</v>
      </c>
      <c r="E25" s="8">
        <v>40</v>
      </c>
      <c r="F25" s="71">
        <v>0</v>
      </c>
    </row>
    <row r="26" spans="2:7" ht="13">
      <c r="B26" s="81" t="s">
        <v>28</v>
      </c>
      <c r="C26" s="61">
        <f>+C24*C25</f>
        <v>336000</v>
      </c>
      <c r="D26" s="61">
        <f>+D24*D25</f>
        <v>96000</v>
      </c>
      <c r="E26" s="61">
        <f>+E24*E25</f>
        <v>64000</v>
      </c>
      <c r="F26" s="62">
        <f>+F24*F25</f>
        <v>0</v>
      </c>
    </row>
    <row r="27" spans="2:7">
      <c r="B27" s="45"/>
      <c r="C27" s="63"/>
      <c r="D27" s="49"/>
      <c r="E27" s="49"/>
      <c r="F27" s="64"/>
    </row>
    <row r="28" spans="2:7" ht="13">
      <c r="B28" s="81" t="s">
        <v>33</v>
      </c>
      <c r="C28" s="61">
        <f>SUM(C26:F26)</f>
        <v>496000</v>
      </c>
      <c r="D28" s="49"/>
      <c r="E28" s="49"/>
      <c r="F28" s="64"/>
    </row>
    <row r="29" spans="2:7">
      <c r="B29" s="44"/>
      <c r="C29" s="30"/>
      <c r="D29" s="15"/>
      <c r="E29" s="15"/>
      <c r="F29" s="16"/>
    </row>
    <row r="30" spans="2:7" ht="13">
      <c r="B30" s="1" t="s">
        <v>89</v>
      </c>
      <c r="C30" s="15"/>
      <c r="D30" s="15"/>
      <c r="E30" s="15"/>
      <c r="F30" s="16"/>
    </row>
    <row r="31" spans="2:7" ht="13">
      <c r="B31" s="46"/>
      <c r="C31" s="152" t="str">
        <f>C23</f>
        <v>&lt;Product 1&gt;</v>
      </c>
      <c r="D31" s="152" t="str">
        <f>D23</f>
        <v>&lt;Product 2&gt;</v>
      </c>
      <c r="E31" s="152" t="str">
        <f>E23</f>
        <v>&lt;Product 3&gt;</v>
      </c>
      <c r="F31" s="153" t="str">
        <f>F23</f>
        <v>&lt;Product 4&gt;</v>
      </c>
    </row>
    <row r="32" spans="2:7" ht="13">
      <c r="B32" s="81" t="s">
        <v>29</v>
      </c>
      <c r="C32" s="10">
        <v>0.5</v>
      </c>
      <c r="D32" s="10">
        <v>0.4</v>
      </c>
      <c r="E32" s="10">
        <v>0.25</v>
      </c>
      <c r="F32" s="13">
        <v>0</v>
      </c>
    </row>
    <row r="33" spans="2:6" ht="13">
      <c r="B33" s="81" t="s">
        <v>30</v>
      </c>
      <c r="C33" s="61">
        <f>+C26*C32</f>
        <v>168000</v>
      </c>
      <c r="D33" s="61">
        <f>+D26*D32</f>
        <v>38400</v>
      </c>
      <c r="E33" s="61">
        <f>+E26*E32</f>
        <v>16000</v>
      </c>
      <c r="F33" s="62">
        <f>+F26*F32</f>
        <v>0</v>
      </c>
    </row>
    <row r="34" spans="2:6" ht="13">
      <c r="B34" s="45"/>
      <c r="C34" s="28"/>
      <c r="D34" s="28"/>
      <c r="E34" s="28"/>
      <c r="F34" s="33"/>
    </row>
    <row r="35" spans="2:6" ht="13">
      <c r="B35" s="81" t="s">
        <v>32</v>
      </c>
      <c r="C35" s="65">
        <f>SUM(C33:F33)</f>
        <v>222400</v>
      </c>
      <c r="D35" s="15"/>
      <c r="E35" s="15"/>
      <c r="F35" s="16"/>
    </row>
    <row r="36" spans="2:6" ht="13">
      <c r="B36" s="46"/>
      <c r="C36" s="20"/>
      <c r="D36" s="15"/>
      <c r="E36" s="15"/>
      <c r="F36" s="16"/>
    </row>
    <row r="37" spans="2:6" ht="13">
      <c r="B37" s="1" t="s">
        <v>90</v>
      </c>
      <c r="C37" s="20"/>
      <c r="D37" s="15"/>
      <c r="E37" s="15"/>
      <c r="F37" s="16"/>
    </row>
    <row r="38" spans="2:6" ht="13">
      <c r="B38" s="125" t="s">
        <v>73</v>
      </c>
      <c r="C38" s="66">
        <v>0.15</v>
      </c>
      <c r="D38" s="15"/>
      <c r="E38" s="15"/>
      <c r="F38" s="16"/>
    </row>
    <row r="39" spans="2:6" ht="13">
      <c r="B39" s="46"/>
      <c r="C39" s="11"/>
      <c r="D39" s="15"/>
      <c r="E39" s="15"/>
      <c r="F39" s="16"/>
    </row>
    <row r="40" spans="2:6" ht="13">
      <c r="B40" s="1" t="s">
        <v>91</v>
      </c>
      <c r="C40" s="67">
        <v>5</v>
      </c>
      <c r="D40" s="15"/>
      <c r="E40" s="15"/>
      <c r="F40" s="16"/>
    </row>
    <row r="41" spans="2:6" ht="13">
      <c r="B41" s="46"/>
      <c r="C41" s="12"/>
      <c r="D41" s="15"/>
      <c r="E41" s="15"/>
      <c r="F41" s="16"/>
    </row>
    <row r="42" spans="2:6" ht="13">
      <c r="B42" s="1" t="s">
        <v>92</v>
      </c>
      <c r="C42" s="66">
        <v>0.3</v>
      </c>
      <c r="D42" s="15"/>
      <c r="E42" s="15"/>
      <c r="F42" s="16"/>
    </row>
    <row r="43" spans="2:6">
      <c r="B43" s="46"/>
      <c r="C43" s="48"/>
      <c r="D43" s="15"/>
      <c r="E43" s="15"/>
      <c r="F43" s="16"/>
    </row>
    <row r="44" spans="2:6" ht="26">
      <c r="B44" s="82" t="s">
        <v>74</v>
      </c>
      <c r="C44" s="84">
        <v>80000</v>
      </c>
      <c r="D44" s="15"/>
      <c r="E44" s="15"/>
      <c r="F44" s="16"/>
    </row>
    <row r="45" spans="2:6" ht="13">
      <c r="B45" s="1"/>
      <c r="D45" s="15"/>
      <c r="E45" s="15"/>
      <c r="F45" s="16"/>
    </row>
    <row r="46" spans="2:6" ht="13" thickBot="1">
      <c r="B46" s="34"/>
      <c r="C46" s="17"/>
      <c r="D46" s="17"/>
      <c r="E46" s="17"/>
      <c r="F46" s="18"/>
    </row>
  </sheetData>
  <mergeCells count="1">
    <mergeCell ref="B10:E16"/>
  </mergeCells>
  <phoneticPr fontId="0" type="noConversion"/>
  <printOptions horizontalCentered="1"/>
  <pageMargins left="0.75" right="0.75" top="0.47" bottom="0.53" header="0.46" footer="0.5"/>
  <pageSetup scale="8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11"/>
    <pageSetUpPr fitToPage="1"/>
  </sheetPr>
  <dimension ref="A1:I49"/>
  <sheetViews>
    <sheetView zoomScaleNormal="100" workbookViewId="0"/>
  </sheetViews>
  <sheetFormatPr defaultColWidth="9.1796875" defaultRowHeight="12.5"/>
  <cols>
    <col min="1" max="1" width="5" style="22" customWidth="1"/>
    <col min="2" max="2" width="5.54296875" style="22" customWidth="1"/>
    <col min="3" max="3" width="34.26953125" style="72" customWidth="1"/>
    <col min="4" max="4" width="8.7265625" style="25" customWidth="1"/>
    <col min="5" max="9" width="13.7265625" style="25" customWidth="1"/>
    <col min="10" max="16384" width="9.1796875" style="22"/>
  </cols>
  <sheetData>
    <row r="1" spans="1:9" ht="15.5">
      <c r="B1" s="21" t="str">
        <f>+'Model Inputs'!B1</f>
        <v>[Company Name]</v>
      </c>
    </row>
    <row r="2" spans="1:9" ht="15.5">
      <c r="B2" s="21" t="str">
        <f>+'Model Inputs'!B2</f>
        <v>5-Year Financial Plan—Manufacturing</v>
      </c>
    </row>
    <row r="3" spans="1:9" ht="15.5">
      <c r="B3" s="21" t="s">
        <v>93</v>
      </c>
    </row>
    <row r="4" spans="1:9" ht="12.75" customHeight="1">
      <c r="A4" s="21"/>
    </row>
    <row r="5" spans="1:9" ht="12.75" customHeight="1" thickBot="1">
      <c r="A5" s="21"/>
    </row>
    <row r="6" spans="1:9" ht="13.5" customHeight="1">
      <c r="A6" s="21"/>
      <c r="B6" s="135" t="s">
        <v>97</v>
      </c>
      <c r="C6" s="129"/>
      <c r="D6" s="126"/>
      <c r="E6" s="126"/>
      <c r="F6" s="126"/>
      <c r="G6" s="126"/>
      <c r="H6" s="126"/>
      <c r="I6" s="127"/>
    </row>
    <row r="7" spans="1:9" ht="13">
      <c r="B7" s="31"/>
      <c r="C7" s="32"/>
      <c r="D7" s="19"/>
      <c r="E7" s="80" t="s">
        <v>8</v>
      </c>
      <c r="F7" s="80" t="s">
        <v>9</v>
      </c>
      <c r="G7" s="80" t="s">
        <v>10</v>
      </c>
      <c r="H7" s="80" t="s">
        <v>11</v>
      </c>
      <c r="I7" s="83" t="s">
        <v>12</v>
      </c>
    </row>
    <row r="8" spans="1:9">
      <c r="B8" s="31"/>
      <c r="C8" s="49" t="s">
        <v>34</v>
      </c>
      <c r="D8" s="19"/>
      <c r="E8" s="159" t="s">
        <v>5</v>
      </c>
      <c r="F8" s="159">
        <v>0.02</v>
      </c>
      <c r="G8" s="159">
        <v>0.04</v>
      </c>
      <c r="H8" s="159">
        <v>0.06</v>
      </c>
      <c r="I8" s="160">
        <v>0.08</v>
      </c>
    </row>
    <row r="9" spans="1:9">
      <c r="B9" s="31"/>
      <c r="C9" s="49" t="s">
        <v>35</v>
      </c>
      <c r="D9" s="19"/>
      <c r="E9" s="159" t="s">
        <v>5</v>
      </c>
      <c r="F9" s="159">
        <v>0.02</v>
      </c>
      <c r="G9" s="159">
        <v>0.04</v>
      </c>
      <c r="H9" s="159">
        <v>0.06</v>
      </c>
      <c r="I9" s="160">
        <v>0.08</v>
      </c>
    </row>
    <row r="10" spans="1:9" ht="13" thickBot="1">
      <c r="B10" s="34"/>
      <c r="C10" s="73" t="s">
        <v>36</v>
      </c>
      <c r="D10" s="35"/>
      <c r="E10" s="161">
        <v>5.0000000000000001E-3</v>
      </c>
      <c r="F10" s="161">
        <v>5.0000000000000001E-3</v>
      </c>
      <c r="G10" s="161">
        <v>5.0000000000000001E-3</v>
      </c>
      <c r="H10" s="161">
        <v>5.0000000000000001E-3</v>
      </c>
      <c r="I10" s="162">
        <v>5.0000000000000001E-3</v>
      </c>
    </row>
    <row r="11" spans="1:9" ht="13">
      <c r="E11" s="36"/>
      <c r="F11" s="36"/>
      <c r="G11" s="36"/>
      <c r="H11" s="36"/>
      <c r="I11" s="36"/>
    </row>
    <row r="12" spans="1:9" ht="13" thickBot="1"/>
    <row r="13" spans="1:9" ht="13">
      <c r="B13" s="132"/>
      <c r="C13" s="133"/>
      <c r="D13" s="134"/>
      <c r="E13" s="146" t="str">
        <f>+E7</f>
        <v>Year 1</v>
      </c>
      <c r="F13" s="146" t="str">
        <f>+F7</f>
        <v>Year 2</v>
      </c>
      <c r="G13" s="146" t="str">
        <f>+G7</f>
        <v>Year 3</v>
      </c>
      <c r="H13" s="146" t="str">
        <f>+H7</f>
        <v>Year 4</v>
      </c>
      <c r="I13" s="147" t="str">
        <f>+I7</f>
        <v>Year 5</v>
      </c>
    </row>
    <row r="14" spans="1:9" ht="13">
      <c r="B14" s="1" t="s">
        <v>0</v>
      </c>
      <c r="C14" s="49"/>
      <c r="D14" s="19"/>
      <c r="E14" s="91"/>
      <c r="F14" s="91"/>
      <c r="G14" s="91"/>
      <c r="H14" s="91"/>
      <c r="I14" s="92"/>
    </row>
    <row r="15" spans="1:9" ht="13">
      <c r="B15" s="31"/>
      <c r="C15" s="49" t="s">
        <v>37</v>
      </c>
      <c r="D15" s="48"/>
      <c r="E15" s="87">
        <f>+'Model Inputs'!C28</f>
        <v>496000</v>
      </c>
      <c r="F15" s="87">
        <f t="shared" ref="F15:I16" si="0">+E15*(1+F8)</f>
        <v>505920</v>
      </c>
      <c r="G15" s="87">
        <f t="shared" si="0"/>
        <v>526156.80000000005</v>
      </c>
      <c r="H15" s="87">
        <f t="shared" si="0"/>
        <v>557726.2080000001</v>
      </c>
      <c r="I15" s="88">
        <f t="shared" si="0"/>
        <v>602344.3046400001</v>
      </c>
    </row>
    <row r="16" spans="1:9" ht="13">
      <c r="B16" s="31"/>
      <c r="C16" s="74" t="s">
        <v>38</v>
      </c>
      <c r="D16" s="37"/>
      <c r="E16" s="156">
        <f>+'Model Inputs'!C35</f>
        <v>222400</v>
      </c>
      <c r="F16" s="156">
        <f t="shared" si="0"/>
        <v>226848</v>
      </c>
      <c r="G16" s="156">
        <f t="shared" si="0"/>
        <v>235921.92000000001</v>
      </c>
      <c r="H16" s="156">
        <f t="shared" si="0"/>
        <v>250077.23520000002</v>
      </c>
      <c r="I16" s="108">
        <f t="shared" si="0"/>
        <v>270083.41401600005</v>
      </c>
    </row>
    <row r="17" spans="2:9" ht="13">
      <c r="B17" s="31"/>
      <c r="C17" s="50" t="s">
        <v>95</v>
      </c>
      <c r="D17" s="38"/>
      <c r="E17" s="87">
        <f>E15-E16</f>
        <v>273600</v>
      </c>
      <c r="F17" s="87">
        <f>F15-F16</f>
        <v>279072</v>
      </c>
      <c r="G17" s="87">
        <f>G15-G16</f>
        <v>290234.88</v>
      </c>
      <c r="H17" s="87">
        <f>H15-H16</f>
        <v>307648.97280000011</v>
      </c>
      <c r="I17" s="88">
        <f>I15-I16</f>
        <v>332260.89062400005</v>
      </c>
    </row>
    <row r="18" spans="2:9" ht="13">
      <c r="B18" s="31"/>
      <c r="C18" s="49"/>
      <c r="D18" s="38"/>
      <c r="E18" s="89"/>
      <c r="F18" s="89"/>
      <c r="G18" s="89"/>
      <c r="H18" s="89"/>
      <c r="I18" s="90"/>
    </row>
    <row r="19" spans="2:9" ht="13">
      <c r="B19" s="31"/>
      <c r="C19" s="49" t="s">
        <v>136</v>
      </c>
      <c r="D19" s="38"/>
      <c r="E19" s="163">
        <v>0</v>
      </c>
      <c r="F19" s="163">
        <v>0</v>
      </c>
      <c r="G19" s="163">
        <v>10000</v>
      </c>
      <c r="H19" s="163">
        <v>0</v>
      </c>
      <c r="I19" s="164">
        <v>0</v>
      </c>
    </row>
    <row r="20" spans="2:9" ht="13">
      <c r="B20" s="31"/>
      <c r="C20" s="49" t="s">
        <v>39</v>
      </c>
      <c r="D20" s="38"/>
      <c r="E20" s="165">
        <v>1000</v>
      </c>
      <c r="F20" s="165">
        <v>0</v>
      </c>
      <c r="G20" s="165">
        <v>0</v>
      </c>
      <c r="H20" s="165">
        <v>0</v>
      </c>
      <c r="I20" s="166">
        <v>0</v>
      </c>
    </row>
    <row r="21" spans="2:9" ht="13">
      <c r="B21" s="31"/>
      <c r="C21" s="69" t="s">
        <v>96</v>
      </c>
      <c r="D21" s="57"/>
      <c r="E21" s="87">
        <f>+E17+E19+E20</f>
        <v>274600</v>
      </c>
      <c r="F21" s="87">
        <f>+F17+F19+F20</f>
        <v>279072</v>
      </c>
      <c r="G21" s="87">
        <f>+G17+G19+G20</f>
        <v>300234.88</v>
      </c>
      <c r="H21" s="87">
        <f>+H17+H19+H20</f>
        <v>307648.97280000011</v>
      </c>
      <c r="I21" s="88">
        <f>+I17+I19+I20</f>
        <v>332260.89062400005</v>
      </c>
    </row>
    <row r="22" spans="2:9">
      <c r="B22" s="31"/>
      <c r="C22" s="49"/>
      <c r="D22" s="19"/>
      <c r="E22" s="91"/>
      <c r="F22" s="91"/>
      <c r="G22" s="91"/>
      <c r="H22" s="91"/>
      <c r="I22" s="92"/>
    </row>
    <row r="23" spans="2:9" ht="13">
      <c r="B23" s="1" t="s">
        <v>94</v>
      </c>
      <c r="C23" s="49"/>
      <c r="D23" s="19"/>
      <c r="E23" s="91"/>
      <c r="F23" s="91"/>
      <c r="G23" s="91"/>
      <c r="H23" s="91"/>
      <c r="I23" s="92"/>
    </row>
    <row r="24" spans="2:9" ht="13">
      <c r="B24" s="31"/>
      <c r="C24" s="49" t="s">
        <v>76</v>
      </c>
      <c r="D24" s="19"/>
      <c r="E24" s="101">
        <v>40000</v>
      </c>
      <c r="F24" s="87">
        <f t="shared" ref="F24:I25" si="1">+E24*(1+F$9)</f>
        <v>40800</v>
      </c>
      <c r="G24" s="87">
        <f t="shared" si="1"/>
        <v>42432</v>
      </c>
      <c r="H24" s="87">
        <f t="shared" si="1"/>
        <v>44977.920000000006</v>
      </c>
      <c r="I24" s="88">
        <f t="shared" si="1"/>
        <v>48576.153600000012</v>
      </c>
    </row>
    <row r="25" spans="2:9" ht="13">
      <c r="B25" s="31"/>
      <c r="C25" s="49" t="s">
        <v>40</v>
      </c>
      <c r="D25" s="19"/>
      <c r="E25" s="167">
        <v>60000</v>
      </c>
      <c r="F25" s="87">
        <f t="shared" si="1"/>
        <v>61200</v>
      </c>
      <c r="G25" s="87">
        <f t="shared" si="1"/>
        <v>63648</v>
      </c>
      <c r="H25" s="87">
        <f t="shared" si="1"/>
        <v>67466.880000000005</v>
      </c>
      <c r="I25" s="88">
        <f t="shared" si="1"/>
        <v>72864.230400000015</v>
      </c>
    </row>
    <row r="26" spans="2:9" ht="13">
      <c r="B26" s="31"/>
      <c r="C26" s="49" t="s">
        <v>16</v>
      </c>
      <c r="D26" s="19"/>
      <c r="E26" s="95">
        <f>('Balance Sheet'!D15+'Balance Sheet'!D17+'Balance Sheet'!D18)/'Model Inputs'!$C$40</f>
        <v>40000</v>
      </c>
      <c r="F26" s="95">
        <f>('Balance Sheet'!E15+'Balance Sheet'!E17+'Balance Sheet'!E18)/'Model Inputs'!$C$40*(1+F$9)</f>
        <v>40800</v>
      </c>
      <c r="G26" s="95">
        <f>('Balance Sheet'!F15+'Balance Sheet'!F17+'Balance Sheet'!F18)/'Model Inputs'!$C$40*(1+G$9)</f>
        <v>41600</v>
      </c>
      <c r="H26" s="95">
        <f>('Balance Sheet'!G15+'Balance Sheet'!G17+'Balance Sheet'!G18)/'Model Inputs'!$C$40*(1+H$9)</f>
        <v>42400</v>
      </c>
      <c r="I26" s="96">
        <f>('Balance Sheet'!H15+'Balance Sheet'!H17+'Balance Sheet'!H18)/'Model Inputs'!$C$40*(1+I$9)</f>
        <v>43200</v>
      </c>
    </row>
    <row r="27" spans="2:9" ht="13">
      <c r="B27" s="31"/>
      <c r="C27" s="49" t="s">
        <v>1</v>
      </c>
      <c r="D27" s="19"/>
      <c r="E27" s="167">
        <v>40000</v>
      </c>
      <c r="F27" s="87">
        <f>+E27*(1+F$9)</f>
        <v>40800</v>
      </c>
      <c r="G27" s="87">
        <f>+F27*(1+G$9)</f>
        <v>42432</v>
      </c>
      <c r="H27" s="87">
        <f>+G27*(1+H$9)</f>
        <v>44977.920000000006</v>
      </c>
      <c r="I27" s="88">
        <f>+H27*(1+I$9)</f>
        <v>48576.153600000012</v>
      </c>
    </row>
    <row r="28" spans="2:9" ht="13">
      <c r="B28" s="31"/>
      <c r="C28" s="49" t="s">
        <v>138</v>
      </c>
      <c r="D28" s="19"/>
      <c r="E28" s="95">
        <f>+'Balance Sheet'!D18*'Model Inputs'!$C$38</f>
        <v>15000</v>
      </c>
      <c r="F28" s="95">
        <f>('Balance Sheet'!E18*'Model Inputs'!$C$38)*(1+F$9)</f>
        <v>15300</v>
      </c>
      <c r="G28" s="95">
        <f>('Balance Sheet'!F18*'Model Inputs'!$C$38)*(1+G$9)</f>
        <v>15600</v>
      </c>
      <c r="H28" s="95">
        <f>('Balance Sheet'!G18*'Model Inputs'!$C$38)*(1+H$9)</f>
        <v>15900</v>
      </c>
      <c r="I28" s="96">
        <f>('Balance Sheet'!H18*'Model Inputs'!$C$38)*(1+I$9)</f>
        <v>16200.000000000002</v>
      </c>
    </row>
    <row r="29" spans="2:9" ht="13">
      <c r="B29" s="31"/>
      <c r="C29" s="49" t="s">
        <v>14</v>
      </c>
      <c r="D29" s="19"/>
      <c r="E29" s="167">
        <v>30000</v>
      </c>
      <c r="F29" s="87">
        <f t="shared" ref="F29:I30" si="2">+E29*(1+F$9)</f>
        <v>30600</v>
      </c>
      <c r="G29" s="87">
        <f t="shared" si="2"/>
        <v>31824</v>
      </c>
      <c r="H29" s="87">
        <f t="shared" si="2"/>
        <v>33733.440000000002</v>
      </c>
      <c r="I29" s="88">
        <f t="shared" si="2"/>
        <v>36432.115200000007</v>
      </c>
    </row>
    <row r="30" spans="2:9" ht="13">
      <c r="B30" s="31"/>
      <c r="C30" s="49" t="s">
        <v>41</v>
      </c>
      <c r="D30" s="19"/>
      <c r="E30" s="167">
        <v>15000</v>
      </c>
      <c r="F30" s="87">
        <f t="shared" si="2"/>
        <v>15300</v>
      </c>
      <c r="G30" s="87">
        <f t="shared" si="2"/>
        <v>15912</v>
      </c>
      <c r="H30" s="87">
        <f t="shared" si="2"/>
        <v>16866.72</v>
      </c>
      <c r="I30" s="88">
        <f t="shared" si="2"/>
        <v>18216.057600000004</v>
      </c>
    </row>
    <row r="31" spans="2:9" ht="13">
      <c r="B31" s="31"/>
      <c r="C31" s="49" t="s">
        <v>42</v>
      </c>
      <c r="D31" s="19"/>
      <c r="E31" s="167">
        <v>18000</v>
      </c>
      <c r="F31" s="87">
        <f t="shared" ref="F31:I32" si="3">+E31*(1+F$9)</f>
        <v>18360</v>
      </c>
      <c r="G31" s="87">
        <f t="shared" si="3"/>
        <v>19094.400000000001</v>
      </c>
      <c r="H31" s="87">
        <f t="shared" si="3"/>
        <v>20240.064000000002</v>
      </c>
      <c r="I31" s="88">
        <f t="shared" si="3"/>
        <v>21859.269120000004</v>
      </c>
    </row>
    <row r="32" spans="2:9" ht="13">
      <c r="B32" s="31"/>
      <c r="C32" s="49" t="s">
        <v>75</v>
      </c>
      <c r="D32" s="19"/>
      <c r="E32" s="167">
        <v>4000</v>
      </c>
      <c r="F32" s="87">
        <f t="shared" si="3"/>
        <v>4080</v>
      </c>
      <c r="G32" s="87">
        <f t="shared" si="3"/>
        <v>4243.2</v>
      </c>
      <c r="H32" s="87">
        <f t="shared" si="3"/>
        <v>4497.7920000000004</v>
      </c>
      <c r="I32" s="88">
        <f t="shared" si="3"/>
        <v>4857.6153600000007</v>
      </c>
    </row>
    <row r="33" spans="2:9" ht="13">
      <c r="B33" s="31"/>
      <c r="C33" s="69" t="s">
        <v>98</v>
      </c>
      <c r="D33" s="57"/>
      <c r="E33" s="97">
        <f>SUM(E24:E32)</f>
        <v>262000</v>
      </c>
      <c r="F33" s="97">
        <f>SUM(F24:F32)</f>
        <v>267240</v>
      </c>
      <c r="G33" s="97">
        <f>SUM(G24:G32)</f>
        <v>276785.60000000003</v>
      </c>
      <c r="H33" s="97">
        <f>SUM(H24:H32)</f>
        <v>291060.73600000003</v>
      </c>
      <c r="I33" s="98">
        <f>SUM(I24:I32)</f>
        <v>310781.59488000005</v>
      </c>
    </row>
    <row r="34" spans="2:9">
      <c r="B34" s="31"/>
      <c r="C34" s="49"/>
      <c r="D34" s="19"/>
      <c r="E34" s="91"/>
      <c r="F34" s="91"/>
      <c r="G34" s="91"/>
      <c r="H34" s="91"/>
      <c r="I34" s="92"/>
    </row>
    <row r="35" spans="2:9" ht="13.5" thickBot="1">
      <c r="B35" s="59" t="s">
        <v>101</v>
      </c>
      <c r="C35" s="75"/>
      <c r="D35" s="39"/>
      <c r="E35" s="99">
        <f>E21-E33</f>
        <v>12600</v>
      </c>
      <c r="F35" s="99">
        <f>F21-F33</f>
        <v>11832</v>
      </c>
      <c r="G35" s="99">
        <f>G21-G33</f>
        <v>23449.27999999997</v>
      </c>
      <c r="H35" s="99">
        <f>H21-H33</f>
        <v>16588.236800000072</v>
      </c>
      <c r="I35" s="100">
        <f>I21-I33</f>
        <v>21479.295744000003</v>
      </c>
    </row>
    <row r="36" spans="2:9">
      <c r="B36" s="31"/>
      <c r="C36" s="49"/>
      <c r="D36" s="19"/>
      <c r="E36" s="101"/>
      <c r="F36" s="101"/>
      <c r="G36" s="101"/>
      <c r="H36" s="101"/>
      <c r="I36" s="102"/>
    </row>
    <row r="37" spans="2:9" ht="13">
      <c r="B37" s="31"/>
      <c r="C37" s="49" t="s">
        <v>43</v>
      </c>
      <c r="D37" s="19"/>
      <c r="E37" s="95">
        <f>-SUM('Loan Payment Calculator'!F12:F23)</f>
        <v>3589.5985845112523</v>
      </c>
      <c r="F37" s="95">
        <f>-SUM('Loan Payment Calculator'!F24:F35)</f>
        <v>2865.6993919981787</v>
      </c>
      <c r="G37" s="95">
        <f>-SUM('Loan Payment Calculator'!F36:F47)</f>
        <v>2105.6052398594506</v>
      </c>
      <c r="H37" s="95">
        <f>-SUM('Loan Payment Calculator'!F48:F59)</f>
        <v>1307.5063801137871</v>
      </c>
      <c r="I37" s="96">
        <f>-SUM('Loan Payment Calculator'!F60:F71)</f>
        <v>469.50257738083906</v>
      </c>
    </row>
    <row r="38" spans="2:9">
      <c r="B38" s="31"/>
      <c r="C38" s="49"/>
      <c r="D38" s="19"/>
      <c r="E38" s="101"/>
      <c r="F38" s="101"/>
      <c r="G38" s="101"/>
      <c r="H38" s="101"/>
      <c r="I38" s="102"/>
    </row>
    <row r="39" spans="2:9" ht="13.5" thickBot="1">
      <c r="B39" s="59" t="s">
        <v>100</v>
      </c>
      <c r="C39" s="75"/>
      <c r="D39" s="39"/>
      <c r="E39" s="99">
        <f>+E35-E37</f>
        <v>9010.4014154887482</v>
      </c>
      <c r="F39" s="99">
        <f>+F35-F37</f>
        <v>8966.3006080018204</v>
      </c>
      <c r="G39" s="99">
        <f>+G35-G37</f>
        <v>21343.674760140519</v>
      </c>
      <c r="H39" s="99">
        <f>+H35-H37</f>
        <v>15280.730419886284</v>
      </c>
      <c r="I39" s="100">
        <f>+I35-I37</f>
        <v>21009.793166619165</v>
      </c>
    </row>
    <row r="40" spans="2:9">
      <c r="B40" s="31"/>
      <c r="C40" s="49"/>
      <c r="D40" s="19"/>
      <c r="E40" s="91"/>
      <c r="F40" s="91"/>
      <c r="G40" s="91"/>
      <c r="H40" s="91"/>
      <c r="I40" s="92"/>
    </row>
    <row r="41" spans="2:9">
      <c r="B41" s="31"/>
      <c r="C41" s="49" t="s">
        <v>44</v>
      </c>
      <c r="D41" s="19"/>
      <c r="E41" s="167">
        <v>0</v>
      </c>
      <c r="F41" s="167">
        <v>0</v>
      </c>
      <c r="G41" s="167">
        <v>1000</v>
      </c>
      <c r="H41" s="167">
        <v>0</v>
      </c>
      <c r="I41" s="168">
        <v>0</v>
      </c>
    </row>
    <row r="42" spans="2:9">
      <c r="B42" s="31"/>
      <c r="C42" s="49" t="s">
        <v>45</v>
      </c>
      <c r="D42" s="19"/>
      <c r="E42" s="167">
        <v>0</v>
      </c>
      <c r="F42" s="167">
        <v>0</v>
      </c>
      <c r="G42" s="167">
        <v>0</v>
      </c>
      <c r="H42" s="167">
        <v>0</v>
      </c>
      <c r="I42" s="168">
        <v>0</v>
      </c>
    </row>
    <row r="43" spans="2:9">
      <c r="B43" s="31"/>
      <c r="C43" s="49"/>
      <c r="D43" s="19"/>
      <c r="E43" s="91"/>
      <c r="F43" s="91"/>
      <c r="G43" s="91"/>
      <c r="H43" s="91"/>
      <c r="I43" s="92"/>
    </row>
    <row r="44" spans="2:9" ht="13">
      <c r="B44" s="58" t="s">
        <v>102</v>
      </c>
      <c r="C44" s="76"/>
      <c r="D44" s="40"/>
      <c r="E44" s="103">
        <f>E39+E41+E42</f>
        <v>9010.4014154887482</v>
      </c>
      <c r="F44" s="103">
        <f>F39+F41+F42</f>
        <v>8966.3006080018204</v>
      </c>
      <c r="G44" s="103">
        <f>G39+G41+G42</f>
        <v>22343.674760140519</v>
      </c>
      <c r="H44" s="103">
        <f>H39+H41+H42</f>
        <v>15280.730419886284</v>
      </c>
      <c r="I44" s="177">
        <f>I39+I41+I42</f>
        <v>21009.793166619165</v>
      </c>
    </row>
    <row r="45" spans="2:9">
      <c r="B45" s="31"/>
      <c r="C45" s="49"/>
      <c r="D45" s="19"/>
      <c r="E45" s="91"/>
      <c r="F45" s="91"/>
      <c r="G45" s="91"/>
      <c r="H45" s="91"/>
      <c r="I45" s="92"/>
    </row>
    <row r="46" spans="2:9" ht="13">
      <c r="B46" s="1" t="s">
        <v>99</v>
      </c>
      <c r="C46" s="49"/>
      <c r="D46" s="68">
        <f>'Model Inputs'!C42</f>
        <v>0.3</v>
      </c>
      <c r="E46" s="95">
        <f>IF(E44&lt;0,0,$D$46*E44)</f>
        <v>2703.1204246466245</v>
      </c>
      <c r="F46" s="95">
        <f>IF(F44&lt;0,0,$D$46*F44)</f>
        <v>2689.8901824005461</v>
      </c>
      <c r="G46" s="95">
        <f>IF(G44&lt;0,0,$D$46*G44)</f>
        <v>6703.1024280421552</v>
      </c>
      <c r="H46" s="95">
        <f>IF(H44&lt;0,0,$D$46*H44)</f>
        <v>4584.2191259658848</v>
      </c>
      <c r="I46" s="96">
        <f>IF(I44&lt;0,0,$D$46*I44)</f>
        <v>6302.9379499857496</v>
      </c>
    </row>
    <row r="47" spans="2:9">
      <c r="B47" s="55"/>
      <c r="C47" s="49"/>
      <c r="D47" s="19"/>
      <c r="E47" s="91"/>
      <c r="F47" s="91"/>
      <c r="G47" s="91"/>
      <c r="H47" s="91"/>
      <c r="I47" s="92"/>
    </row>
    <row r="48" spans="2:9" ht="13.5" thickBot="1">
      <c r="B48" s="136" t="s">
        <v>103</v>
      </c>
      <c r="C48" s="137"/>
      <c r="D48" s="138"/>
      <c r="E48" s="104">
        <f>E44-E46</f>
        <v>6307.2809908421241</v>
      </c>
      <c r="F48" s="104">
        <f>F44-F46</f>
        <v>6276.4104256012743</v>
      </c>
      <c r="G48" s="104">
        <f>G44-G46</f>
        <v>15640.572332098363</v>
      </c>
      <c r="H48" s="104">
        <f>H44-H46</f>
        <v>10696.511293920399</v>
      </c>
      <c r="I48" s="105">
        <f>I44-I46</f>
        <v>14706.855216633416</v>
      </c>
    </row>
    <row r="49" spans="2:9" ht="13.5" thickTop="1" thickBot="1">
      <c r="B49" s="34"/>
      <c r="C49" s="73"/>
      <c r="D49" s="35"/>
      <c r="E49" s="106"/>
      <c r="F49" s="106"/>
      <c r="G49" s="106"/>
      <c r="H49" s="106"/>
      <c r="I49" s="107"/>
    </row>
  </sheetData>
  <phoneticPr fontId="0" type="noConversion"/>
  <printOptions horizontalCentered="1"/>
  <pageMargins left="0.75" right="0.75" top="0.47" bottom="0.53" header="0.46" footer="0.5"/>
  <pageSetup scale="89" orientation="landscape" horizontalDpi="300" verticalDpi="300" r:id="rId1"/>
  <headerFooter alignWithMargins="0"/>
  <ignoredErrors>
    <ignoredError sqref="F26:I26 F28:I2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11"/>
    <pageSetUpPr fitToPage="1"/>
  </sheetPr>
  <dimension ref="B1:I53"/>
  <sheetViews>
    <sheetView zoomScaleNormal="100" workbookViewId="0"/>
  </sheetViews>
  <sheetFormatPr defaultColWidth="9.1796875" defaultRowHeight="12.5"/>
  <cols>
    <col min="1" max="1" width="5" style="22" customWidth="1"/>
    <col min="2" max="2" width="5.54296875" style="22" customWidth="1"/>
    <col min="3" max="3" width="40.81640625" style="72" customWidth="1"/>
    <col min="4" max="4" width="18.26953125" style="22" customWidth="1"/>
    <col min="5" max="5" width="13.7265625" style="22" customWidth="1"/>
    <col min="6" max="6" width="13.54296875" style="22" customWidth="1"/>
    <col min="7" max="7" width="12.54296875" style="22" customWidth="1"/>
    <col min="8" max="8" width="13" style="22" customWidth="1"/>
    <col min="9" max="9" width="13.453125" style="22" customWidth="1"/>
    <col min="10" max="10" width="9.1796875" style="22"/>
    <col min="11" max="11" width="11.26953125" style="22" customWidth="1"/>
    <col min="12" max="16384" width="9.1796875" style="22"/>
  </cols>
  <sheetData>
    <row r="1" spans="2:9" ht="15.5">
      <c r="B1" s="56" t="str">
        <f>+'Model Inputs'!B1</f>
        <v>[Company Name]</v>
      </c>
      <c r="D1" s="15"/>
      <c r="E1" s="15"/>
      <c r="F1" s="15"/>
      <c r="G1" s="15"/>
      <c r="H1" s="15"/>
      <c r="I1" s="15"/>
    </row>
    <row r="2" spans="2:9" ht="15.5">
      <c r="B2" s="56" t="str">
        <f>+'Model Inputs'!B2</f>
        <v>5-Year Financial Plan—Manufacturing</v>
      </c>
      <c r="D2" s="15"/>
      <c r="E2" s="15"/>
      <c r="F2" s="15"/>
      <c r="G2" s="15"/>
      <c r="H2" s="15"/>
      <c r="I2" s="15"/>
    </row>
    <row r="3" spans="2:9" ht="15.5">
      <c r="B3" s="56" t="s">
        <v>104</v>
      </c>
      <c r="D3" s="15"/>
      <c r="E3" s="15"/>
      <c r="F3" s="15"/>
      <c r="G3" s="15"/>
      <c r="H3" s="15"/>
      <c r="I3" s="15"/>
    </row>
    <row r="4" spans="2:9">
      <c r="B4" s="15"/>
      <c r="C4" s="77"/>
      <c r="D4" s="15"/>
      <c r="E4" s="15"/>
      <c r="F4" s="15"/>
      <c r="G4" s="15"/>
      <c r="H4" s="15"/>
      <c r="I4" s="15"/>
    </row>
    <row r="5" spans="2:9" ht="13.5" thickBot="1">
      <c r="B5" s="15"/>
      <c r="C5" s="49"/>
      <c r="D5" s="50"/>
      <c r="E5" s="41"/>
      <c r="F5" s="41"/>
      <c r="G5" s="41"/>
      <c r="H5" s="41"/>
      <c r="I5" s="41"/>
    </row>
    <row r="6" spans="2:9" ht="13">
      <c r="B6" s="139" t="s">
        <v>2</v>
      </c>
      <c r="C6" s="131"/>
      <c r="D6" s="140" t="s">
        <v>113</v>
      </c>
      <c r="E6" s="140" t="s">
        <v>8</v>
      </c>
      <c r="F6" s="140" t="s">
        <v>9</v>
      </c>
      <c r="G6" s="140" t="s">
        <v>10</v>
      </c>
      <c r="H6" s="140" t="s">
        <v>11</v>
      </c>
      <c r="I6" s="141" t="s">
        <v>12</v>
      </c>
    </row>
    <row r="7" spans="2:9" ht="13">
      <c r="B7" s="31"/>
      <c r="C7" s="49" t="s">
        <v>77</v>
      </c>
      <c r="D7" s="101">
        <v>50000</v>
      </c>
      <c r="E7" s="87">
        <f>+'Cash Flow'!D36</f>
        <v>181829.29714058081</v>
      </c>
      <c r="F7" s="87">
        <f>+'Cash Flow'!E36</f>
        <v>164703.82452340773</v>
      </c>
      <c r="G7" s="87">
        <f>+'Cash Flow'!F36</f>
        <v>229982.41966059303</v>
      </c>
      <c r="H7" s="87">
        <f>+'Cash Flow'!G36</f>
        <v>314818.85489985469</v>
      </c>
      <c r="I7" s="88">
        <f>+'Cash Flow'!H36</f>
        <v>280127.63025909639</v>
      </c>
    </row>
    <row r="8" spans="2:9">
      <c r="B8" s="31"/>
      <c r="C8" s="49" t="s">
        <v>46</v>
      </c>
      <c r="D8" s="167">
        <v>3000</v>
      </c>
      <c r="E8" s="94">
        <f t="shared" ref="E8:I9" si="0">D8</f>
        <v>3000</v>
      </c>
      <c r="F8" s="94">
        <f t="shared" si="0"/>
        <v>3000</v>
      </c>
      <c r="G8" s="94">
        <f t="shared" si="0"/>
        <v>3000</v>
      </c>
      <c r="H8" s="94">
        <f t="shared" si="0"/>
        <v>3000</v>
      </c>
      <c r="I8" s="155">
        <f t="shared" si="0"/>
        <v>3000</v>
      </c>
    </row>
    <row r="9" spans="2:9">
      <c r="B9" s="31"/>
      <c r="C9" s="49" t="s">
        <v>47</v>
      </c>
      <c r="D9" s="167">
        <v>25000</v>
      </c>
      <c r="E9" s="94">
        <f t="shared" si="0"/>
        <v>25000</v>
      </c>
      <c r="F9" s="94">
        <f t="shared" si="0"/>
        <v>25000</v>
      </c>
      <c r="G9" s="94">
        <f t="shared" si="0"/>
        <v>25000</v>
      </c>
      <c r="H9" s="94">
        <f t="shared" si="0"/>
        <v>25000</v>
      </c>
      <c r="I9" s="155">
        <f t="shared" si="0"/>
        <v>25000</v>
      </c>
    </row>
    <row r="10" spans="2:9">
      <c r="B10" s="31"/>
      <c r="C10" s="49" t="s">
        <v>48</v>
      </c>
      <c r="D10" s="167">
        <v>0</v>
      </c>
      <c r="E10" s="94">
        <f>+D10</f>
        <v>0</v>
      </c>
      <c r="F10" s="94">
        <f>+E10</f>
        <v>0</v>
      </c>
      <c r="G10" s="94">
        <f>+F10</f>
        <v>0</v>
      </c>
      <c r="H10" s="94">
        <f>+G10</f>
        <v>0</v>
      </c>
      <c r="I10" s="155">
        <f>+H10</f>
        <v>0</v>
      </c>
    </row>
    <row r="11" spans="2:9">
      <c r="B11" s="31"/>
      <c r="C11" s="49" t="s">
        <v>49</v>
      </c>
      <c r="D11" s="167">
        <v>0</v>
      </c>
      <c r="E11" s="94">
        <f t="shared" ref="E11:I12" si="1">+D11</f>
        <v>0</v>
      </c>
      <c r="F11" s="94">
        <f t="shared" si="1"/>
        <v>0</v>
      </c>
      <c r="G11" s="94">
        <f t="shared" si="1"/>
        <v>0</v>
      </c>
      <c r="H11" s="94">
        <f t="shared" si="1"/>
        <v>0</v>
      </c>
      <c r="I11" s="155">
        <f t="shared" si="1"/>
        <v>0</v>
      </c>
    </row>
    <row r="12" spans="2:9">
      <c r="B12" s="31"/>
      <c r="C12" s="49" t="s">
        <v>50</v>
      </c>
      <c r="D12" s="167">
        <v>5000</v>
      </c>
      <c r="E12" s="94">
        <f t="shared" si="1"/>
        <v>5000</v>
      </c>
      <c r="F12" s="94">
        <f t="shared" si="1"/>
        <v>5000</v>
      </c>
      <c r="G12" s="94">
        <f t="shared" si="1"/>
        <v>5000</v>
      </c>
      <c r="H12" s="94">
        <f t="shared" si="1"/>
        <v>5000</v>
      </c>
      <c r="I12" s="155">
        <f t="shared" si="1"/>
        <v>5000</v>
      </c>
    </row>
    <row r="13" spans="2:9" ht="13">
      <c r="B13" s="31"/>
      <c r="C13" s="69" t="s">
        <v>105</v>
      </c>
      <c r="D13" s="97">
        <f t="shared" ref="D13:I13" si="2">SUM(D7:D12)</f>
        <v>83000</v>
      </c>
      <c r="E13" s="97">
        <f t="shared" si="2"/>
        <v>214829.29714058081</v>
      </c>
      <c r="F13" s="97">
        <f t="shared" si="2"/>
        <v>197703.82452340773</v>
      </c>
      <c r="G13" s="97">
        <f t="shared" si="2"/>
        <v>262982.41966059303</v>
      </c>
      <c r="H13" s="97">
        <f t="shared" si="2"/>
        <v>347818.85489985469</v>
      </c>
      <c r="I13" s="98">
        <f t="shared" si="2"/>
        <v>313127.63025909639</v>
      </c>
    </row>
    <row r="14" spans="2:9">
      <c r="B14" s="31"/>
      <c r="C14" s="49"/>
      <c r="D14" s="91"/>
      <c r="E14" s="91"/>
      <c r="F14" s="91"/>
      <c r="G14" s="91"/>
      <c r="H14" s="91"/>
      <c r="I14" s="92"/>
    </row>
    <row r="15" spans="2:9">
      <c r="B15" s="31"/>
      <c r="C15" s="49" t="s">
        <v>18</v>
      </c>
      <c r="D15" s="101">
        <v>100000</v>
      </c>
      <c r="E15" s="85">
        <f t="shared" ref="E15:I17" si="3">+D15</f>
        <v>100000</v>
      </c>
      <c r="F15" s="85">
        <f t="shared" si="3"/>
        <v>100000</v>
      </c>
      <c r="G15" s="85">
        <f t="shared" si="3"/>
        <v>100000</v>
      </c>
      <c r="H15" s="85">
        <f t="shared" si="3"/>
        <v>100000</v>
      </c>
      <c r="I15" s="86">
        <f t="shared" si="3"/>
        <v>100000</v>
      </c>
    </row>
    <row r="16" spans="2:9">
      <c r="B16" s="31"/>
      <c r="C16" s="49" t="s">
        <v>17</v>
      </c>
      <c r="D16" s="167">
        <v>100000</v>
      </c>
      <c r="E16" s="94">
        <f t="shared" si="3"/>
        <v>100000</v>
      </c>
      <c r="F16" s="94">
        <f t="shared" si="3"/>
        <v>100000</v>
      </c>
      <c r="G16" s="94">
        <f t="shared" si="3"/>
        <v>100000</v>
      </c>
      <c r="H16" s="94">
        <f t="shared" si="3"/>
        <v>100000</v>
      </c>
      <c r="I16" s="155">
        <f t="shared" si="3"/>
        <v>100000</v>
      </c>
    </row>
    <row r="17" spans="2:9">
      <c r="B17" s="31"/>
      <c r="C17" s="49" t="s">
        <v>51</v>
      </c>
      <c r="D17" s="167">
        <v>0</v>
      </c>
      <c r="E17" s="94">
        <f t="shared" si="3"/>
        <v>0</v>
      </c>
      <c r="F17" s="94">
        <f t="shared" si="3"/>
        <v>0</v>
      </c>
      <c r="G17" s="94">
        <f t="shared" si="3"/>
        <v>0</v>
      </c>
      <c r="H17" s="94">
        <f t="shared" si="3"/>
        <v>0</v>
      </c>
      <c r="I17" s="155">
        <f t="shared" si="3"/>
        <v>0</v>
      </c>
    </row>
    <row r="18" spans="2:9">
      <c r="B18" s="31"/>
      <c r="C18" s="49" t="s">
        <v>84</v>
      </c>
      <c r="D18" s="167">
        <v>100000</v>
      </c>
      <c r="E18" s="94">
        <f>D18</f>
        <v>100000</v>
      </c>
      <c r="F18" s="94">
        <f>E18</f>
        <v>100000</v>
      </c>
      <c r="G18" s="94">
        <f>F18</f>
        <v>100000</v>
      </c>
      <c r="H18" s="94">
        <f>G18</f>
        <v>100000</v>
      </c>
      <c r="I18" s="155">
        <f>H18</f>
        <v>100000</v>
      </c>
    </row>
    <row r="19" spans="2:9" ht="13">
      <c r="B19" s="31"/>
      <c r="C19" s="49" t="s">
        <v>52</v>
      </c>
      <c r="D19" s="95">
        <v>0</v>
      </c>
      <c r="E19" s="95">
        <f>+D19+'Profit and Loss'!E26</f>
        <v>40000</v>
      </c>
      <c r="F19" s="95">
        <f>+E19+'Profit and Loss'!F26</f>
        <v>80800</v>
      </c>
      <c r="G19" s="95">
        <f>+F19+'Profit and Loss'!G26</f>
        <v>122400</v>
      </c>
      <c r="H19" s="95">
        <f>+G19+'Profit and Loss'!H26</f>
        <v>164800</v>
      </c>
      <c r="I19" s="108">
        <f>+H19+'Profit and Loss'!I26</f>
        <v>208000</v>
      </c>
    </row>
    <row r="20" spans="2:9" ht="13">
      <c r="B20" s="31"/>
      <c r="C20" s="69" t="s">
        <v>106</v>
      </c>
      <c r="D20" s="97">
        <f t="shared" ref="D20:I20" si="4">SUM(D15:D18)-D19</f>
        <v>300000</v>
      </c>
      <c r="E20" s="97">
        <f t="shared" si="4"/>
        <v>260000</v>
      </c>
      <c r="F20" s="97">
        <f t="shared" si="4"/>
        <v>219200</v>
      </c>
      <c r="G20" s="97">
        <f t="shared" si="4"/>
        <v>177600</v>
      </c>
      <c r="H20" s="97">
        <f t="shared" si="4"/>
        <v>135200</v>
      </c>
      <c r="I20" s="98">
        <f t="shared" si="4"/>
        <v>92000</v>
      </c>
    </row>
    <row r="21" spans="2:9">
      <c r="B21" s="31"/>
      <c r="C21" s="49"/>
      <c r="D21" s="91"/>
      <c r="E21" s="91"/>
      <c r="F21" s="91"/>
      <c r="G21" s="91"/>
      <c r="H21" s="91"/>
      <c r="I21" s="92"/>
    </row>
    <row r="22" spans="2:9">
      <c r="B22" s="31"/>
      <c r="C22" s="49" t="s">
        <v>22</v>
      </c>
      <c r="D22" s="101">
        <v>0</v>
      </c>
      <c r="E22" s="85">
        <f t="shared" ref="E22:I26" si="5">+D22</f>
        <v>0</v>
      </c>
      <c r="F22" s="85">
        <f t="shared" si="5"/>
        <v>0</v>
      </c>
      <c r="G22" s="85">
        <f t="shared" si="5"/>
        <v>0</v>
      </c>
      <c r="H22" s="85">
        <f t="shared" si="5"/>
        <v>0</v>
      </c>
      <c r="I22" s="86">
        <f t="shared" si="5"/>
        <v>0</v>
      </c>
    </row>
    <row r="23" spans="2:9">
      <c r="B23" s="31"/>
      <c r="C23" s="49" t="s">
        <v>49</v>
      </c>
      <c r="D23" s="167">
        <v>0</v>
      </c>
      <c r="E23" s="94">
        <f t="shared" si="5"/>
        <v>0</v>
      </c>
      <c r="F23" s="94">
        <f t="shared" si="5"/>
        <v>0</v>
      </c>
      <c r="G23" s="94">
        <f t="shared" si="5"/>
        <v>0</v>
      </c>
      <c r="H23" s="94">
        <f t="shared" si="5"/>
        <v>0</v>
      </c>
      <c r="I23" s="155">
        <f t="shared" si="5"/>
        <v>0</v>
      </c>
    </row>
    <row r="24" spans="2:9">
      <c r="B24" s="31"/>
      <c r="C24" s="49" t="s">
        <v>78</v>
      </c>
      <c r="D24" s="167">
        <v>0</v>
      </c>
      <c r="E24" s="94">
        <f t="shared" si="5"/>
        <v>0</v>
      </c>
      <c r="F24" s="94">
        <f t="shared" si="5"/>
        <v>0</v>
      </c>
      <c r="G24" s="94">
        <f t="shared" si="5"/>
        <v>0</v>
      </c>
      <c r="H24" s="94">
        <f t="shared" si="5"/>
        <v>0</v>
      </c>
      <c r="I24" s="155">
        <f t="shared" si="5"/>
        <v>0</v>
      </c>
    </row>
    <row r="25" spans="2:9">
      <c r="B25" s="31"/>
      <c r="C25" s="49" t="s">
        <v>21</v>
      </c>
      <c r="D25" s="167">
        <v>0</v>
      </c>
      <c r="E25" s="94">
        <f t="shared" si="5"/>
        <v>0</v>
      </c>
      <c r="F25" s="94">
        <f t="shared" si="5"/>
        <v>0</v>
      </c>
      <c r="G25" s="94">
        <f t="shared" si="5"/>
        <v>0</v>
      </c>
      <c r="H25" s="94">
        <f t="shared" si="5"/>
        <v>0</v>
      </c>
      <c r="I25" s="155">
        <f t="shared" si="5"/>
        <v>0</v>
      </c>
    </row>
    <row r="26" spans="2:9">
      <c r="B26" s="31"/>
      <c r="C26" s="49" t="s">
        <v>79</v>
      </c>
      <c r="D26" s="167">
        <v>0</v>
      </c>
      <c r="E26" s="94">
        <f t="shared" si="5"/>
        <v>0</v>
      </c>
      <c r="F26" s="94">
        <f t="shared" si="5"/>
        <v>0</v>
      </c>
      <c r="G26" s="94">
        <f t="shared" si="5"/>
        <v>0</v>
      </c>
      <c r="H26" s="94">
        <f t="shared" si="5"/>
        <v>0</v>
      </c>
      <c r="I26" s="155">
        <f t="shared" si="5"/>
        <v>0</v>
      </c>
    </row>
    <row r="27" spans="2:9" ht="13.5" thickBot="1">
      <c r="B27" s="31"/>
      <c r="C27" s="78" t="s">
        <v>107</v>
      </c>
      <c r="D27" s="104">
        <f t="shared" ref="D27:I27" si="6">SUM(D22:D26)+D20+D13</f>
        <v>383000</v>
      </c>
      <c r="E27" s="104">
        <f t="shared" si="6"/>
        <v>474829.29714058083</v>
      </c>
      <c r="F27" s="104">
        <f t="shared" si="6"/>
        <v>416903.82452340773</v>
      </c>
      <c r="G27" s="104">
        <f t="shared" si="6"/>
        <v>440582.41966059303</v>
      </c>
      <c r="H27" s="104">
        <f t="shared" si="6"/>
        <v>483018.85489985469</v>
      </c>
      <c r="I27" s="105">
        <f t="shared" si="6"/>
        <v>405127.63025909639</v>
      </c>
    </row>
    <row r="28" spans="2:9" ht="13" thickTop="1">
      <c r="B28" s="31"/>
      <c r="C28" s="49"/>
      <c r="D28" s="51"/>
      <c r="E28" s="51"/>
      <c r="F28" s="51"/>
      <c r="G28" s="51"/>
      <c r="H28" s="51"/>
      <c r="I28" s="52"/>
    </row>
    <row r="29" spans="2:9" ht="13">
      <c r="B29" s="142" t="s">
        <v>3</v>
      </c>
      <c r="C29" s="143"/>
      <c r="D29" s="144" t="s">
        <v>113</v>
      </c>
      <c r="E29" s="144" t="str">
        <f>E6</f>
        <v>Year 1</v>
      </c>
      <c r="F29" s="144" t="str">
        <f>F6</f>
        <v>Year 2</v>
      </c>
      <c r="G29" s="144" t="str">
        <f>G6</f>
        <v>Year 3</v>
      </c>
      <c r="H29" s="144" t="str">
        <f>H6</f>
        <v>Year 4</v>
      </c>
      <c r="I29" s="145" t="str">
        <f>I6</f>
        <v>Year 5</v>
      </c>
    </row>
    <row r="30" spans="2:9">
      <c r="B30" s="31"/>
      <c r="C30" s="49" t="s">
        <v>53</v>
      </c>
      <c r="D30" s="101">
        <v>2000</v>
      </c>
      <c r="E30" s="85">
        <f t="shared" ref="E30:I34" si="7">+D30</f>
        <v>2000</v>
      </c>
      <c r="F30" s="85">
        <v>3000</v>
      </c>
      <c r="G30" s="85">
        <f t="shared" si="7"/>
        <v>3000</v>
      </c>
      <c r="H30" s="85">
        <v>1500</v>
      </c>
      <c r="I30" s="86">
        <f t="shared" si="7"/>
        <v>1500</v>
      </c>
    </row>
    <row r="31" spans="2:9">
      <c r="B31" s="31"/>
      <c r="C31" s="49" t="s">
        <v>54</v>
      </c>
      <c r="D31" s="167">
        <v>0</v>
      </c>
      <c r="E31" s="94">
        <f t="shared" si="7"/>
        <v>0</v>
      </c>
      <c r="F31" s="94">
        <f t="shared" si="7"/>
        <v>0</v>
      </c>
      <c r="G31" s="94">
        <f t="shared" si="7"/>
        <v>0</v>
      </c>
      <c r="H31" s="94">
        <f t="shared" si="7"/>
        <v>0</v>
      </c>
      <c r="I31" s="155">
        <f t="shared" si="7"/>
        <v>0</v>
      </c>
    </row>
    <row r="32" spans="2:9">
      <c r="B32" s="31"/>
      <c r="C32" s="49" t="s">
        <v>80</v>
      </c>
      <c r="D32" s="167">
        <v>0</v>
      </c>
      <c r="E32" s="94">
        <f t="shared" si="7"/>
        <v>0</v>
      </c>
      <c r="F32" s="94">
        <f t="shared" si="7"/>
        <v>0</v>
      </c>
      <c r="G32" s="94">
        <f t="shared" si="7"/>
        <v>0</v>
      </c>
      <c r="H32" s="94">
        <f t="shared" si="7"/>
        <v>0</v>
      </c>
      <c r="I32" s="155">
        <f t="shared" si="7"/>
        <v>0</v>
      </c>
    </row>
    <row r="33" spans="2:9">
      <c r="B33" s="31"/>
      <c r="C33" s="49" t="s">
        <v>55</v>
      </c>
      <c r="D33" s="167">
        <v>0</v>
      </c>
      <c r="E33" s="94">
        <f t="shared" si="7"/>
        <v>0</v>
      </c>
      <c r="F33" s="94">
        <f t="shared" si="7"/>
        <v>0</v>
      </c>
      <c r="G33" s="94">
        <f t="shared" si="7"/>
        <v>0</v>
      </c>
      <c r="H33" s="94">
        <f t="shared" si="7"/>
        <v>0</v>
      </c>
      <c r="I33" s="155">
        <f t="shared" si="7"/>
        <v>0</v>
      </c>
    </row>
    <row r="34" spans="2:9">
      <c r="B34" s="31"/>
      <c r="C34" s="49" t="s">
        <v>56</v>
      </c>
      <c r="D34" s="167">
        <v>100</v>
      </c>
      <c r="E34" s="94">
        <f t="shared" si="7"/>
        <v>100</v>
      </c>
      <c r="F34" s="94">
        <f t="shared" si="7"/>
        <v>100</v>
      </c>
      <c r="G34" s="94">
        <f t="shared" si="7"/>
        <v>100</v>
      </c>
      <c r="H34" s="94">
        <f t="shared" si="7"/>
        <v>100</v>
      </c>
      <c r="I34" s="155">
        <f t="shared" si="7"/>
        <v>100</v>
      </c>
    </row>
    <row r="35" spans="2:9" ht="13">
      <c r="B35" s="31"/>
      <c r="C35" s="69" t="s">
        <v>108</v>
      </c>
      <c r="D35" s="97">
        <f t="shared" ref="D35:I35" si="8">SUM(D30:D34)</f>
        <v>2100</v>
      </c>
      <c r="E35" s="97">
        <f t="shared" si="8"/>
        <v>2100</v>
      </c>
      <c r="F35" s="97">
        <f t="shared" si="8"/>
        <v>3100</v>
      </c>
      <c r="G35" s="97">
        <f t="shared" si="8"/>
        <v>3100</v>
      </c>
      <c r="H35" s="97">
        <f t="shared" si="8"/>
        <v>1600</v>
      </c>
      <c r="I35" s="98">
        <f t="shared" si="8"/>
        <v>1600</v>
      </c>
    </row>
    <row r="36" spans="2:9">
      <c r="B36" s="31"/>
      <c r="C36" s="49"/>
      <c r="D36" s="91"/>
      <c r="E36" s="91"/>
      <c r="F36" s="91"/>
      <c r="G36" s="91"/>
      <c r="H36" s="91"/>
      <c r="I36" s="92"/>
    </row>
    <row r="37" spans="2:9" ht="13">
      <c r="B37" s="31"/>
      <c r="C37" s="49" t="s">
        <v>81</v>
      </c>
      <c r="D37" s="87">
        <f>+'Model Inputs'!C44</f>
        <v>80000</v>
      </c>
      <c r="E37" s="87">
        <f>'Loan Payment Calculator'!D24</f>
        <v>65522.016149738702</v>
      </c>
      <c r="F37" s="87">
        <f>'Loan Payment Calculator'!D36</f>
        <v>50320.133106964342</v>
      </c>
      <c r="G37" s="87">
        <f>'Loan Payment Calculator'!D48</f>
        <v>34358.155912051261</v>
      </c>
      <c r="H37" s="87">
        <f>'Loan Payment Calculator'!D60</f>
        <v>17598.079857392524</v>
      </c>
      <c r="I37" s="88">
        <f>'Loan Payment Calculator'!D72</f>
        <v>8.3605300460476428E-10</v>
      </c>
    </row>
    <row r="38" spans="2:9">
      <c r="B38" s="31"/>
      <c r="C38" s="49" t="s">
        <v>82</v>
      </c>
      <c r="D38" s="169">
        <v>100000</v>
      </c>
      <c r="E38" s="169">
        <v>200000</v>
      </c>
      <c r="F38" s="169">
        <v>150000</v>
      </c>
      <c r="G38" s="169">
        <v>175000</v>
      </c>
      <c r="H38" s="169">
        <v>225000</v>
      </c>
      <c r="I38" s="170">
        <v>150000</v>
      </c>
    </row>
    <row r="39" spans="2:9" ht="13">
      <c r="B39" s="31"/>
      <c r="C39" s="69" t="s">
        <v>110</v>
      </c>
      <c r="D39" s="87">
        <f t="shared" ref="D39:I39" si="9">D35+D37+D38</f>
        <v>182100</v>
      </c>
      <c r="E39" s="87">
        <f t="shared" si="9"/>
        <v>267622.01614973869</v>
      </c>
      <c r="F39" s="87">
        <f t="shared" si="9"/>
        <v>203420.13310696435</v>
      </c>
      <c r="G39" s="87">
        <f t="shared" si="9"/>
        <v>212458.15591205127</v>
      </c>
      <c r="H39" s="87">
        <f t="shared" si="9"/>
        <v>244198.07985739253</v>
      </c>
      <c r="I39" s="88">
        <f t="shared" si="9"/>
        <v>151600.00000000084</v>
      </c>
    </row>
    <row r="40" spans="2:9">
      <c r="B40" s="31"/>
      <c r="C40" s="49"/>
      <c r="D40" s="91"/>
      <c r="E40" s="91"/>
      <c r="F40" s="91"/>
      <c r="G40" s="91"/>
      <c r="H40" s="91"/>
      <c r="I40" s="92"/>
    </row>
    <row r="41" spans="2:9" ht="13">
      <c r="B41" s="31"/>
      <c r="C41" s="49" t="s">
        <v>61</v>
      </c>
      <c r="D41" s="93">
        <v>0</v>
      </c>
      <c r="E41" s="94">
        <f>+D41</f>
        <v>0</v>
      </c>
      <c r="F41" s="94">
        <f>+E41</f>
        <v>0</v>
      </c>
      <c r="G41" s="94">
        <f>+F41</f>
        <v>0</v>
      </c>
      <c r="H41" s="94">
        <f>+G41</f>
        <v>0</v>
      </c>
      <c r="I41" s="155">
        <f>+H41</f>
        <v>0</v>
      </c>
    </row>
    <row r="42" spans="2:9">
      <c r="B42" s="31"/>
      <c r="C42" s="49"/>
      <c r="D42" s="91"/>
      <c r="E42" s="91"/>
      <c r="F42" s="91"/>
      <c r="G42" s="91"/>
      <c r="H42" s="91"/>
      <c r="I42" s="92"/>
    </row>
    <row r="43" spans="2:9" ht="13.5" thickBot="1">
      <c r="B43" s="31"/>
      <c r="C43" s="78" t="s">
        <v>109</v>
      </c>
      <c r="D43" s="104">
        <f t="shared" ref="D43:I43" si="10">D35+D37+D41</f>
        <v>82100</v>
      </c>
      <c r="E43" s="104">
        <f t="shared" si="10"/>
        <v>67622.016149738702</v>
      </c>
      <c r="F43" s="104">
        <f t="shared" si="10"/>
        <v>53420.133106964342</v>
      </c>
      <c r="G43" s="104">
        <f t="shared" si="10"/>
        <v>37458.155912051261</v>
      </c>
      <c r="H43" s="104">
        <f t="shared" si="10"/>
        <v>19198.079857392524</v>
      </c>
      <c r="I43" s="105">
        <f t="shared" si="10"/>
        <v>1600.0000000008361</v>
      </c>
    </row>
    <row r="44" spans="2:9" ht="13" thickTop="1">
      <c r="B44" s="31"/>
      <c r="C44" s="49"/>
      <c r="D44" s="51"/>
      <c r="E44" s="51"/>
      <c r="F44" s="51"/>
      <c r="G44" s="51"/>
      <c r="H44" s="51"/>
      <c r="I44" s="52"/>
    </row>
    <row r="45" spans="2:9" ht="13">
      <c r="B45" s="142" t="s">
        <v>4</v>
      </c>
      <c r="C45" s="143"/>
      <c r="D45" s="144" t="s">
        <v>113</v>
      </c>
      <c r="E45" s="144" t="str">
        <f>E6</f>
        <v>Year 1</v>
      </c>
      <c r="F45" s="144" t="str">
        <f>F6</f>
        <v>Year 2</v>
      </c>
      <c r="G45" s="144" t="str">
        <f>G6</f>
        <v>Year 3</v>
      </c>
      <c r="H45" s="144" t="str">
        <f>H6</f>
        <v>Year 4</v>
      </c>
      <c r="I45" s="145" t="str">
        <f>I6</f>
        <v>Year 5</v>
      </c>
    </row>
    <row r="46" spans="2:9">
      <c r="B46" s="31"/>
      <c r="C46" s="49" t="s">
        <v>57</v>
      </c>
      <c r="D46" s="101">
        <v>50000</v>
      </c>
      <c r="E46" s="85">
        <f t="shared" ref="E46:I48" si="11">D46</f>
        <v>50000</v>
      </c>
      <c r="F46" s="85">
        <f t="shared" si="11"/>
        <v>50000</v>
      </c>
      <c r="G46" s="85">
        <f t="shared" si="11"/>
        <v>50000</v>
      </c>
      <c r="H46" s="85">
        <f t="shared" si="11"/>
        <v>50000</v>
      </c>
      <c r="I46" s="86">
        <f t="shared" si="11"/>
        <v>50000</v>
      </c>
    </row>
    <row r="47" spans="2:9">
      <c r="B47" s="31"/>
      <c r="C47" s="49" t="s">
        <v>139</v>
      </c>
      <c r="D47" s="167">
        <v>250000</v>
      </c>
      <c r="E47" s="94">
        <f>+D47</f>
        <v>250000</v>
      </c>
      <c r="F47" s="94">
        <f t="shared" si="11"/>
        <v>250000</v>
      </c>
      <c r="G47" s="94">
        <f t="shared" si="11"/>
        <v>250000</v>
      </c>
      <c r="H47" s="94">
        <f t="shared" si="11"/>
        <v>250000</v>
      </c>
      <c r="I47" s="155">
        <f t="shared" si="11"/>
        <v>250000</v>
      </c>
    </row>
    <row r="48" spans="2:9">
      <c r="B48" s="31"/>
      <c r="C48" s="49" t="s">
        <v>58</v>
      </c>
      <c r="D48" s="167">
        <v>0</v>
      </c>
      <c r="E48" s="94">
        <f>+D48</f>
        <v>0</v>
      </c>
      <c r="F48" s="94">
        <f t="shared" si="11"/>
        <v>0</v>
      </c>
      <c r="G48" s="94">
        <f t="shared" si="11"/>
        <v>0</v>
      </c>
      <c r="H48" s="94">
        <f t="shared" si="11"/>
        <v>0</v>
      </c>
      <c r="I48" s="155">
        <f t="shared" si="11"/>
        <v>0</v>
      </c>
    </row>
    <row r="49" spans="2:9" ht="13">
      <c r="B49" s="31"/>
      <c r="C49" s="49" t="s">
        <v>59</v>
      </c>
      <c r="D49" s="167">
        <v>0</v>
      </c>
      <c r="E49" s="95">
        <f>+'Profit and Loss'!E48</f>
        <v>6307.2809908421241</v>
      </c>
      <c r="F49" s="95">
        <f>+E49+'Profit and Loss'!F48</f>
        <v>12583.691416443398</v>
      </c>
      <c r="G49" s="95">
        <f>+F49+'Profit and Loss'!G48</f>
        <v>28224.263748541762</v>
      </c>
      <c r="H49" s="95">
        <f>+G49+'Profit and Loss'!H48</f>
        <v>38920.775042462163</v>
      </c>
      <c r="I49" s="108">
        <f>+H49+'Profit and Loss'!I48</f>
        <v>53627.630259095575</v>
      </c>
    </row>
    <row r="50" spans="2:9" ht="13.5" thickBot="1">
      <c r="B50" s="31"/>
      <c r="C50" s="78" t="s">
        <v>111</v>
      </c>
      <c r="D50" s="104">
        <f t="shared" ref="D50:I50" si="12">SUM(D46:D49)</f>
        <v>300000</v>
      </c>
      <c r="E50" s="104">
        <f t="shared" si="12"/>
        <v>306307.28099084215</v>
      </c>
      <c r="F50" s="104">
        <f t="shared" si="12"/>
        <v>312583.69141644338</v>
      </c>
      <c r="G50" s="104">
        <f t="shared" si="12"/>
        <v>328224.26374854177</v>
      </c>
      <c r="H50" s="104">
        <f t="shared" si="12"/>
        <v>338920.77504246216</v>
      </c>
      <c r="I50" s="105">
        <f t="shared" si="12"/>
        <v>353627.63025909557</v>
      </c>
    </row>
    <row r="51" spans="2:9" ht="13" thickTop="1">
      <c r="B51" s="31"/>
      <c r="C51" s="49"/>
      <c r="D51" s="101"/>
      <c r="E51" s="101"/>
      <c r="F51" s="101"/>
      <c r="G51" s="101"/>
      <c r="H51" s="101"/>
      <c r="I51" s="102"/>
    </row>
    <row r="52" spans="2:9" ht="13.5" thickBot="1">
      <c r="B52" s="31"/>
      <c r="C52" s="148" t="s">
        <v>112</v>
      </c>
      <c r="D52" s="104">
        <f t="shared" ref="D52:I52" si="13">D50+D43</f>
        <v>382100</v>
      </c>
      <c r="E52" s="104">
        <f t="shared" si="13"/>
        <v>373929.29714058083</v>
      </c>
      <c r="F52" s="104">
        <f t="shared" si="13"/>
        <v>366003.82452340773</v>
      </c>
      <c r="G52" s="104">
        <f t="shared" si="13"/>
        <v>365682.41966059303</v>
      </c>
      <c r="H52" s="104">
        <f t="shared" si="13"/>
        <v>358118.85489985469</v>
      </c>
      <c r="I52" s="105">
        <f t="shared" si="13"/>
        <v>355227.63025909639</v>
      </c>
    </row>
    <row r="53" spans="2:9" ht="14" thickTop="1" thickBot="1">
      <c r="B53" s="34"/>
      <c r="C53" s="73"/>
      <c r="D53" s="53"/>
      <c r="E53" s="53"/>
      <c r="F53" s="53"/>
      <c r="G53" s="53"/>
      <c r="H53" s="53"/>
      <c r="I53" s="54"/>
    </row>
  </sheetData>
  <phoneticPr fontId="0" type="noConversion"/>
  <printOptions horizontalCentered="1"/>
  <pageMargins left="0.75" right="0.75" top="0.47" bottom="0.53" header="0.46" footer="0.5"/>
  <pageSetup scale="7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enableFormatConditionsCalculation="0">
    <tabColor indexed="11"/>
    <pageSetUpPr fitToPage="1"/>
  </sheetPr>
  <dimension ref="B1:I36"/>
  <sheetViews>
    <sheetView workbookViewId="0"/>
  </sheetViews>
  <sheetFormatPr defaultColWidth="9.1796875" defaultRowHeight="12.5"/>
  <cols>
    <col min="1" max="1" width="5" style="22" customWidth="1"/>
    <col min="2" max="2" width="5.54296875" style="22" customWidth="1"/>
    <col min="3" max="3" width="30.26953125" style="72" customWidth="1"/>
    <col min="4" max="9" width="13.7265625" style="25" customWidth="1"/>
    <col min="10" max="16384" width="9.1796875" style="22"/>
  </cols>
  <sheetData>
    <row r="1" spans="2:9" ht="15.5">
      <c r="B1" s="56" t="str">
        <f>+'Model Inputs'!B1</f>
        <v>[Company Name]</v>
      </c>
      <c r="C1" s="49"/>
      <c r="D1" s="19"/>
      <c r="E1" s="19"/>
      <c r="F1" s="19"/>
      <c r="G1" s="19"/>
      <c r="H1" s="19"/>
      <c r="I1" s="19"/>
    </row>
    <row r="2" spans="2:9" ht="15.5">
      <c r="B2" s="56" t="str">
        <f>+'Model Inputs'!B2</f>
        <v>5-Year Financial Plan—Manufacturing</v>
      </c>
      <c r="C2" s="49"/>
      <c r="D2" s="19"/>
      <c r="E2" s="19"/>
      <c r="F2" s="19"/>
      <c r="G2" s="19"/>
      <c r="H2" s="19"/>
      <c r="I2" s="19"/>
    </row>
    <row r="3" spans="2:9" ht="15.5">
      <c r="B3" s="56" t="s">
        <v>114</v>
      </c>
      <c r="C3" s="49"/>
      <c r="D3" s="19"/>
      <c r="E3" s="19"/>
      <c r="F3" s="19"/>
      <c r="G3" s="19"/>
      <c r="H3" s="19"/>
      <c r="I3" s="19"/>
    </row>
    <row r="4" spans="2:9" ht="12.75" customHeight="1">
      <c r="B4" s="56"/>
      <c r="C4" s="49"/>
      <c r="D4" s="19"/>
      <c r="E4" s="19"/>
      <c r="F4" s="19"/>
      <c r="G4" s="19"/>
      <c r="H4" s="19"/>
      <c r="I4" s="19"/>
    </row>
    <row r="5" spans="2:9" ht="12.75" customHeight="1" thickBot="1">
      <c r="B5" s="56"/>
      <c r="C5" s="49"/>
      <c r="D5" s="41"/>
      <c r="E5" s="41"/>
      <c r="F5" s="41"/>
      <c r="G5" s="41"/>
      <c r="H5" s="41"/>
      <c r="I5" s="28"/>
    </row>
    <row r="6" spans="2:9" ht="13">
      <c r="B6" s="139"/>
      <c r="C6" s="131"/>
      <c r="D6" s="140" t="s">
        <v>8</v>
      </c>
      <c r="E6" s="140" t="s">
        <v>9</v>
      </c>
      <c r="F6" s="140" t="s">
        <v>10</v>
      </c>
      <c r="G6" s="140" t="s">
        <v>11</v>
      </c>
      <c r="H6" s="140" t="s">
        <v>12</v>
      </c>
      <c r="I6" s="149" t="s">
        <v>13</v>
      </c>
    </row>
    <row r="7" spans="2:9" ht="13">
      <c r="B7" s="1" t="s">
        <v>115</v>
      </c>
      <c r="C7" s="49"/>
      <c r="D7" s="109"/>
      <c r="E7" s="109"/>
      <c r="F7" s="109"/>
      <c r="G7" s="109"/>
      <c r="H7" s="109"/>
      <c r="I7" s="110"/>
    </row>
    <row r="8" spans="2:9" ht="13">
      <c r="B8" s="31"/>
      <c r="C8" s="49" t="s">
        <v>60</v>
      </c>
      <c r="D8" s="87">
        <f>+'Profit and Loss'!E48</f>
        <v>6307.2809908421241</v>
      </c>
      <c r="E8" s="87">
        <f>+'Profit and Loss'!F48</f>
        <v>6276.4104256012743</v>
      </c>
      <c r="F8" s="87">
        <f>+'Profit and Loss'!G48</f>
        <v>15640.572332098363</v>
      </c>
      <c r="G8" s="87">
        <f>+'Profit and Loss'!H48</f>
        <v>10696.511293920399</v>
      </c>
      <c r="H8" s="87">
        <f>+'Profit and Loss'!I48</f>
        <v>14706.855216633416</v>
      </c>
      <c r="I8" s="111">
        <f t="shared" ref="I8:I16" si="0">SUM(D8:H8)</f>
        <v>53627.630259095575</v>
      </c>
    </row>
    <row r="9" spans="2:9" ht="13">
      <c r="B9" s="31"/>
      <c r="C9" s="49" t="s">
        <v>16</v>
      </c>
      <c r="D9" s="95">
        <f>'Profit and Loss'!E26</f>
        <v>40000</v>
      </c>
      <c r="E9" s="95">
        <f>'Profit and Loss'!F26</f>
        <v>40800</v>
      </c>
      <c r="F9" s="95">
        <f>'Profit and Loss'!G26</f>
        <v>41600</v>
      </c>
      <c r="G9" s="95">
        <f>'Profit and Loss'!H26</f>
        <v>42400</v>
      </c>
      <c r="H9" s="95">
        <f>'Profit and Loss'!I26</f>
        <v>43200</v>
      </c>
      <c r="I9" s="112">
        <f t="shared" si="0"/>
        <v>208000</v>
      </c>
    </row>
    <row r="10" spans="2:9" ht="13">
      <c r="B10" s="31"/>
      <c r="C10" s="49" t="s">
        <v>46</v>
      </c>
      <c r="D10" s="95">
        <f>+'Balance Sheet'!D8-'Balance Sheet'!E8</f>
        <v>0</v>
      </c>
      <c r="E10" s="95">
        <f>+'Balance Sheet'!E8-'Balance Sheet'!F8</f>
        <v>0</v>
      </c>
      <c r="F10" s="95">
        <f>+'Balance Sheet'!F8-'Balance Sheet'!G8</f>
        <v>0</v>
      </c>
      <c r="G10" s="95">
        <f>+'Balance Sheet'!G8-'Balance Sheet'!H8</f>
        <v>0</v>
      </c>
      <c r="H10" s="95">
        <f>+'Balance Sheet'!H8-'Balance Sheet'!I8</f>
        <v>0</v>
      </c>
      <c r="I10" s="112">
        <f t="shared" si="0"/>
        <v>0</v>
      </c>
    </row>
    <row r="11" spans="2:9" ht="13">
      <c r="B11" s="31"/>
      <c r="C11" s="49" t="s">
        <v>20</v>
      </c>
      <c r="D11" s="95">
        <f>+'Balance Sheet'!D9-'Balance Sheet'!E9</f>
        <v>0</v>
      </c>
      <c r="E11" s="95">
        <f>+'Balance Sheet'!E9-'Balance Sheet'!F9</f>
        <v>0</v>
      </c>
      <c r="F11" s="95">
        <f>+'Balance Sheet'!F9-'Balance Sheet'!G9</f>
        <v>0</v>
      </c>
      <c r="G11" s="95">
        <f>+'Balance Sheet'!G9-'Balance Sheet'!H9</f>
        <v>0</v>
      </c>
      <c r="H11" s="95">
        <f>+'Balance Sheet'!H9-'Balance Sheet'!I9</f>
        <v>0</v>
      </c>
      <c r="I11" s="112">
        <f t="shared" si="0"/>
        <v>0</v>
      </c>
    </row>
    <row r="12" spans="2:9" ht="13">
      <c r="B12" s="31"/>
      <c r="C12" s="49" t="s">
        <v>53</v>
      </c>
      <c r="D12" s="95">
        <f>+'Balance Sheet'!E30-'Balance Sheet'!D30</f>
        <v>0</v>
      </c>
      <c r="E12" s="95">
        <f>+'Balance Sheet'!F30-'Balance Sheet'!E30</f>
        <v>1000</v>
      </c>
      <c r="F12" s="95">
        <f>+'Balance Sheet'!G30-'Balance Sheet'!F30</f>
        <v>0</v>
      </c>
      <c r="G12" s="95">
        <f>+'Balance Sheet'!H30-'Balance Sheet'!G30</f>
        <v>-1500</v>
      </c>
      <c r="H12" s="95">
        <f>+'Balance Sheet'!I30-'Balance Sheet'!H30</f>
        <v>0</v>
      </c>
      <c r="I12" s="112">
        <f t="shared" si="0"/>
        <v>-500</v>
      </c>
    </row>
    <row r="13" spans="2:9" ht="13">
      <c r="B13" s="31"/>
      <c r="C13" s="49" t="s">
        <v>19</v>
      </c>
      <c r="D13" s="167">
        <v>0</v>
      </c>
      <c r="E13" s="94">
        <f t="shared" ref="E13:H15" si="1">D13</f>
        <v>0</v>
      </c>
      <c r="F13" s="94">
        <f t="shared" si="1"/>
        <v>0</v>
      </c>
      <c r="G13" s="94">
        <f t="shared" si="1"/>
        <v>0</v>
      </c>
      <c r="H13" s="94">
        <f t="shared" si="1"/>
        <v>0</v>
      </c>
      <c r="I13" s="112">
        <f t="shared" si="0"/>
        <v>0</v>
      </c>
    </row>
    <row r="14" spans="2:9" ht="13">
      <c r="B14" s="31"/>
      <c r="C14" s="49" t="s">
        <v>61</v>
      </c>
      <c r="D14" s="167">
        <v>0</v>
      </c>
      <c r="E14" s="94">
        <f>D14</f>
        <v>0</v>
      </c>
      <c r="F14" s="94">
        <f>E14</f>
        <v>0</v>
      </c>
      <c r="G14" s="94">
        <f>F14</f>
        <v>0</v>
      </c>
      <c r="H14" s="94">
        <f>G14</f>
        <v>0</v>
      </c>
      <c r="I14" s="112">
        <f t="shared" si="0"/>
        <v>0</v>
      </c>
    </row>
    <row r="15" spans="2:9" ht="13">
      <c r="B15" s="31"/>
      <c r="C15" s="49" t="s">
        <v>62</v>
      </c>
      <c r="D15" s="167">
        <v>0</v>
      </c>
      <c r="E15" s="94">
        <f t="shared" si="1"/>
        <v>0</v>
      </c>
      <c r="F15" s="94">
        <f t="shared" si="1"/>
        <v>0</v>
      </c>
      <c r="G15" s="94">
        <f t="shared" si="1"/>
        <v>0</v>
      </c>
      <c r="H15" s="94">
        <f t="shared" si="1"/>
        <v>0</v>
      </c>
      <c r="I15" s="112">
        <f t="shared" si="0"/>
        <v>0</v>
      </c>
    </row>
    <row r="16" spans="2:9" ht="13">
      <c r="B16" s="31"/>
      <c r="C16" s="79" t="s">
        <v>116</v>
      </c>
      <c r="D16" s="103">
        <f>SUM(D8:D15)</f>
        <v>46307.280990842126</v>
      </c>
      <c r="E16" s="103">
        <f>SUM(E8:E15)</f>
        <v>48076.410425601272</v>
      </c>
      <c r="F16" s="103">
        <f>SUM(F8:F15)</f>
        <v>57240.572332098367</v>
      </c>
      <c r="G16" s="103">
        <f>SUM(G8:G15)</f>
        <v>51596.511293920397</v>
      </c>
      <c r="H16" s="103">
        <f>SUM(H8:H15)</f>
        <v>57906.855216633412</v>
      </c>
      <c r="I16" s="113">
        <f t="shared" si="0"/>
        <v>261127.63025909557</v>
      </c>
    </row>
    <row r="17" spans="2:9" ht="13">
      <c r="B17" s="31"/>
      <c r="C17" s="49"/>
      <c r="D17" s="91"/>
      <c r="E17" s="91"/>
      <c r="F17" s="91"/>
      <c r="G17" s="91"/>
      <c r="H17" s="91"/>
      <c r="I17" s="114"/>
    </row>
    <row r="18" spans="2:9" ht="13">
      <c r="B18" s="1" t="s">
        <v>118</v>
      </c>
      <c r="C18" s="49"/>
      <c r="D18" s="91"/>
      <c r="E18" s="91"/>
      <c r="F18" s="91"/>
      <c r="G18" s="91"/>
      <c r="H18" s="91"/>
      <c r="I18" s="114"/>
    </row>
    <row r="19" spans="2:9" ht="13">
      <c r="B19" s="31"/>
      <c r="C19" s="49" t="s">
        <v>63</v>
      </c>
      <c r="D19" s="87">
        <f>-1 * MAX(0,SUM('Balance Sheet'!E15:E18)-SUM('Balance Sheet'!D15:D18))</f>
        <v>0</v>
      </c>
      <c r="E19" s="87">
        <f>-1 * MAX(0,SUM('Balance Sheet'!F15:F18)-SUM('Balance Sheet'!E15:E18))</f>
        <v>0</v>
      </c>
      <c r="F19" s="87">
        <f>-1 * MAX(0,SUM('Balance Sheet'!G15:G18)-SUM('Balance Sheet'!F15:F18))</f>
        <v>0</v>
      </c>
      <c r="G19" s="87">
        <f>-1 * MAX(0,SUM('Balance Sheet'!H15:H18)-SUM('Balance Sheet'!G15:G18))</f>
        <v>0</v>
      </c>
      <c r="H19" s="87">
        <f>-1 * MAX(0,SUM('Balance Sheet'!I15:I18)-SUM('Balance Sheet'!H15:H18))</f>
        <v>0</v>
      </c>
      <c r="I19" s="111">
        <f>SUM(D19:H19)</f>
        <v>0</v>
      </c>
    </row>
    <row r="20" spans="2:9" ht="13">
      <c r="B20" s="31"/>
      <c r="C20" s="49" t="s">
        <v>71</v>
      </c>
      <c r="D20" s="167">
        <v>0</v>
      </c>
      <c r="E20" s="167">
        <v>0</v>
      </c>
      <c r="F20" s="167">
        <v>0</v>
      </c>
      <c r="G20" s="167">
        <v>0</v>
      </c>
      <c r="H20" s="167">
        <v>0</v>
      </c>
      <c r="I20" s="112">
        <f>SUM(D20:H20)</f>
        <v>0</v>
      </c>
    </row>
    <row r="21" spans="2:9" ht="13">
      <c r="B21" s="31"/>
      <c r="C21" s="49" t="s">
        <v>64</v>
      </c>
      <c r="D21" s="87">
        <f>(-1*MIN(0,SUM('Balance Sheet'!E15:E18)-SUM('Balance Sheet'!D15:D18))-'Profit and Loss'!E41)</f>
        <v>0</v>
      </c>
      <c r="E21" s="87">
        <f>(-1*MIN(0,SUM('Balance Sheet'!F15:F18)-SUM('Balance Sheet'!E15:E18))-'Profit and Loss'!F41)</f>
        <v>0</v>
      </c>
      <c r="F21" s="87">
        <f>(-1*MIN(0,SUM('Balance Sheet'!G15:G18)-SUM('Balance Sheet'!F15:F18))-'Profit and Loss'!G41)</f>
        <v>-1000</v>
      </c>
      <c r="G21" s="87">
        <f>(-1*MIN(0,SUM('Balance Sheet'!H15:H18)-SUM('Balance Sheet'!G15:G18))-'Profit and Loss'!H41)</f>
        <v>0</v>
      </c>
      <c r="H21" s="87">
        <f>(-1*MIN(0,SUM('Balance Sheet'!I15:I18)-SUM('Balance Sheet'!H15:H18))-'Profit and Loss'!I41)</f>
        <v>0</v>
      </c>
      <c r="I21" s="112">
        <f>SUM(D21:H21)</f>
        <v>-1000</v>
      </c>
    </row>
    <row r="22" spans="2:9" ht="13">
      <c r="B22" s="31"/>
      <c r="C22" s="49" t="s">
        <v>65</v>
      </c>
      <c r="D22" s="167">
        <v>0</v>
      </c>
      <c r="E22" s="167">
        <v>0</v>
      </c>
      <c r="F22" s="167">
        <v>0</v>
      </c>
      <c r="G22" s="167">
        <v>0</v>
      </c>
      <c r="H22" s="167">
        <v>0</v>
      </c>
      <c r="I22" s="112">
        <f>SUM(D22:H22)</f>
        <v>0</v>
      </c>
    </row>
    <row r="23" spans="2:9" ht="13">
      <c r="B23" s="31"/>
      <c r="C23" s="79" t="s">
        <v>117</v>
      </c>
      <c r="D23" s="103">
        <f>SUM(D19:D22)</f>
        <v>0</v>
      </c>
      <c r="E23" s="103">
        <f>SUM(E19:E22)</f>
        <v>0</v>
      </c>
      <c r="F23" s="103">
        <f>SUM(F19:F22)</f>
        <v>-1000</v>
      </c>
      <c r="G23" s="103">
        <f>SUM(G19:G22)</f>
        <v>0</v>
      </c>
      <c r="H23" s="103">
        <f>SUM(H19:H22)</f>
        <v>0</v>
      </c>
      <c r="I23" s="113">
        <f>SUM(D23:H23)</f>
        <v>-1000</v>
      </c>
    </row>
    <row r="24" spans="2:9" ht="13">
      <c r="B24" s="31"/>
      <c r="C24" s="49"/>
      <c r="D24" s="91"/>
      <c r="E24" s="91"/>
      <c r="F24" s="91"/>
      <c r="G24" s="91"/>
      <c r="H24" s="91"/>
      <c r="I24" s="114"/>
    </row>
    <row r="25" spans="2:9" ht="13">
      <c r="B25" s="1" t="s">
        <v>119</v>
      </c>
      <c r="C25" s="49"/>
      <c r="D25" s="91"/>
      <c r="E25" s="91"/>
      <c r="F25" s="91"/>
      <c r="G25" s="91"/>
      <c r="H25" s="91"/>
      <c r="I25" s="114"/>
    </row>
    <row r="26" spans="2:9" ht="13">
      <c r="B26" s="31"/>
      <c r="C26" s="49" t="s">
        <v>66</v>
      </c>
      <c r="D26" s="87">
        <f xml:space="preserve"> 'Balance Sheet'!E37+'Balance Sheet'!E38-('Balance Sheet'!D37+'Balance Sheet'!D38)</f>
        <v>85522.016149738687</v>
      </c>
      <c r="E26" s="87">
        <f xml:space="preserve"> 'Balance Sheet'!F37+'Balance Sheet'!F38-('Balance Sheet'!E37+'Balance Sheet'!E38)</f>
        <v>-65201.883042774338</v>
      </c>
      <c r="F26" s="87">
        <f xml:space="preserve"> 'Balance Sheet'!G37+'Balance Sheet'!G38-('Balance Sheet'!F37+'Balance Sheet'!F38)</f>
        <v>9038.0228050869191</v>
      </c>
      <c r="G26" s="87">
        <f xml:space="preserve"> 'Balance Sheet'!H37+'Balance Sheet'!H38-('Balance Sheet'!G37+'Balance Sheet'!G38)</f>
        <v>33239.923945341259</v>
      </c>
      <c r="H26" s="87">
        <f xml:space="preserve"> 'Balance Sheet'!I37+'Balance Sheet'!I38-('Balance Sheet'!H37+'Balance Sheet'!H38)</f>
        <v>-92598.079857391684</v>
      </c>
      <c r="I26" s="111">
        <f t="shared" ref="I26:I31" si="2">SUM(D26:H26)</f>
        <v>-29999.999999999156</v>
      </c>
    </row>
    <row r="27" spans="2:9" ht="13">
      <c r="B27" s="31"/>
      <c r="C27" s="49" t="s">
        <v>67</v>
      </c>
      <c r="D27" s="167">
        <v>0</v>
      </c>
      <c r="E27" s="94">
        <f t="shared" ref="E27:H28" si="3">D27</f>
        <v>0</v>
      </c>
      <c r="F27" s="94">
        <f t="shared" si="3"/>
        <v>0</v>
      </c>
      <c r="G27" s="94">
        <f t="shared" si="3"/>
        <v>0</v>
      </c>
      <c r="H27" s="94">
        <f t="shared" si="3"/>
        <v>0</v>
      </c>
      <c r="I27" s="112">
        <f t="shared" si="2"/>
        <v>0</v>
      </c>
    </row>
    <row r="28" spans="2:9" ht="13">
      <c r="B28" s="31"/>
      <c r="C28" s="49" t="s">
        <v>68</v>
      </c>
      <c r="D28" s="167">
        <v>0</v>
      </c>
      <c r="E28" s="94">
        <f t="shared" si="3"/>
        <v>0</v>
      </c>
      <c r="F28" s="94">
        <f t="shared" si="3"/>
        <v>0</v>
      </c>
      <c r="G28" s="94">
        <f t="shared" si="3"/>
        <v>0</v>
      </c>
      <c r="H28" s="94">
        <f t="shared" si="3"/>
        <v>0</v>
      </c>
      <c r="I28" s="112">
        <f t="shared" si="2"/>
        <v>0</v>
      </c>
    </row>
    <row r="29" spans="2:9" ht="13">
      <c r="B29" s="31"/>
      <c r="C29" s="49" t="s">
        <v>69</v>
      </c>
      <c r="D29" s="167">
        <v>0</v>
      </c>
      <c r="E29" s="94">
        <f t="shared" ref="E29:H30" si="4">D29</f>
        <v>0</v>
      </c>
      <c r="F29" s="94">
        <f t="shared" si="4"/>
        <v>0</v>
      </c>
      <c r="G29" s="94">
        <f t="shared" si="4"/>
        <v>0</v>
      </c>
      <c r="H29" s="94">
        <f t="shared" si="4"/>
        <v>0</v>
      </c>
      <c r="I29" s="112">
        <f t="shared" si="2"/>
        <v>0</v>
      </c>
    </row>
    <row r="30" spans="2:9" ht="13">
      <c r="B30" s="31"/>
      <c r="C30" s="49" t="s">
        <v>70</v>
      </c>
      <c r="D30" s="167">
        <v>0</v>
      </c>
      <c r="E30" s="94">
        <f t="shared" si="4"/>
        <v>0</v>
      </c>
      <c r="F30" s="94">
        <f t="shared" si="4"/>
        <v>0</v>
      </c>
      <c r="G30" s="94">
        <f t="shared" si="4"/>
        <v>0</v>
      </c>
      <c r="H30" s="94">
        <f t="shared" si="4"/>
        <v>0</v>
      </c>
      <c r="I30" s="112">
        <f t="shared" si="2"/>
        <v>0</v>
      </c>
    </row>
    <row r="31" spans="2:9" ht="13">
      <c r="B31" s="31"/>
      <c r="C31" s="79" t="s">
        <v>120</v>
      </c>
      <c r="D31" s="103">
        <f>SUM(D26:D30)</f>
        <v>85522.016149738687</v>
      </c>
      <c r="E31" s="103">
        <f>SUM(E26:E30)</f>
        <v>-65201.883042774338</v>
      </c>
      <c r="F31" s="103">
        <f>SUM(F26:F30)</f>
        <v>9038.0228050869191</v>
      </c>
      <c r="G31" s="103">
        <f>SUM(G26:G30)</f>
        <v>33239.923945341259</v>
      </c>
      <c r="H31" s="103">
        <f>SUM(H26:H30)</f>
        <v>-92598.079857391684</v>
      </c>
      <c r="I31" s="113">
        <f t="shared" si="2"/>
        <v>-29999.999999999156</v>
      </c>
    </row>
    <row r="32" spans="2:9" ht="13">
      <c r="B32" s="31"/>
      <c r="C32" s="49"/>
      <c r="D32" s="101"/>
      <c r="E32" s="101"/>
      <c r="F32" s="101"/>
      <c r="G32" s="101"/>
      <c r="H32" s="101"/>
      <c r="I32" s="114"/>
    </row>
    <row r="33" spans="2:9" ht="13">
      <c r="B33" s="1" t="s">
        <v>137</v>
      </c>
      <c r="C33" s="49"/>
      <c r="D33" s="87">
        <f>D16+D23+D31</f>
        <v>131829.29714058081</v>
      </c>
      <c r="E33" s="87">
        <f>E16+E23+E31</f>
        <v>-17125.472617173065</v>
      </c>
      <c r="F33" s="87">
        <f>F16+F23+F31</f>
        <v>65278.595137185286</v>
      </c>
      <c r="G33" s="87">
        <f>G16+G23+G31</f>
        <v>84836.435239261657</v>
      </c>
      <c r="H33" s="87">
        <f>H16+H23+H31</f>
        <v>-34691.224640758272</v>
      </c>
      <c r="I33" s="111">
        <f>SUM(D33:H33)</f>
        <v>230127.63025909642</v>
      </c>
    </row>
    <row r="34" spans="2:9" ht="13">
      <c r="B34" s="31"/>
      <c r="C34" s="49"/>
      <c r="D34" s="101"/>
      <c r="E34" s="101"/>
      <c r="F34" s="101"/>
      <c r="G34" s="101"/>
      <c r="H34" s="101"/>
      <c r="I34" s="115"/>
    </row>
    <row r="35" spans="2:9" ht="13">
      <c r="B35" s="60" t="s">
        <v>122</v>
      </c>
      <c r="C35" s="74"/>
      <c r="D35" s="116">
        <f>+'Balance Sheet'!D7</f>
        <v>50000</v>
      </c>
      <c r="E35" s="116">
        <f>D36</f>
        <v>181829.29714058081</v>
      </c>
      <c r="F35" s="116">
        <f>E36</f>
        <v>164703.82452340773</v>
      </c>
      <c r="G35" s="116">
        <f>F36</f>
        <v>229982.41966059303</v>
      </c>
      <c r="H35" s="116">
        <f>G36</f>
        <v>314818.85489985469</v>
      </c>
      <c r="I35" s="117"/>
    </row>
    <row r="36" spans="2:9" ht="13.5" thickBot="1">
      <c r="B36" s="150" t="s">
        <v>121</v>
      </c>
      <c r="C36" s="151"/>
      <c r="D36" s="118">
        <f>D35+D33</f>
        <v>181829.29714058081</v>
      </c>
      <c r="E36" s="118">
        <f>E35+E33</f>
        <v>164703.82452340773</v>
      </c>
      <c r="F36" s="118">
        <f>F35+F33</f>
        <v>229982.41966059303</v>
      </c>
      <c r="G36" s="118">
        <f>G35+G33</f>
        <v>314818.85489985469</v>
      </c>
      <c r="H36" s="118">
        <f>H35+H33</f>
        <v>280127.63025909639</v>
      </c>
      <c r="I36" s="119"/>
    </row>
  </sheetData>
  <phoneticPr fontId="0" type="noConversion"/>
  <printOptions horizontalCentered="1"/>
  <pageMargins left="0.75" right="0.75" top="0.47" bottom="0.53" header="0.46" footer="0.5"/>
  <pageSetup orientation="landscape" horizontalDpi="300" verticalDpi="300" r:id="rId1"/>
  <headerFooter alignWithMargins="0"/>
  <ignoredErrors>
    <ignoredError sqref="D19 D2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7"/>
    <pageSetUpPr fitToPage="1"/>
  </sheetPr>
  <dimension ref="A1:G374"/>
  <sheetViews>
    <sheetView tabSelected="1" workbookViewId="0"/>
  </sheetViews>
  <sheetFormatPr defaultColWidth="9.1796875" defaultRowHeight="12.5"/>
  <cols>
    <col min="1" max="1" width="5" style="22" customWidth="1"/>
    <col min="2" max="2" width="20" style="22" customWidth="1"/>
    <col min="3" max="3" width="12.1796875" style="22" customWidth="1"/>
    <col min="4" max="4" width="17.453125" style="120" bestFit="1" customWidth="1"/>
    <col min="5" max="5" width="18" style="123" bestFit="1" customWidth="1"/>
    <col min="6" max="6" width="10.54296875" style="124" customWidth="1"/>
    <col min="7" max="7" width="10.26953125" style="124" bestFit="1" customWidth="1"/>
    <col min="8" max="16384" width="9.1796875" style="22"/>
  </cols>
  <sheetData>
    <row r="1" spans="1:7" ht="15.5">
      <c r="B1" s="21" t="str">
        <f>+'Model Inputs'!B1</f>
        <v>[Company Name]</v>
      </c>
    </row>
    <row r="2" spans="1:7" ht="15.5">
      <c r="B2" s="21" t="str">
        <f>+'Model Inputs'!B2</f>
        <v>5-Year Financial Plan—Manufacturing</v>
      </c>
    </row>
    <row r="3" spans="1:7" ht="15.5">
      <c r="B3" s="21" t="s">
        <v>124</v>
      </c>
    </row>
    <row r="4" spans="1:7" ht="13.5" thickBot="1">
      <c r="A4" s="24"/>
    </row>
    <row r="5" spans="1:7" ht="12.75" customHeight="1">
      <c r="B5" s="178" t="s">
        <v>128</v>
      </c>
      <c r="C5" s="179">
        <v>0.05</v>
      </c>
      <c r="D5" s="121"/>
      <c r="E5" s="205" t="s">
        <v>123</v>
      </c>
      <c r="F5" s="206"/>
      <c r="G5" s="207"/>
    </row>
    <row r="6" spans="1:7">
      <c r="B6" s="31" t="s">
        <v>125</v>
      </c>
      <c r="C6" s="180">
        <f>(1+C5)^(1/12)-1</f>
        <v>4.0741237836483535E-3</v>
      </c>
      <c r="D6" s="122"/>
      <c r="E6" s="208"/>
      <c r="F6" s="209"/>
      <c r="G6" s="210"/>
    </row>
    <row r="7" spans="1:7" ht="13" thickBot="1">
      <c r="B7" s="31" t="s">
        <v>126</v>
      </c>
      <c r="C7" s="181">
        <f>+'Model Inputs'!C44</f>
        <v>80000</v>
      </c>
      <c r="D7" s="121"/>
      <c r="E7" s="211"/>
      <c r="F7" s="212"/>
      <c r="G7" s="213"/>
    </row>
    <row r="8" spans="1:7">
      <c r="B8" s="31" t="s">
        <v>127</v>
      </c>
      <c r="C8" s="182">
        <v>60</v>
      </c>
      <c r="D8" s="121"/>
    </row>
    <row r="9" spans="1:7" ht="13" thickBot="1">
      <c r="B9" s="34" t="s">
        <v>6</v>
      </c>
      <c r="C9" s="183">
        <f>PMT(C6,C8,C7)</f>
        <v>-1505.6318695643772</v>
      </c>
      <c r="D9" s="121"/>
    </row>
    <row r="10" spans="1:7" ht="13" thickBot="1">
      <c r="C10" s="42"/>
    </row>
    <row r="11" spans="1:7" s="72" customFormat="1" ht="13">
      <c r="C11" s="184" t="s">
        <v>15</v>
      </c>
      <c r="D11" s="185" t="s">
        <v>129</v>
      </c>
      <c r="E11" s="186" t="s">
        <v>130</v>
      </c>
      <c r="F11" s="185" t="s">
        <v>7</v>
      </c>
      <c r="G11" s="187" t="s">
        <v>6</v>
      </c>
    </row>
    <row r="12" spans="1:7">
      <c r="C12" s="188">
        <v>1</v>
      </c>
      <c r="D12" s="171">
        <f>C7</f>
        <v>80000</v>
      </c>
      <c r="E12" s="172">
        <f>G12-F12</f>
        <v>-1179.7019668725088</v>
      </c>
      <c r="F12" s="173">
        <f t="shared" ref="F12:F75" si="0">-$C$6*D12</f>
        <v>-325.92990269186828</v>
      </c>
      <c r="G12" s="189">
        <f>IF(C12&gt;$C$8, 0, $C$9)</f>
        <v>-1505.6318695643772</v>
      </c>
    </row>
    <row r="13" spans="1:7">
      <c r="C13" s="190">
        <v>2</v>
      </c>
      <c r="D13" s="174">
        <f>D12+E12</f>
        <v>78820.298033127488</v>
      </c>
      <c r="E13" s="175">
        <f>G13-F13</f>
        <v>-1184.508218713361</v>
      </c>
      <c r="F13" s="176">
        <f t="shared" si="0"/>
        <v>-321.12365085101624</v>
      </c>
      <c r="G13" s="189">
        <f t="shared" ref="G13:G76" si="1">IF(C13&gt;$C$8, 0, $C$9)</f>
        <v>-1505.6318695643772</v>
      </c>
    </row>
    <row r="14" spans="1:7">
      <c r="C14" s="190">
        <v>3</v>
      </c>
      <c r="D14" s="174">
        <f t="shared" ref="D14:D77" si="2">D13+E13</f>
        <v>77635.789814414122</v>
      </c>
      <c r="E14" s="175">
        <f t="shared" ref="E14:E77" si="3">G14-F14</f>
        <v>-1189.334051819148</v>
      </c>
      <c r="F14" s="176">
        <f t="shared" si="0"/>
        <v>-316.29781774522917</v>
      </c>
      <c r="G14" s="189">
        <f t="shared" si="1"/>
        <v>-1505.6318695643772</v>
      </c>
    </row>
    <row r="15" spans="1:7">
      <c r="C15" s="190">
        <v>4</v>
      </c>
      <c r="D15" s="174">
        <f t="shared" si="2"/>
        <v>76446.455762594967</v>
      </c>
      <c r="E15" s="175">
        <f t="shared" si="3"/>
        <v>-1194.1795459663672</v>
      </c>
      <c r="F15" s="176">
        <f t="shared" si="0"/>
        <v>-311.45232359800991</v>
      </c>
      <c r="G15" s="189">
        <f t="shared" si="1"/>
        <v>-1505.6318695643772</v>
      </c>
    </row>
    <row r="16" spans="1:7">
      <c r="C16" s="190">
        <v>5</v>
      </c>
      <c r="D16" s="174">
        <f t="shared" si="2"/>
        <v>75252.276216628597</v>
      </c>
      <c r="E16" s="175">
        <f t="shared" si="3"/>
        <v>-1199.0447812565353</v>
      </c>
      <c r="F16" s="176">
        <f t="shared" si="0"/>
        <v>-306.5870883078419</v>
      </c>
      <c r="G16" s="189">
        <f t="shared" si="1"/>
        <v>-1505.6318695643772</v>
      </c>
    </row>
    <row r="17" spans="3:7">
      <c r="C17" s="190">
        <v>6</v>
      </c>
      <c r="D17" s="174">
        <f t="shared" si="2"/>
        <v>74053.231435372058</v>
      </c>
      <c r="E17" s="175">
        <f t="shared" si="3"/>
        <v>-1203.929838117512</v>
      </c>
      <c r="F17" s="176">
        <f t="shared" si="0"/>
        <v>-301.70203144686519</v>
      </c>
      <c r="G17" s="189">
        <f t="shared" si="1"/>
        <v>-1505.6318695643772</v>
      </c>
    </row>
    <row r="18" spans="3:7">
      <c r="C18" s="190">
        <v>7</v>
      </c>
      <c r="D18" s="174">
        <f t="shared" si="2"/>
        <v>72849.30159725454</v>
      </c>
      <c r="E18" s="175">
        <f t="shared" si="3"/>
        <v>-1208.8347973048305</v>
      </c>
      <c r="F18" s="176">
        <f t="shared" si="0"/>
        <v>-296.79707225954672</v>
      </c>
      <c r="G18" s="189">
        <f t="shared" si="1"/>
        <v>-1505.6318695643772</v>
      </c>
    </row>
    <row r="19" spans="3:7">
      <c r="C19" s="190">
        <v>8</v>
      </c>
      <c r="D19" s="174">
        <f t="shared" si="2"/>
        <v>71640.466799949703</v>
      </c>
      <c r="E19" s="175">
        <f t="shared" si="3"/>
        <v>-1213.7597399030319</v>
      </c>
      <c r="F19" s="176">
        <f t="shared" si="0"/>
        <v>-291.87212966134535</v>
      </c>
      <c r="G19" s="189">
        <f t="shared" si="1"/>
        <v>-1505.6318695643772</v>
      </c>
    </row>
    <row r="20" spans="3:7">
      <c r="C20" s="190">
        <v>9</v>
      </c>
      <c r="D20" s="174">
        <f t="shared" si="2"/>
        <v>70426.707060046669</v>
      </c>
      <c r="E20" s="175">
        <f t="shared" si="3"/>
        <v>-1218.7047473270056</v>
      </c>
      <c r="F20" s="176">
        <f t="shared" si="0"/>
        <v>-286.92712223737152</v>
      </c>
      <c r="G20" s="189">
        <f t="shared" si="1"/>
        <v>-1505.6318695643772</v>
      </c>
    </row>
    <row r="21" spans="3:7">
      <c r="C21" s="190">
        <v>10</v>
      </c>
      <c r="D21" s="174">
        <f t="shared" si="2"/>
        <v>69208.002312719662</v>
      </c>
      <c r="E21" s="175">
        <f t="shared" si="3"/>
        <v>-1223.6699013233358</v>
      </c>
      <c r="F21" s="176">
        <f t="shared" si="0"/>
        <v>-281.9619682410414</v>
      </c>
      <c r="G21" s="189">
        <f t="shared" si="1"/>
        <v>-1505.6318695643772</v>
      </c>
    </row>
    <row r="22" spans="3:7">
      <c r="C22" s="190">
        <v>11</v>
      </c>
      <c r="D22" s="174">
        <f t="shared" si="2"/>
        <v>67984.332411396332</v>
      </c>
      <c r="E22" s="175">
        <f t="shared" si="3"/>
        <v>-1228.6552839716519</v>
      </c>
      <c r="F22" s="176">
        <f t="shared" si="0"/>
        <v>-276.97658559272543</v>
      </c>
      <c r="G22" s="189">
        <f t="shared" si="1"/>
        <v>-1505.6318695643772</v>
      </c>
    </row>
    <row r="23" spans="3:7">
      <c r="C23" s="190">
        <v>12</v>
      </c>
      <c r="D23" s="174">
        <f t="shared" si="2"/>
        <v>66755.677127424686</v>
      </c>
      <c r="E23" s="175">
        <f t="shared" si="3"/>
        <v>-1233.6609776859859</v>
      </c>
      <c r="F23" s="176">
        <f t="shared" si="0"/>
        <v>-271.97089187839128</v>
      </c>
      <c r="G23" s="189">
        <f t="shared" si="1"/>
        <v>-1505.6318695643772</v>
      </c>
    </row>
    <row r="24" spans="3:7">
      <c r="C24" s="190">
        <v>13</v>
      </c>
      <c r="D24" s="174">
        <f t="shared" si="2"/>
        <v>65522.016149738702</v>
      </c>
      <c r="E24" s="175">
        <f t="shared" si="3"/>
        <v>-1238.6870652161351</v>
      </c>
      <c r="F24" s="176">
        <f t="shared" si="0"/>
        <v>-266.94480434824197</v>
      </c>
      <c r="G24" s="189">
        <f t="shared" si="1"/>
        <v>-1505.6318695643772</v>
      </c>
    </row>
    <row r="25" spans="3:7">
      <c r="C25" s="190">
        <v>14</v>
      </c>
      <c r="D25" s="174">
        <f t="shared" si="2"/>
        <v>64283.329084522564</v>
      </c>
      <c r="E25" s="175">
        <f t="shared" si="3"/>
        <v>-1243.7336296490298</v>
      </c>
      <c r="F25" s="176">
        <f t="shared" si="0"/>
        <v>-261.89823991534729</v>
      </c>
      <c r="G25" s="189">
        <f t="shared" si="1"/>
        <v>-1505.6318695643772</v>
      </c>
    </row>
    <row r="26" spans="3:7">
      <c r="C26" s="190">
        <v>15</v>
      </c>
      <c r="D26" s="174">
        <f t="shared" si="2"/>
        <v>63039.595454873532</v>
      </c>
      <c r="E26" s="175">
        <f t="shared" si="3"/>
        <v>-1248.8007544101063</v>
      </c>
      <c r="F26" s="176">
        <f t="shared" si="0"/>
        <v>-256.83111515427089</v>
      </c>
      <c r="G26" s="189">
        <f t="shared" si="1"/>
        <v>-1505.6318695643772</v>
      </c>
    </row>
    <row r="27" spans="3:7">
      <c r="C27" s="190">
        <v>16</v>
      </c>
      <c r="D27" s="174">
        <f t="shared" si="2"/>
        <v>61790.794700463426</v>
      </c>
      <c r="E27" s="175">
        <f t="shared" si="3"/>
        <v>-1253.8885232646865</v>
      </c>
      <c r="F27" s="176">
        <f t="shared" si="0"/>
        <v>-251.74334629969067</v>
      </c>
      <c r="G27" s="189">
        <f t="shared" si="1"/>
        <v>-1505.6318695643772</v>
      </c>
    </row>
    <row r="28" spans="3:7">
      <c r="C28" s="190">
        <v>17</v>
      </c>
      <c r="D28" s="174">
        <f t="shared" si="2"/>
        <v>60536.90617719874</v>
      </c>
      <c r="E28" s="175">
        <f t="shared" si="3"/>
        <v>-1258.9970203193629</v>
      </c>
      <c r="F28" s="176">
        <f t="shared" si="0"/>
        <v>-246.63484924501432</v>
      </c>
      <c r="G28" s="189">
        <f t="shared" si="1"/>
        <v>-1505.6318695643772</v>
      </c>
    </row>
    <row r="29" spans="3:7">
      <c r="C29" s="190">
        <v>18</v>
      </c>
      <c r="D29" s="174">
        <f t="shared" si="2"/>
        <v>59277.909156879374</v>
      </c>
      <c r="E29" s="175">
        <f t="shared" si="3"/>
        <v>-1264.1263300233884</v>
      </c>
      <c r="F29" s="176">
        <f t="shared" si="0"/>
        <v>-241.50553954098876</v>
      </c>
      <c r="G29" s="189">
        <f t="shared" si="1"/>
        <v>-1505.6318695643772</v>
      </c>
    </row>
    <row r="30" spans="3:7">
      <c r="C30" s="190">
        <v>19</v>
      </c>
      <c r="D30" s="174">
        <f t="shared" si="2"/>
        <v>58013.782826855982</v>
      </c>
      <c r="E30" s="175">
        <f t="shared" si="3"/>
        <v>-1269.276537170073</v>
      </c>
      <c r="F30" s="176">
        <f t="shared" si="0"/>
        <v>-236.35533239430436</v>
      </c>
      <c r="G30" s="189">
        <f t="shared" si="1"/>
        <v>-1505.6318695643772</v>
      </c>
    </row>
    <row r="31" spans="3:7">
      <c r="C31" s="190">
        <v>20</v>
      </c>
      <c r="D31" s="174">
        <f t="shared" si="2"/>
        <v>56744.506289685909</v>
      </c>
      <c r="E31" s="175">
        <f t="shared" si="3"/>
        <v>-1274.4477268981843</v>
      </c>
      <c r="F31" s="176">
        <f t="shared" si="0"/>
        <v>-231.18414266619294</v>
      </c>
      <c r="G31" s="189">
        <f t="shared" si="1"/>
        <v>-1505.6318695643772</v>
      </c>
    </row>
    <row r="32" spans="3:7">
      <c r="C32" s="190">
        <v>21</v>
      </c>
      <c r="D32" s="174">
        <f t="shared" si="2"/>
        <v>55470.058562787723</v>
      </c>
      <c r="E32" s="175">
        <f t="shared" si="3"/>
        <v>-1279.6399846933568</v>
      </c>
      <c r="F32" s="176">
        <f t="shared" si="0"/>
        <v>-225.99188487102046</v>
      </c>
      <c r="G32" s="189">
        <f t="shared" si="1"/>
        <v>-1505.6318695643772</v>
      </c>
    </row>
    <row r="33" spans="3:7">
      <c r="C33" s="190">
        <v>22</v>
      </c>
      <c r="D33" s="174">
        <f t="shared" si="2"/>
        <v>54190.418578094366</v>
      </c>
      <c r="E33" s="175">
        <f t="shared" si="3"/>
        <v>-1284.8533963895034</v>
      </c>
      <c r="F33" s="176">
        <f t="shared" si="0"/>
        <v>-220.77847317487385</v>
      </c>
      <c r="G33" s="189">
        <f t="shared" si="1"/>
        <v>-1505.6318695643772</v>
      </c>
    </row>
    <row r="34" spans="3:7">
      <c r="C34" s="190">
        <v>23</v>
      </c>
      <c r="D34" s="174">
        <f t="shared" si="2"/>
        <v>52905.565181704864</v>
      </c>
      <c r="E34" s="175">
        <f t="shared" si="3"/>
        <v>-1290.0880481702352</v>
      </c>
      <c r="F34" s="176">
        <f t="shared" si="0"/>
        <v>-215.54382139414201</v>
      </c>
      <c r="G34" s="189">
        <f t="shared" si="1"/>
        <v>-1505.6318695643772</v>
      </c>
    </row>
    <row r="35" spans="3:7">
      <c r="C35" s="190">
        <v>24</v>
      </c>
      <c r="D35" s="174">
        <f t="shared" si="2"/>
        <v>51615.47713353463</v>
      </c>
      <c r="E35" s="175">
        <f t="shared" si="3"/>
        <v>-1295.3440265702861</v>
      </c>
      <c r="F35" s="176">
        <f t="shared" si="0"/>
        <v>-210.28784299409119</v>
      </c>
      <c r="G35" s="189">
        <f t="shared" si="1"/>
        <v>-1505.6318695643772</v>
      </c>
    </row>
    <row r="36" spans="3:7">
      <c r="C36" s="190">
        <v>25</v>
      </c>
      <c r="D36" s="174">
        <f t="shared" si="2"/>
        <v>50320.133106964342</v>
      </c>
      <c r="E36" s="175">
        <f t="shared" si="3"/>
        <v>-1300.6214184769428</v>
      </c>
      <c r="F36" s="176">
        <f t="shared" si="0"/>
        <v>-205.01045108743435</v>
      </c>
      <c r="G36" s="189">
        <f t="shared" si="1"/>
        <v>-1505.6318695643772</v>
      </c>
    </row>
    <row r="37" spans="3:7">
      <c r="C37" s="190">
        <v>26</v>
      </c>
      <c r="D37" s="174">
        <f t="shared" si="2"/>
        <v>49019.511688487401</v>
      </c>
      <c r="E37" s="175">
        <f t="shared" si="3"/>
        <v>-1305.9203111314823</v>
      </c>
      <c r="F37" s="176">
        <f t="shared" si="0"/>
        <v>-199.71155843289498</v>
      </c>
      <c r="G37" s="189">
        <f t="shared" si="1"/>
        <v>-1505.6318695643772</v>
      </c>
    </row>
    <row r="38" spans="3:7">
      <c r="C38" s="190">
        <v>27</v>
      </c>
      <c r="D38" s="174">
        <f t="shared" si="2"/>
        <v>47713.591377355915</v>
      </c>
      <c r="E38" s="175">
        <f t="shared" si="3"/>
        <v>-1311.2407921306126</v>
      </c>
      <c r="F38" s="176">
        <f t="shared" si="0"/>
        <v>-194.39107743376474</v>
      </c>
      <c r="G38" s="189">
        <f t="shared" si="1"/>
        <v>-1505.6318695643772</v>
      </c>
    </row>
    <row r="39" spans="3:7">
      <c r="C39" s="190">
        <v>28</v>
      </c>
      <c r="D39" s="174">
        <f t="shared" si="2"/>
        <v>46402.3505852253</v>
      </c>
      <c r="E39" s="175">
        <f t="shared" si="3"/>
        <v>-1316.5829494279217</v>
      </c>
      <c r="F39" s="176">
        <f t="shared" si="0"/>
        <v>-189.04892013645548</v>
      </c>
      <c r="G39" s="189">
        <f t="shared" si="1"/>
        <v>-1505.6318695643772</v>
      </c>
    </row>
    <row r="40" spans="3:7">
      <c r="C40" s="190">
        <v>29</v>
      </c>
      <c r="D40" s="174">
        <f t="shared" si="2"/>
        <v>45085.767635797376</v>
      </c>
      <c r="E40" s="175">
        <f t="shared" si="3"/>
        <v>-1321.9468713353319</v>
      </c>
      <c r="F40" s="176">
        <f t="shared" si="0"/>
        <v>-183.68499822904528</v>
      </c>
      <c r="G40" s="189">
        <f t="shared" si="1"/>
        <v>-1505.6318695643772</v>
      </c>
    </row>
    <row r="41" spans="3:7">
      <c r="C41" s="190">
        <v>30</v>
      </c>
      <c r="D41" s="174">
        <f t="shared" si="2"/>
        <v>43763.820764462042</v>
      </c>
      <c r="E41" s="175">
        <f t="shared" si="3"/>
        <v>-1327.3326465245586</v>
      </c>
      <c r="F41" s="176">
        <f t="shared" si="0"/>
        <v>-178.29922303981846</v>
      </c>
      <c r="G41" s="189">
        <f t="shared" si="1"/>
        <v>-1505.6318695643772</v>
      </c>
    </row>
    <row r="42" spans="3:7">
      <c r="C42" s="190">
        <v>31</v>
      </c>
      <c r="D42" s="174">
        <f t="shared" si="2"/>
        <v>42436.488117937486</v>
      </c>
      <c r="E42" s="175">
        <f t="shared" si="3"/>
        <v>-1332.7403640285775</v>
      </c>
      <c r="F42" s="176">
        <f t="shared" si="0"/>
        <v>-172.89150553579987</v>
      </c>
      <c r="G42" s="189">
        <f t="shared" si="1"/>
        <v>-1505.6318695643772</v>
      </c>
    </row>
    <row r="43" spans="3:7">
      <c r="C43" s="190">
        <v>32</v>
      </c>
      <c r="D43" s="174">
        <f t="shared" si="2"/>
        <v>41103.747753908909</v>
      </c>
      <c r="E43" s="175">
        <f t="shared" si="3"/>
        <v>-1338.1701132430944</v>
      </c>
      <c r="F43" s="176">
        <f t="shared" si="0"/>
        <v>-167.46175632128288</v>
      </c>
      <c r="G43" s="189">
        <f t="shared" si="1"/>
        <v>-1505.6318695643772</v>
      </c>
    </row>
    <row r="44" spans="3:7">
      <c r="C44" s="190">
        <v>33</v>
      </c>
      <c r="D44" s="174">
        <f t="shared" si="2"/>
        <v>39765.577640665811</v>
      </c>
      <c r="E44" s="175">
        <f t="shared" si="3"/>
        <v>-1343.6219839280254</v>
      </c>
      <c r="F44" s="176">
        <f t="shared" si="0"/>
        <v>-162.00988563635175</v>
      </c>
      <c r="G44" s="189">
        <f t="shared" si="1"/>
        <v>-1505.6318695643772</v>
      </c>
    </row>
    <row r="45" spans="3:7">
      <c r="C45" s="190">
        <v>34</v>
      </c>
      <c r="D45" s="174">
        <f t="shared" si="2"/>
        <v>38421.955656737788</v>
      </c>
      <c r="E45" s="175">
        <f t="shared" si="3"/>
        <v>-1349.0960662089794</v>
      </c>
      <c r="F45" s="176">
        <f t="shared" si="0"/>
        <v>-156.5358033553978</v>
      </c>
      <c r="G45" s="189">
        <f t="shared" si="1"/>
        <v>-1505.6318695643772</v>
      </c>
    </row>
    <row r="46" spans="3:7">
      <c r="C46" s="190">
        <v>35</v>
      </c>
      <c r="D46" s="174">
        <f t="shared" si="2"/>
        <v>37072.859590528809</v>
      </c>
      <c r="E46" s="175">
        <f t="shared" si="3"/>
        <v>-1354.592450578748</v>
      </c>
      <c r="F46" s="176">
        <f t="shared" si="0"/>
        <v>-151.03941898562937</v>
      </c>
      <c r="G46" s="189">
        <f t="shared" si="1"/>
        <v>-1505.6318695643772</v>
      </c>
    </row>
    <row r="47" spans="3:7">
      <c r="C47" s="190">
        <v>36</v>
      </c>
      <c r="D47" s="174">
        <f t="shared" si="2"/>
        <v>35718.267139950061</v>
      </c>
      <c r="E47" s="175">
        <f t="shared" si="3"/>
        <v>-1360.1112278988012</v>
      </c>
      <c r="F47" s="176">
        <f t="shared" si="0"/>
        <v>-145.52064166557599</v>
      </c>
      <c r="G47" s="189">
        <f t="shared" si="1"/>
        <v>-1505.6318695643772</v>
      </c>
    </row>
    <row r="48" spans="3:7">
      <c r="C48" s="190">
        <v>37</v>
      </c>
      <c r="D48" s="174">
        <f t="shared" si="2"/>
        <v>34358.155912051261</v>
      </c>
      <c r="E48" s="175">
        <f t="shared" si="3"/>
        <v>-1365.652489400791</v>
      </c>
      <c r="F48" s="176">
        <f t="shared" si="0"/>
        <v>-139.97938016358634</v>
      </c>
      <c r="G48" s="189">
        <f t="shared" si="1"/>
        <v>-1505.6318695643772</v>
      </c>
    </row>
    <row r="49" spans="3:7">
      <c r="C49" s="190">
        <v>38</v>
      </c>
      <c r="D49" s="174">
        <f t="shared" si="2"/>
        <v>32992.503422650472</v>
      </c>
      <c r="E49" s="175">
        <f t="shared" si="3"/>
        <v>-1371.2163266880573</v>
      </c>
      <c r="F49" s="176">
        <f t="shared" si="0"/>
        <v>-134.41554287631999</v>
      </c>
      <c r="G49" s="189">
        <f t="shared" si="1"/>
        <v>-1505.6318695643772</v>
      </c>
    </row>
    <row r="50" spans="3:7">
      <c r="C50" s="190">
        <v>39</v>
      </c>
      <c r="D50" s="174">
        <f t="shared" si="2"/>
        <v>31621.287095962416</v>
      </c>
      <c r="E50" s="175">
        <f t="shared" si="3"/>
        <v>-1376.8028317371441</v>
      </c>
      <c r="F50" s="176">
        <f t="shared" si="0"/>
        <v>-128.82903782723326</v>
      </c>
      <c r="G50" s="189">
        <f t="shared" si="1"/>
        <v>-1505.6318695643772</v>
      </c>
    </row>
    <row r="51" spans="3:7">
      <c r="C51" s="190">
        <v>40</v>
      </c>
      <c r="D51" s="174">
        <f t="shared" si="2"/>
        <v>30244.484264225273</v>
      </c>
      <c r="E51" s="175">
        <f t="shared" si="3"/>
        <v>-1382.4120968993186</v>
      </c>
      <c r="F51" s="176">
        <f t="shared" si="0"/>
        <v>-123.21977266505856</v>
      </c>
      <c r="G51" s="189">
        <f t="shared" si="1"/>
        <v>-1505.6318695643772</v>
      </c>
    </row>
    <row r="52" spans="3:7">
      <c r="C52" s="190">
        <v>41</v>
      </c>
      <c r="D52" s="174">
        <f t="shared" si="2"/>
        <v>28862.072167325954</v>
      </c>
      <c r="E52" s="175">
        <f t="shared" si="3"/>
        <v>-1388.0442149020994</v>
      </c>
      <c r="F52" s="176">
        <f t="shared" si="0"/>
        <v>-117.58765466227786</v>
      </c>
      <c r="G52" s="189">
        <f t="shared" si="1"/>
        <v>-1505.6318695643772</v>
      </c>
    </row>
    <row r="53" spans="3:7">
      <c r="C53" s="190">
        <v>42</v>
      </c>
      <c r="D53" s="174">
        <f t="shared" si="2"/>
        <v>27474.027952423854</v>
      </c>
      <c r="E53" s="175">
        <f t="shared" si="3"/>
        <v>-1393.6992788507876</v>
      </c>
      <c r="F53" s="176">
        <f t="shared" si="0"/>
        <v>-111.9325907135897</v>
      </c>
      <c r="G53" s="189">
        <f t="shared" si="1"/>
        <v>-1505.6318695643772</v>
      </c>
    </row>
    <row r="54" spans="3:7">
      <c r="C54" s="190">
        <v>43</v>
      </c>
      <c r="D54" s="174">
        <f t="shared" si="2"/>
        <v>26080.328673573065</v>
      </c>
      <c r="E54" s="175">
        <f t="shared" si="3"/>
        <v>-1399.377382230007</v>
      </c>
      <c r="F54" s="176">
        <f t="shared" si="0"/>
        <v>-106.25448733437014</v>
      </c>
      <c r="G54" s="189">
        <f t="shared" si="1"/>
        <v>-1505.6318695643772</v>
      </c>
    </row>
    <row r="55" spans="3:7">
      <c r="C55" s="190">
        <v>44</v>
      </c>
      <c r="D55" s="174">
        <f t="shared" si="2"/>
        <v>24680.951291343059</v>
      </c>
      <c r="E55" s="175">
        <f t="shared" si="3"/>
        <v>-1405.0786189052499</v>
      </c>
      <c r="F55" s="176">
        <f t="shared" si="0"/>
        <v>-100.5532506591273</v>
      </c>
      <c r="G55" s="189">
        <f t="shared" si="1"/>
        <v>-1505.6318695643772</v>
      </c>
    </row>
    <row r="56" spans="3:7">
      <c r="C56" s="190">
        <v>45</v>
      </c>
      <c r="D56" s="174">
        <f t="shared" si="2"/>
        <v>23275.87267243781</v>
      </c>
      <c r="E56" s="175">
        <f t="shared" si="3"/>
        <v>-1410.8030831244275</v>
      </c>
      <c r="F56" s="176">
        <f t="shared" si="0"/>
        <v>-94.828786439949639</v>
      </c>
      <c r="G56" s="189">
        <f t="shared" si="1"/>
        <v>-1505.6318695643772</v>
      </c>
    </row>
    <row r="57" spans="3:7">
      <c r="C57" s="190">
        <v>46</v>
      </c>
      <c r="D57" s="174">
        <f t="shared" si="2"/>
        <v>21865.069589313382</v>
      </c>
      <c r="E57" s="175">
        <f t="shared" si="3"/>
        <v>-1416.5508695194292</v>
      </c>
      <c r="F57" s="176">
        <f t="shared" si="0"/>
        <v>-89.081000044947984</v>
      </c>
      <c r="G57" s="189">
        <f t="shared" si="1"/>
        <v>-1505.6318695643772</v>
      </c>
    </row>
    <row r="58" spans="3:7">
      <c r="C58" s="190">
        <v>47</v>
      </c>
      <c r="D58" s="174">
        <f t="shared" si="2"/>
        <v>20448.518719793952</v>
      </c>
      <c r="E58" s="175">
        <f t="shared" si="3"/>
        <v>-1422.322073107686</v>
      </c>
      <c r="F58" s="176">
        <f t="shared" si="0"/>
        <v>-83.309796456691117</v>
      </c>
      <c r="G58" s="189">
        <f t="shared" si="1"/>
        <v>-1505.6318695643772</v>
      </c>
    </row>
    <row r="59" spans="3:7">
      <c r="C59" s="190">
        <v>48</v>
      </c>
      <c r="D59" s="174">
        <f t="shared" si="2"/>
        <v>19026.196646686265</v>
      </c>
      <c r="E59" s="175">
        <f t="shared" si="3"/>
        <v>-1428.1167892937422</v>
      </c>
      <c r="F59" s="176">
        <f t="shared" si="0"/>
        <v>-77.515080270635067</v>
      </c>
      <c r="G59" s="189">
        <f t="shared" si="1"/>
        <v>-1505.6318695643772</v>
      </c>
    </row>
    <row r="60" spans="3:7">
      <c r="C60" s="190">
        <v>49</v>
      </c>
      <c r="D60" s="174">
        <f t="shared" si="2"/>
        <v>17598.079857392524</v>
      </c>
      <c r="E60" s="175">
        <f t="shared" si="3"/>
        <v>-1433.9351138708314</v>
      </c>
      <c r="F60" s="176">
        <f t="shared" si="0"/>
        <v>-71.69675569354591</v>
      </c>
      <c r="G60" s="189">
        <f t="shared" si="1"/>
        <v>-1505.6318695643772</v>
      </c>
    </row>
    <row r="61" spans="3:7">
      <c r="C61" s="190">
        <v>50</v>
      </c>
      <c r="D61" s="174">
        <f t="shared" si="2"/>
        <v>16164.144743521692</v>
      </c>
      <c r="E61" s="175">
        <f t="shared" si="3"/>
        <v>-1439.7771430224609</v>
      </c>
      <c r="F61" s="176">
        <f t="shared" si="0"/>
        <v>-65.854726541916236</v>
      </c>
      <c r="G61" s="189">
        <f t="shared" si="1"/>
        <v>-1505.6318695643772</v>
      </c>
    </row>
    <row r="62" spans="3:7">
      <c r="C62" s="190">
        <v>51</v>
      </c>
      <c r="D62" s="174">
        <f t="shared" si="2"/>
        <v>14724.367600499232</v>
      </c>
      <c r="E62" s="175">
        <f t="shared" si="3"/>
        <v>-1445.642973324002</v>
      </c>
      <c r="F62" s="176">
        <f t="shared" si="0"/>
        <v>-59.988896240375162</v>
      </c>
      <c r="G62" s="189">
        <f t="shared" si="1"/>
        <v>-1505.6318695643772</v>
      </c>
    </row>
    <row r="63" spans="3:7">
      <c r="C63" s="190">
        <v>52</v>
      </c>
      <c r="D63" s="174">
        <f t="shared" si="2"/>
        <v>13278.72462717523</v>
      </c>
      <c r="E63" s="175">
        <f t="shared" si="3"/>
        <v>-1451.5327017442855</v>
      </c>
      <c r="F63" s="176">
        <f t="shared" si="0"/>
        <v>-54.099167820091722</v>
      </c>
      <c r="G63" s="189">
        <f t="shared" si="1"/>
        <v>-1505.6318695643772</v>
      </c>
    </row>
    <row r="64" spans="3:7">
      <c r="C64" s="190">
        <v>53</v>
      </c>
      <c r="D64" s="174">
        <f t="shared" si="2"/>
        <v>11827.191925430945</v>
      </c>
      <c r="E64" s="175">
        <f t="shared" si="3"/>
        <v>-1457.4464256472052</v>
      </c>
      <c r="F64" s="176">
        <f t="shared" si="0"/>
        <v>-48.185443917171973</v>
      </c>
      <c r="G64" s="189">
        <f t="shared" si="1"/>
        <v>-1505.6318695643772</v>
      </c>
    </row>
    <row r="65" spans="3:7">
      <c r="C65" s="190">
        <v>54</v>
      </c>
      <c r="D65" s="174">
        <f t="shared" si="2"/>
        <v>10369.745499783739</v>
      </c>
      <c r="E65" s="175">
        <f t="shared" si="3"/>
        <v>-1463.3842427933278</v>
      </c>
      <c r="F65" s="176">
        <f t="shared" si="0"/>
        <v>-42.247626771049411</v>
      </c>
      <c r="G65" s="189">
        <f t="shared" si="1"/>
        <v>-1505.6318695643772</v>
      </c>
    </row>
    <row r="66" spans="3:7">
      <c r="C66" s="190">
        <v>55</v>
      </c>
      <c r="D66" s="174">
        <f t="shared" si="2"/>
        <v>8906.3612569904108</v>
      </c>
      <c r="E66" s="175">
        <f t="shared" si="3"/>
        <v>-1469.3462513415084</v>
      </c>
      <c r="F66" s="176">
        <f t="shared" si="0"/>
        <v>-36.285618222868877</v>
      </c>
      <c r="G66" s="189">
        <f t="shared" si="1"/>
        <v>-1505.6318695643772</v>
      </c>
    </row>
    <row r="67" spans="3:7">
      <c r="C67" s="190">
        <v>56</v>
      </c>
      <c r="D67" s="174">
        <f t="shared" si="2"/>
        <v>7437.0150056489019</v>
      </c>
      <c r="E67" s="175">
        <f t="shared" si="3"/>
        <v>-1475.3325498505133</v>
      </c>
      <c r="F67" s="176">
        <f t="shared" si="0"/>
        <v>-30.299319713863884</v>
      </c>
      <c r="G67" s="189">
        <f t="shared" si="1"/>
        <v>-1505.6318695643772</v>
      </c>
    </row>
    <row r="68" spans="3:7">
      <c r="C68" s="190">
        <v>57</v>
      </c>
      <c r="D68" s="174">
        <f t="shared" si="2"/>
        <v>5961.6824557983891</v>
      </c>
      <c r="E68" s="175">
        <f t="shared" si="3"/>
        <v>-1481.3432372806499</v>
      </c>
      <c r="F68" s="176">
        <f t="shared" si="0"/>
        <v>-24.288632283727342</v>
      </c>
      <c r="G68" s="189">
        <f t="shared" si="1"/>
        <v>-1505.6318695643772</v>
      </c>
    </row>
    <row r="69" spans="3:7">
      <c r="C69" s="190">
        <v>58</v>
      </c>
      <c r="D69" s="174">
        <f t="shared" si="2"/>
        <v>4480.339218517739</v>
      </c>
      <c r="E69" s="175">
        <f t="shared" si="3"/>
        <v>-1487.3784129954015</v>
      </c>
      <c r="F69" s="176">
        <f t="shared" si="0"/>
        <v>-18.253456568975597</v>
      </c>
      <c r="G69" s="189">
        <f t="shared" si="1"/>
        <v>-1505.6318695643772</v>
      </c>
    </row>
    <row r="70" spans="3:7">
      <c r="C70" s="190">
        <v>59</v>
      </c>
      <c r="D70" s="174">
        <f t="shared" si="2"/>
        <v>2992.9608055223375</v>
      </c>
      <c r="E70" s="175">
        <f t="shared" si="3"/>
        <v>-1493.4381767630714</v>
      </c>
      <c r="F70" s="176">
        <f t="shared" si="0"/>
        <v>-12.19369280130589</v>
      </c>
      <c r="G70" s="189">
        <f t="shared" si="1"/>
        <v>-1505.6318695643772</v>
      </c>
    </row>
    <row r="71" spans="3:7">
      <c r="C71" s="190">
        <v>60</v>
      </c>
      <c r="D71" s="174">
        <f t="shared" si="2"/>
        <v>1499.5226287592661</v>
      </c>
      <c r="E71" s="175">
        <f t="shared" si="3"/>
        <v>-1499.5226287584301</v>
      </c>
      <c r="F71" s="176">
        <f t="shared" si="0"/>
        <v>-6.1092408059470262</v>
      </c>
      <c r="G71" s="189">
        <f t="shared" si="1"/>
        <v>-1505.6318695643772</v>
      </c>
    </row>
    <row r="72" spans="3:7">
      <c r="C72" s="190">
        <v>61</v>
      </c>
      <c r="D72" s="174">
        <f t="shared" si="2"/>
        <v>8.3605300460476428E-10</v>
      </c>
      <c r="E72" s="175">
        <f t="shared" si="3"/>
        <v>3.4061834304509368E-12</v>
      </c>
      <c r="F72" s="176">
        <f t="shared" si="0"/>
        <v>-3.4061834304509368E-12</v>
      </c>
      <c r="G72" s="189">
        <f t="shared" si="1"/>
        <v>0</v>
      </c>
    </row>
    <row r="73" spans="3:7">
      <c r="C73" s="190">
        <v>62</v>
      </c>
      <c r="D73" s="174">
        <f t="shared" si="2"/>
        <v>8.3945918803521518E-10</v>
      </c>
      <c r="E73" s="175">
        <f t="shared" si="3"/>
        <v>3.4200606433764056E-12</v>
      </c>
      <c r="F73" s="176">
        <f t="shared" si="0"/>
        <v>-3.4200606433764056E-12</v>
      </c>
      <c r="G73" s="189">
        <f t="shared" si="1"/>
        <v>0</v>
      </c>
    </row>
    <row r="74" spans="3:7">
      <c r="C74" s="190">
        <v>63</v>
      </c>
      <c r="D74" s="174">
        <f t="shared" si="2"/>
        <v>8.4287924867859154E-10</v>
      </c>
      <c r="E74" s="175">
        <f t="shared" si="3"/>
        <v>3.433994393785105E-12</v>
      </c>
      <c r="F74" s="176">
        <f t="shared" si="0"/>
        <v>-3.433994393785105E-12</v>
      </c>
      <c r="G74" s="189">
        <f t="shared" si="1"/>
        <v>0</v>
      </c>
    </row>
    <row r="75" spans="3:7">
      <c r="C75" s="190">
        <v>64</v>
      </c>
      <c r="D75" s="174">
        <f t="shared" si="2"/>
        <v>8.4631324307237669E-10</v>
      </c>
      <c r="E75" s="175">
        <f t="shared" si="3"/>
        <v>3.44798491201774E-12</v>
      </c>
      <c r="F75" s="176">
        <f t="shared" si="0"/>
        <v>-3.44798491201774E-12</v>
      </c>
      <c r="G75" s="189">
        <f t="shared" si="1"/>
        <v>0</v>
      </c>
    </row>
    <row r="76" spans="3:7">
      <c r="C76" s="190">
        <v>65</v>
      </c>
      <c r="D76" s="174">
        <f t="shared" si="2"/>
        <v>8.4976122798439439E-10</v>
      </c>
      <c r="E76" s="175">
        <f t="shared" si="3"/>
        <v>3.4620324293534521E-12</v>
      </c>
      <c r="F76" s="176">
        <f t="shared" ref="F76:F139" si="4">-$C$6*D76</f>
        <v>-3.4620324293534521E-12</v>
      </c>
      <c r="G76" s="189">
        <f t="shared" si="1"/>
        <v>0</v>
      </c>
    </row>
    <row r="77" spans="3:7">
      <c r="C77" s="190">
        <v>66</v>
      </c>
      <c r="D77" s="174">
        <f t="shared" si="2"/>
        <v>8.532232604137478E-10</v>
      </c>
      <c r="E77" s="175">
        <f t="shared" si="3"/>
        <v>3.4761371780136425E-12</v>
      </c>
      <c r="F77" s="176">
        <f t="shared" si="4"/>
        <v>-3.4761371780136425E-12</v>
      </c>
      <c r="G77" s="189">
        <f t="shared" ref="G77:G140" si="5">IF(C77&gt;$C$8, 0, $C$9)</f>
        <v>0</v>
      </c>
    </row>
    <row r="78" spans="3:7">
      <c r="C78" s="190">
        <v>67</v>
      </c>
      <c r="D78" s="174">
        <f t="shared" ref="D78:D141" si="6">D77+E77</f>
        <v>8.5669939759176142E-10</v>
      </c>
      <c r="E78" s="175">
        <f t="shared" ref="E78:E141" si="7">G78-F78</f>
        <v>3.4902993911658123E-12</v>
      </c>
      <c r="F78" s="176">
        <f t="shared" si="4"/>
        <v>-3.4902993911658123E-12</v>
      </c>
      <c r="G78" s="189">
        <f t="shared" si="5"/>
        <v>0</v>
      </c>
    </row>
    <row r="79" spans="3:7">
      <c r="C79" s="190">
        <v>68</v>
      </c>
      <c r="D79" s="174">
        <f t="shared" si="6"/>
        <v>8.6018969698292728E-10</v>
      </c>
      <c r="E79" s="175">
        <f t="shared" si="7"/>
        <v>3.5045193029274145E-12</v>
      </c>
      <c r="F79" s="176">
        <f t="shared" si="4"/>
        <v>-3.5045193029274145E-12</v>
      </c>
      <c r="G79" s="189">
        <f t="shared" si="5"/>
        <v>0</v>
      </c>
    </row>
    <row r="80" spans="3:7">
      <c r="C80" s="190">
        <v>69</v>
      </c>
      <c r="D80" s="174">
        <f t="shared" si="6"/>
        <v>8.6369421628585475E-10</v>
      </c>
      <c r="E80" s="175">
        <f t="shared" si="7"/>
        <v>3.5187971483697258E-12</v>
      </c>
      <c r="F80" s="176">
        <f t="shared" si="4"/>
        <v>-3.5187971483697258E-12</v>
      </c>
      <c r="G80" s="189">
        <f t="shared" si="5"/>
        <v>0</v>
      </c>
    </row>
    <row r="81" spans="3:7">
      <c r="C81" s="190">
        <v>70</v>
      </c>
      <c r="D81" s="174">
        <f t="shared" si="6"/>
        <v>8.6721301343422448E-10</v>
      </c>
      <c r="E81" s="175">
        <f t="shared" si="7"/>
        <v>3.533133163521733E-12</v>
      </c>
      <c r="F81" s="176">
        <f t="shared" si="4"/>
        <v>-3.533133163521733E-12</v>
      </c>
      <c r="G81" s="189">
        <f t="shared" si="5"/>
        <v>0</v>
      </c>
    </row>
    <row r="82" spans="3:7">
      <c r="C82" s="190">
        <v>71</v>
      </c>
      <c r="D82" s="174">
        <f t="shared" si="6"/>
        <v>8.707461465977462E-10</v>
      </c>
      <c r="E82" s="175">
        <f t="shared" si="7"/>
        <v>3.5475275853740337E-12</v>
      </c>
      <c r="F82" s="176">
        <f t="shared" si="4"/>
        <v>-3.5475275853740337E-12</v>
      </c>
      <c r="G82" s="189">
        <f t="shared" si="5"/>
        <v>0</v>
      </c>
    </row>
    <row r="83" spans="3:7">
      <c r="C83" s="190">
        <v>72</v>
      </c>
      <c r="D83" s="174">
        <f t="shared" si="6"/>
        <v>8.7429367418312018E-10</v>
      </c>
      <c r="E83" s="175">
        <f t="shared" si="7"/>
        <v>3.5619806518827545E-12</v>
      </c>
      <c r="F83" s="176">
        <f t="shared" si="4"/>
        <v>-3.5619806518827545E-12</v>
      </c>
      <c r="G83" s="189">
        <f t="shared" si="5"/>
        <v>0</v>
      </c>
    </row>
    <row r="84" spans="3:7">
      <c r="C84" s="190">
        <v>73</v>
      </c>
      <c r="D84" s="174">
        <f t="shared" si="6"/>
        <v>8.7785565483500289E-10</v>
      </c>
      <c r="E84" s="175">
        <f t="shared" si="7"/>
        <v>3.576492601973485E-12</v>
      </c>
      <c r="F84" s="176">
        <f t="shared" si="4"/>
        <v>-3.576492601973485E-12</v>
      </c>
      <c r="G84" s="189">
        <f t="shared" si="5"/>
        <v>0</v>
      </c>
    </row>
    <row r="85" spans="3:7">
      <c r="C85" s="190">
        <v>74</v>
      </c>
      <c r="D85" s="174">
        <f t="shared" si="6"/>
        <v>8.8143214743697641E-10</v>
      </c>
      <c r="E85" s="175">
        <f t="shared" si="7"/>
        <v>3.5910636755452279E-12</v>
      </c>
      <c r="F85" s="176">
        <f t="shared" si="4"/>
        <v>-3.5910636755452279E-12</v>
      </c>
      <c r="G85" s="189">
        <f t="shared" si="5"/>
        <v>0</v>
      </c>
    </row>
    <row r="86" spans="3:7">
      <c r="C86" s="190">
        <v>75</v>
      </c>
      <c r="D86" s="174">
        <f t="shared" si="6"/>
        <v>8.8502321111252167E-10</v>
      </c>
      <c r="E86" s="175">
        <f t="shared" si="7"/>
        <v>3.6056941134743623E-12</v>
      </c>
      <c r="F86" s="176">
        <f t="shared" si="4"/>
        <v>-3.6056941134743623E-12</v>
      </c>
      <c r="G86" s="189">
        <f t="shared" si="5"/>
        <v>0</v>
      </c>
    </row>
    <row r="87" spans="3:7">
      <c r="C87" s="190">
        <v>76</v>
      </c>
      <c r="D87" s="174">
        <f t="shared" si="6"/>
        <v>8.8862890522599602E-10</v>
      </c>
      <c r="E87" s="175">
        <f t="shared" si="7"/>
        <v>3.620384157618629E-12</v>
      </c>
      <c r="F87" s="176">
        <f t="shared" si="4"/>
        <v>-3.620384157618629E-12</v>
      </c>
      <c r="G87" s="189">
        <f t="shared" si="5"/>
        <v>0</v>
      </c>
    </row>
    <row r="88" spans="3:7">
      <c r="C88" s="190">
        <v>77</v>
      </c>
      <c r="D88" s="174">
        <f t="shared" si="6"/>
        <v>8.9224928938361462E-10</v>
      </c>
      <c r="E88" s="175">
        <f t="shared" si="7"/>
        <v>3.6351340508211266E-12</v>
      </c>
      <c r="F88" s="176">
        <f t="shared" si="4"/>
        <v>-3.6351340508211266E-12</v>
      </c>
      <c r="G88" s="189">
        <f t="shared" si="5"/>
        <v>0</v>
      </c>
    </row>
    <row r="89" spans="3:7">
      <c r="C89" s="190">
        <v>78</v>
      </c>
      <c r="D89" s="174">
        <f t="shared" si="6"/>
        <v>8.9588442343443576E-10</v>
      </c>
      <c r="E89" s="175">
        <f t="shared" si="7"/>
        <v>3.6499440369143275E-12</v>
      </c>
      <c r="F89" s="176">
        <f t="shared" si="4"/>
        <v>-3.6499440369143275E-12</v>
      </c>
      <c r="G89" s="189">
        <f t="shared" si="5"/>
        <v>0</v>
      </c>
    </row>
    <row r="90" spans="3:7">
      <c r="C90" s="190">
        <v>79</v>
      </c>
      <c r="D90" s="174">
        <f t="shared" si="6"/>
        <v>8.9953436747135004E-10</v>
      </c>
      <c r="E90" s="175">
        <f t="shared" si="7"/>
        <v>3.6648143607241047E-12</v>
      </c>
      <c r="F90" s="176">
        <f t="shared" si="4"/>
        <v>-3.6648143607241047E-12</v>
      </c>
      <c r="G90" s="189">
        <f t="shared" si="5"/>
        <v>0</v>
      </c>
    </row>
    <row r="91" spans="3:7">
      <c r="C91" s="190">
        <v>80</v>
      </c>
      <c r="D91" s="174">
        <f t="shared" si="6"/>
        <v>9.0319918183207417E-10</v>
      </c>
      <c r="E91" s="175">
        <f t="shared" si="7"/>
        <v>3.679745268073787E-12</v>
      </c>
      <c r="F91" s="176">
        <f t="shared" si="4"/>
        <v>-3.679745268073787E-12</v>
      </c>
      <c r="G91" s="189">
        <f t="shared" si="5"/>
        <v>0</v>
      </c>
    </row>
    <row r="92" spans="3:7">
      <c r="C92" s="190">
        <v>81</v>
      </c>
      <c r="D92" s="174">
        <f t="shared" si="6"/>
        <v>9.0687892710014793E-10</v>
      </c>
      <c r="E92" s="175">
        <f t="shared" si="7"/>
        <v>3.6947370057882141E-12</v>
      </c>
      <c r="F92" s="176">
        <f t="shared" si="4"/>
        <v>-3.6947370057882141E-12</v>
      </c>
      <c r="G92" s="189">
        <f t="shared" si="5"/>
        <v>0</v>
      </c>
    </row>
    <row r="93" spans="3:7">
      <c r="C93" s="190">
        <v>82</v>
      </c>
      <c r="D93" s="174">
        <f t="shared" si="6"/>
        <v>9.1057366410593613E-10</v>
      </c>
      <c r="E93" s="175">
        <f t="shared" si="7"/>
        <v>3.7097898216978215E-12</v>
      </c>
      <c r="F93" s="176">
        <f t="shared" si="4"/>
        <v>-3.7097898216978215E-12</v>
      </c>
      <c r="G93" s="189">
        <f t="shared" si="5"/>
        <v>0</v>
      </c>
    </row>
    <row r="94" spans="3:7">
      <c r="C94" s="190">
        <v>83</v>
      </c>
      <c r="D94" s="174">
        <f t="shared" si="6"/>
        <v>9.1428345392763391E-10</v>
      </c>
      <c r="E94" s="175">
        <f t="shared" si="7"/>
        <v>3.7249039646427365E-12</v>
      </c>
      <c r="F94" s="176">
        <f t="shared" si="4"/>
        <v>-3.7249039646427365E-12</v>
      </c>
      <c r="G94" s="189">
        <f t="shared" si="5"/>
        <v>0</v>
      </c>
    </row>
    <row r="95" spans="3:7">
      <c r="C95" s="190">
        <v>84</v>
      </c>
      <c r="D95" s="174">
        <f t="shared" si="6"/>
        <v>9.1800835789227664E-10</v>
      </c>
      <c r="E95" s="175">
        <f t="shared" si="7"/>
        <v>3.7400796844768941E-12</v>
      </c>
      <c r="F95" s="176">
        <f t="shared" si="4"/>
        <v>-3.7400796844768941E-12</v>
      </c>
      <c r="G95" s="189">
        <f t="shared" si="5"/>
        <v>0</v>
      </c>
    </row>
    <row r="96" spans="3:7">
      <c r="C96" s="190">
        <v>85</v>
      </c>
      <c r="D96" s="174">
        <f t="shared" si="6"/>
        <v>9.2174843757675354E-10</v>
      </c>
      <c r="E96" s="175">
        <f t="shared" si="7"/>
        <v>3.7553172320721614E-12</v>
      </c>
      <c r="F96" s="176">
        <f t="shared" si="4"/>
        <v>-3.7553172320721614E-12</v>
      </c>
      <c r="G96" s="189">
        <f t="shared" si="5"/>
        <v>0</v>
      </c>
    </row>
    <row r="97" spans="3:7">
      <c r="C97" s="190">
        <v>86</v>
      </c>
      <c r="D97" s="174">
        <f t="shared" si="6"/>
        <v>9.2550375480882567E-10</v>
      </c>
      <c r="E97" s="175">
        <f t="shared" si="7"/>
        <v>3.7706168593224912E-12</v>
      </c>
      <c r="F97" s="176">
        <f t="shared" si="4"/>
        <v>-3.7706168593224912E-12</v>
      </c>
      <c r="G97" s="189">
        <f t="shared" si="5"/>
        <v>0</v>
      </c>
    </row>
    <row r="98" spans="3:7">
      <c r="C98" s="190">
        <v>87</v>
      </c>
      <c r="D98" s="174">
        <f t="shared" si="6"/>
        <v>9.2927437166814812E-10</v>
      </c>
      <c r="E98" s="175">
        <f t="shared" si="7"/>
        <v>3.7859788191480818E-12</v>
      </c>
      <c r="F98" s="176">
        <f t="shared" si="4"/>
        <v>-3.7859788191480818E-12</v>
      </c>
      <c r="G98" s="189">
        <f t="shared" si="5"/>
        <v>0</v>
      </c>
    </row>
    <row r="99" spans="3:7">
      <c r="C99" s="190">
        <v>88</v>
      </c>
      <c r="D99" s="174">
        <f t="shared" si="6"/>
        <v>9.3306035048729622E-10</v>
      </c>
      <c r="E99" s="175">
        <f t="shared" si="7"/>
        <v>3.8014033654995623E-12</v>
      </c>
      <c r="F99" s="176">
        <f t="shared" si="4"/>
        <v>-3.8014033654995623E-12</v>
      </c>
      <c r="G99" s="189">
        <f t="shared" si="5"/>
        <v>0</v>
      </c>
    </row>
    <row r="100" spans="3:7">
      <c r="C100" s="190">
        <v>89</v>
      </c>
      <c r="D100" s="174">
        <f t="shared" si="6"/>
        <v>9.3686175385279569E-10</v>
      </c>
      <c r="E100" s="175">
        <f t="shared" si="7"/>
        <v>3.8168907533621842E-12</v>
      </c>
      <c r="F100" s="176">
        <f t="shared" si="4"/>
        <v>-3.8168907533621842E-12</v>
      </c>
      <c r="G100" s="189">
        <f t="shared" si="5"/>
        <v>0</v>
      </c>
    </row>
    <row r="101" spans="3:7">
      <c r="C101" s="190">
        <v>90</v>
      </c>
      <c r="D101" s="174">
        <f t="shared" si="6"/>
        <v>9.4067864460615797E-10</v>
      </c>
      <c r="E101" s="175">
        <f t="shared" si="7"/>
        <v>3.8324412387600454E-12</v>
      </c>
      <c r="F101" s="176">
        <f t="shared" si="4"/>
        <v>-3.8324412387600454E-12</v>
      </c>
      <c r="G101" s="189">
        <f t="shared" si="5"/>
        <v>0</v>
      </c>
    </row>
    <row r="102" spans="3:7">
      <c r="C102" s="190">
        <v>91</v>
      </c>
      <c r="D102" s="174">
        <f t="shared" si="6"/>
        <v>9.4451108584491811E-10</v>
      </c>
      <c r="E102" s="175">
        <f t="shared" si="7"/>
        <v>3.8480550787603122E-12</v>
      </c>
      <c r="F102" s="176">
        <f t="shared" si="4"/>
        <v>-3.8480550787603122E-12</v>
      </c>
      <c r="G102" s="189">
        <f t="shared" si="5"/>
        <v>0</v>
      </c>
    </row>
    <row r="103" spans="3:7">
      <c r="C103" s="190">
        <v>92</v>
      </c>
      <c r="D103" s="174">
        <f t="shared" si="6"/>
        <v>9.4835914092367838E-10</v>
      </c>
      <c r="E103" s="175">
        <f t="shared" si="7"/>
        <v>3.8637325314774789E-12</v>
      </c>
      <c r="F103" s="176">
        <f t="shared" si="4"/>
        <v>-3.8637325314774789E-12</v>
      </c>
      <c r="G103" s="189">
        <f t="shared" si="5"/>
        <v>0</v>
      </c>
    </row>
    <row r="104" spans="3:7">
      <c r="C104" s="190">
        <v>93</v>
      </c>
      <c r="D104" s="174">
        <f t="shared" si="6"/>
        <v>9.5222287345515576E-10</v>
      </c>
      <c r="E104" s="175">
        <f t="shared" si="7"/>
        <v>3.8794738560776268E-12</v>
      </c>
      <c r="F104" s="176">
        <f t="shared" si="4"/>
        <v>-3.8794738560776268E-12</v>
      </c>
      <c r="G104" s="189">
        <f t="shared" si="5"/>
        <v>0</v>
      </c>
    </row>
    <row r="105" spans="3:7">
      <c r="C105" s="190">
        <v>94</v>
      </c>
      <c r="D105" s="174">
        <f t="shared" si="6"/>
        <v>9.5610234731123346E-10</v>
      </c>
      <c r="E105" s="175">
        <f t="shared" si="7"/>
        <v>3.8952793127827148E-12</v>
      </c>
      <c r="F105" s="176">
        <f t="shared" si="4"/>
        <v>-3.8952793127827148E-12</v>
      </c>
      <c r="G105" s="189">
        <f t="shared" si="5"/>
        <v>0</v>
      </c>
    </row>
    <row r="106" spans="3:7">
      <c r="C106" s="190">
        <v>95</v>
      </c>
      <c r="D106" s="174">
        <f t="shared" si="6"/>
        <v>9.5999762662401617E-10</v>
      </c>
      <c r="E106" s="175">
        <f t="shared" si="7"/>
        <v>3.9111491628748759E-12</v>
      </c>
      <c r="F106" s="176">
        <f t="shared" si="4"/>
        <v>-3.9111491628748759E-12</v>
      </c>
      <c r="G106" s="189">
        <f t="shared" si="5"/>
        <v>0</v>
      </c>
    </row>
    <row r="107" spans="3:7">
      <c r="C107" s="190">
        <v>96</v>
      </c>
      <c r="D107" s="174">
        <f t="shared" si="6"/>
        <v>9.6390877578689098E-10</v>
      </c>
      <c r="E107" s="175">
        <f t="shared" si="7"/>
        <v>3.9270836687007405E-12</v>
      </c>
      <c r="F107" s="176">
        <f t="shared" si="4"/>
        <v>-3.9270836687007405E-12</v>
      </c>
      <c r="G107" s="189">
        <f t="shared" si="5"/>
        <v>0</v>
      </c>
    </row>
    <row r="108" spans="3:7">
      <c r="C108" s="190">
        <v>97</v>
      </c>
      <c r="D108" s="174">
        <f t="shared" si="6"/>
        <v>9.678358594555917E-10</v>
      </c>
      <c r="E108" s="175">
        <f t="shared" si="7"/>
        <v>3.9430830936757712E-12</v>
      </c>
      <c r="F108" s="176">
        <f t="shared" si="4"/>
        <v>-3.9430830936757712E-12</v>
      </c>
      <c r="G108" s="189">
        <f t="shared" si="5"/>
        <v>0</v>
      </c>
    </row>
    <row r="109" spans="3:7">
      <c r="C109" s="190">
        <v>98</v>
      </c>
      <c r="D109" s="174">
        <f t="shared" si="6"/>
        <v>9.7177894254926742E-10</v>
      </c>
      <c r="E109" s="175">
        <f t="shared" si="7"/>
        <v>3.9591477022886173E-12</v>
      </c>
      <c r="F109" s="176">
        <f t="shared" si="4"/>
        <v>-3.9591477022886173E-12</v>
      </c>
      <c r="G109" s="189">
        <f t="shared" si="5"/>
        <v>0</v>
      </c>
    </row>
    <row r="110" spans="3:7">
      <c r="C110" s="190">
        <v>99</v>
      </c>
      <c r="D110" s="174">
        <f t="shared" si="6"/>
        <v>9.7573809025155612E-10</v>
      </c>
      <c r="E110" s="175">
        <f t="shared" si="7"/>
        <v>3.9752777601054886E-12</v>
      </c>
      <c r="F110" s="176">
        <f t="shared" si="4"/>
        <v>-3.9752777601054886E-12</v>
      </c>
      <c r="G110" s="189">
        <f t="shared" si="5"/>
        <v>0</v>
      </c>
    </row>
    <row r="111" spans="3:7">
      <c r="C111" s="190">
        <v>100</v>
      </c>
      <c r="D111" s="174">
        <f t="shared" si="6"/>
        <v>9.7971336801166154E-10</v>
      </c>
      <c r="E111" s="175">
        <f t="shared" si="7"/>
        <v>3.9914735337745427E-12</v>
      </c>
      <c r="F111" s="176">
        <f t="shared" si="4"/>
        <v>-3.9914735337745427E-12</v>
      </c>
      <c r="G111" s="189">
        <f t="shared" si="5"/>
        <v>0</v>
      </c>
    </row>
    <row r="112" spans="3:7">
      <c r="C112" s="190">
        <v>101</v>
      </c>
      <c r="D112" s="174">
        <f t="shared" si="6"/>
        <v>9.8370484154543609E-10</v>
      </c>
      <c r="E112" s="175">
        <f t="shared" si="7"/>
        <v>4.0077352910302963E-12</v>
      </c>
      <c r="F112" s="176">
        <f t="shared" si="4"/>
        <v>-4.0077352910302963E-12</v>
      </c>
      <c r="G112" s="189">
        <f t="shared" si="5"/>
        <v>0</v>
      </c>
    </row>
    <row r="113" spans="3:7">
      <c r="C113" s="190">
        <v>102</v>
      </c>
      <c r="D113" s="174">
        <f t="shared" si="6"/>
        <v>9.8771257683646637E-10</v>
      </c>
      <c r="E113" s="175">
        <f t="shared" si="7"/>
        <v>4.0240633006980492E-12</v>
      </c>
      <c r="F113" s="176">
        <f t="shared" si="4"/>
        <v>-4.0240633006980492E-12</v>
      </c>
      <c r="G113" s="189">
        <f t="shared" si="5"/>
        <v>0</v>
      </c>
    </row>
    <row r="114" spans="3:7">
      <c r="C114" s="190">
        <v>103</v>
      </c>
      <c r="D114" s="174">
        <f t="shared" si="6"/>
        <v>9.9173664013716439E-10</v>
      </c>
      <c r="E114" s="175">
        <f t="shared" si="7"/>
        <v>4.0404578326983299E-12</v>
      </c>
      <c r="F114" s="176">
        <f t="shared" si="4"/>
        <v>-4.0404578326983299E-12</v>
      </c>
      <c r="G114" s="189">
        <f t="shared" si="5"/>
        <v>0</v>
      </c>
    </row>
    <row r="115" spans="3:7">
      <c r="C115" s="190">
        <v>104</v>
      </c>
      <c r="D115" s="174">
        <f t="shared" si="6"/>
        <v>9.9577709796986278E-10</v>
      </c>
      <c r="E115" s="175">
        <f t="shared" si="7"/>
        <v>4.0569191580513548E-12</v>
      </c>
      <c r="F115" s="176">
        <f t="shared" si="4"/>
        <v>-4.0569191580513548E-12</v>
      </c>
      <c r="G115" s="189">
        <f t="shared" si="5"/>
        <v>0</v>
      </c>
    </row>
    <row r="116" spans="3:7">
      <c r="C116" s="190">
        <v>105</v>
      </c>
      <c r="D116" s="174">
        <f t="shared" si="6"/>
        <v>9.9983401712791411E-10</v>
      </c>
      <c r="E116" s="175">
        <f t="shared" si="7"/>
        <v>4.0734475488815104E-12</v>
      </c>
      <c r="F116" s="176">
        <f t="shared" si="4"/>
        <v>-4.0734475488815104E-12</v>
      </c>
      <c r="G116" s="189">
        <f t="shared" si="5"/>
        <v>0</v>
      </c>
    </row>
    <row r="117" spans="3:7">
      <c r="C117" s="190">
        <v>106</v>
      </c>
      <c r="D117" s="174">
        <f t="shared" si="6"/>
        <v>1.0039074646767956E-9</v>
      </c>
      <c r="E117" s="175">
        <f t="shared" si="7"/>
        <v>4.090043278421852E-12</v>
      </c>
      <c r="F117" s="176">
        <f t="shared" si="4"/>
        <v>-4.090043278421852E-12</v>
      </c>
      <c r="G117" s="189">
        <f t="shared" si="5"/>
        <v>0</v>
      </c>
    </row>
    <row r="118" spans="3:7">
      <c r="C118" s="190">
        <v>107</v>
      </c>
      <c r="D118" s="174">
        <f t="shared" si="6"/>
        <v>1.0079975079552175E-9</v>
      </c>
      <c r="E118" s="175">
        <f t="shared" si="7"/>
        <v>4.1067066210186218E-12</v>
      </c>
      <c r="F118" s="176">
        <f t="shared" si="4"/>
        <v>-4.1067066210186218E-12</v>
      </c>
      <c r="G118" s="189">
        <f t="shared" si="5"/>
        <v>0</v>
      </c>
    </row>
    <row r="119" spans="3:7">
      <c r="C119" s="190">
        <v>108</v>
      </c>
      <c r="D119" s="174">
        <f t="shared" si="6"/>
        <v>1.0121042145762361E-9</v>
      </c>
      <c r="E119" s="175">
        <f t="shared" si="7"/>
        <v>4.1234378521357804E-12</v>
      </c>
      <c r="F119" s="176">
        <f t="shared" si="4"/>
        <v>-4.1234378521357804E-12</v>
      </c>
      <c r="G119" s="189">
        <f t="shared" si="5"/>
        <v>0</v>
      </c>
    </row>
    <row r="120" spans="3:7">
      <c r="C120" s="190">
        <v>109</v>
      </c>
      <c r="D120" s="174">
        <f t="shared" si="6"/>
        <v>1.0162276524283719E-9</v>
      </c>
      <c r="E120" s="175">
        <f t="shared" si="7"/>
        <v>4.1402372483595621E-12</v>
      </c>
      <c r="F120" s="176">
        <f t="shared" si="4"/>
        <v>-4.1402372483595621E-12</v>
      </c>
      <c r="G120" s="189">
        <f t="shared" si="5"/>
        <v>0</v>
      </c>
    </row>
    <row r="121" spans="3:7">
      <c r="C121" s="190">
        <v>110</v>
      </c>
      <c r="D121" s="174">
        <f t="shared" si="6"/>
        <v>1.0203678896767314E-9</v>
      </c>
      <c r="E121" s="175">
        <f t="shared" si="7"/>
        <v>4.1571050874030509E-12</v>
      </c>
      <c r="F121" s="176">
        <f t="shared" si="4"/>
        <v>-4.1571050874030509E-12</v>
      </c>
      <c r="G121" s="189">
        <f t="shared" si="5"/>
        <v>0</v>
      </c>
    </row>
    <row r="122" spans="3:7">
      <c r="C122" s="190">
        <v>111</v>
      </c>
      <c r="D122" s="174">
        <f t="shared" si="6"/>
        <v>1.0245249947641345E-9</v>
      </c>
      <c r="E122" s="175">
        <f t="shared" si="7"/>
        <v>4.1740416481107651E-12</v>
      </c>
      <c r="F122" s="176">
        <f t="shared" si="4"/>
        <v>-4.1740416481107651E-12</v>
      </c>
      <c r="G122" s="189">
        <f t="shared" si="5"/>
        <v>0</v>
      </c>
    </row>
    <row r="123" spans="3:7">
      <c r="C123" s="190">
        <v>112</v>
      </c>
      <c r="D123" s="174">
        <f t="shared" si="6"/>
        <v>1.0286990364122454E-9</v>
      </c>
      <c r="E123" s="175">
        <f t="shared" si="7"/>
        <v>4.1910472104632725E-12</v>
      </c>
      <c r="F123" s="176">
        <f t="shared" si="4"/>
        <v>-4.1910472104632725E-12</v>
      </c>
      <c r="G123" s="189">
        <f t="shared" si="5"/>
        <v>0</v>
      </c>
    </row>
    <row r="124" spans="3:7">
      <c r="C124" s="190">
        <v>113</v>
      </c>
      <c r="D124" s="174">
        <f t="shared" si="6"/>
        <v>1.0328900836227087E-9</v>
      </c>
      <c r="E124" s="175">
        <f t="shared" si="7"/>
        <v>4.208122055581814E-12</v>
      </c>
      <c r="F124" s="176">
        <f t="shared" si="4"/>
        <v>-4.208122055581814E-12</v>
      </c>
      <c r="G124" s="189">
        <f t="shared" si="5"/>
        <v>0</v>
      </c>
    </row>
    <row r="125" spans="3:7">
      <c r="C125" s="190">
        <v>114</v>
      </c>
      <c r="D125" s="174">
        <f t="shared" si="6"/>
        <v>1.0370982056782906E-9</v>
      </c>
      <c r="E125" s="175">
        <f t="shared" si="7"/>
        <v>4.2252664657329557E-12</v>
      </c>
      <c r="F125" s="176">
        <f t="shared" si="4"/>
        <v>-4.2252664657329557E-12</v>
      </c>
      <c r="G125" s="189">
        <f t="shared" si="5"/>
        <v>0</v>
      </c>
    </row>
    <row r="126" spans="3:7">
      <c r="C126" s="190">
        <v>115</v>
      </c>
      <c r="D126" s="174">
        <f t="shared" si="6"/>
        <v>1.0413234721440236E-9</v>
      </c>
      <c r="E126" s="175">
        <f t="shared" si="7"/>
        <v>4.2424807243332508E-12</v>
      </c>
      <c r="F126" s="176">
        <f t="shared" si="4"/>
        <v>-4.2424807243332508E-12</v>
      </c>
      <c r="G126" s="189">
        <f t="shared" si="5"/>
        <v>0</v>
      </c>
    </row>
    <row r="127" spans="3:7">
      <c r="C127" s="190">
        <v>116</v>
      </c>
      <c r="D127" s="174">
        <f t="shared" si="6"/>
        <v>1.0455659528683568E-9</v>
      </c>
      <c r="E127" s="175">
        <f t="shared" si="7"/>
        <v>4.2597651159539255E-12</v>
      </c>
      <c r="F127" s="176">
        <f t="shared" si="4"/>
        <v>-4.2597651159539255E-12</v>
      </c>
      <c r="G127" s="189">
        <f t="shared" si="5"/>
        <v>0</v>
      </c>
    </row>
    <row r="128" spans="3:7">
      <c r="C128" s="190">
        <v>117</v>
      </c>
      <c r="D128" s="174">
        <f t="shared" si="6"/>
        <v>1.0498257179843108E-9</v>
      </c>
      <c r="E128" s="175">
        <f t="shared" si="7"/>
        <v>4.2771199263255895E-12</v>
      </c>
      <c r="F128" s="176">
        <f t="shared" si="4"/>
        <v>-4.2771199263255895E-12</v>
      </c>
      <c r="G128" s="189">
        <f t="shared" si="5"/>
        <v>0</v>
      </c>
    </row>
    <row r="129" spans="3:7">
      <c r="C129" s="190">
        <v>118</v>
      </c>
      <c r="D129" s="174">
        <f t="shared" si="6"/>
        <v>1.0541028379106364E-9</v>
      </c>
      <c r="E129" s="175">
        <f t="shared" si="7"/>
        <v>4.2945454423429489E-12</v>
      </c>
      <c r="F129" s="176">
        <f t="shared" si="4"/>
        <v>-4.2945454423429489E-12</v>
      </c>
      <c r="G129" s="189">
        <f t="shared" si="5"/>
        <v>0</v>
      </c>
    </row>
    <row r="130" spans="3:7">
      <c r="C130" s="190">
        <v>119</v>
      </c>
      <c r="D130" s="174">
        <f t="shared" si="6"/>
        <v>1.0583973833529794E-9</v>
      </c>
      <c r="E130" s="175">
        <f t="shared" si="7"/>
        <v>4.3120419520695576E-12</v>
      </c>
      <c r="F130" s="176">
        <f t="shared" si="4"/>
        <v>-4.3120419520695576E-12</v>
      </c>
      <c r="G130" s="189">
        <f t="shared" si="5"/>
        <v>0</v>
      </c>
    </row>
    <row r="131" spans="3:7">
      <c r="C131" s="190">
        <v>120</v>
      </c>
      <c r="D131" s="174">
        <f t="shared" si="6"/>
        <v>1.0627094253050489E-9</v>
      </c>
      <c r="E131" s="175">
        <f t="shared" si="7"/>
        <v>4.3296097447425729E-12</v>
      </c>
      <c r="F131" s="176">
        <f t="shared" si="4"/>
        <v>-4.3296097447425729E-12</v>
      </c>
      <c r="G131" s="189">
        <f t="shared" si="5"/>
        <v>0</v>
      </c>
    </row>
    <row r="132" spans="3:7">
      <c r="C132" s="190">
        <v>121</v>
      </c>
      <c r="D132" s="174">
        <f t="shared" si="6"/>
        <v>1.0670390350497915E-9</v>
      </c>
      <c r="E132" s="175">
        <f t="shared" si="7"/>
        <v>4.3472491107775446E-12</v>
      </c>
      <c r="F132" s="176">
        <f t="shared" si="4"/>
        <v>-4.3472491107775446E-12</v>
      </c>
      <c r="G132" s="189">
        <f t="shared" si="5"/>
        <v>0</v>
      </c>
    </row>
    <row r="133" spans="3:7">
      <c r="C133" s="190">
        <v>122</v>
      </c>
      <c r="D133" s="174">
        <f t="shared" si="6"/>
        <v>1.0713862841605691E-9</v>
      </c>
      <c r="E133" s="175">
        <f t="shared" si="7"/>
        <v>4.364960341773208E-12</v>
      </c>
      <c r="F133" s="176">
        <f t="shared" si="4"/>
        <v>-4.364960341773208E-12</v>
      </c>
      <c r="G133" s="189">
        <f t="shared" si="5"/>
        <v>0</v>
      </c>
    </row>
    <row r="134" spans="3:7">
      <c r="C134" s="190">
        <v>123</v>
      </c>
      <c r="D134" s="174">
        <f t="shared" si="6"/>
        <v>1.0757512445023423E-9</v>
      </c>
      <c r="E134" s="175">
        <f t="shared" si="7"/>
        <v>4.3827437305163077E-12</v>
      </c>
      <c r="F134" s="176">
        <f t="shared" si="4"/>
        <v>-4.3827437305163077E-12</v>
      </c>
      <c r="G134" s="189">
        <f t="shared" si="5"/>
        <v>0</v>
      </c>
    </row>
    <row r="135" spans="3:7">
      <c r="C135" s="190">
        <v>124</v>
      </c>
      <c r="D135" s="174">
        <f t="shared" si="6"/>
        <v>1.0801339882328586E-9</v>
      </c>
      <c r="E135" s="175">
        <f t="shared" si="7"/>
        <v>4.4005995709864399E-12</v>
      </c>
      <c r="F135" s="176">
        <f t="shared" si="4"/>
        <v>-4.4005995709864399E-12</v>
      </c>
      <c r="G135" s="189">
        <f t="shared" si="5"/>
        <v>0</v>
      </c>
    </row>
    <row r="136" spans="3:7">
      <c r="C136" s="190">
        <v>125</v>
      </c>
      <c r="D136" s="174">
        <f t="shared" si="6"/>
        <v>1.0845345878038449E-9</v>
      </c>
      <c r="E136" s="175">
        <f t="shared" si="7"/>
        <v>4.4185281583609085E-12</v>
      </c>
      <c r="F136" s="176">
        <f t="shared" si="4"/>
        <v>-4.4185281583609085E-12</v>
      </c>
      <c r="G136" s="189">
        <f t="shared" si="5"/>
        <v>0</v>
      </c>
    </row>
    <row r="137" spans="3:7">
      <c r="C137" s="190">
        <v>126</v>
      </c>
      <c r="D137" s="174">
        <f t="shared" si="6"/>
        <v>1.0889531159622058E-9</v>
      </c>
      <c r="E137" s="175">
        <f t="shared" si="7"/>
        <v>4.4365297890196061E-12</v>
      </c>
      <c r="F137" s="176">
        <f t="shared" si="4"/>
        <v>-4.4365297890196061E-12</v>
      </c>
      <c r="G137" s="189">
        <f t="shared" si="5"/>
        <v>0</v>
      </c>
    </row>
    <row r="138" spans="3:7">
      <c r="C138" s="190">
        <v>127</v>
      </c>
      <c r="D138" s="174">
        <f t="shared" si="6"/>
        <v>1.0933896457512254E-9</v>
      </c>
      <c r="E138" s="175">
        <f t="shared" si="7"/>
        <v>4.4546047605499152E-12</v>
      </c>
      <c r="F138" s="176">
        <f t="shared" si="4"/>
        <v>-4.4546047605499152E-12</v>
      </c>
      <c r="G138" s="189">
        <f t="shared" si="5"/>
        <v>0</v>
      </c>
    </row>
    <row r="139" spans="3:7">
      <c r="C139" s="190">
        <v>128</v>
      </c>
      <c r="D139" s="174">
        <f t="shared" si="6"/>
        <v>1.0978442505117753E-9</v>
      </c>
      <c r="E139" s="175">
        <f t="shared" si="7"/>
        <v>4.4727533717516252E-12</v>
      </c>
      <c r="F139" s="176">
        <f t="shared" si="4"/>
        <v>-4.4727533717516252E-12</v>
      </c>
      <c r="G139" s="189">
        <f t="shared" si="5"/>
        <v>0</v>
      </c>
    </row>
    <row r="140" spans="3:7">
      <c r="C140" s="190">
        <v>129</v>
      </c>
      <c r="D140" s="174">
        <f t="shared" si="6"/>
        <v>1.102317003883527E-9</v>
      </c>
      <c r="E140" s="175">
        <f t="shared" si="7"/>
        <v>4.490975922641872E-12</v>
      </c>
      <c r="F140" s="176">
        <f t="shared" ref="F140:F203" si="8">-$C$6*D140</f>
        <v>-4.490975922641872E-12</v>
      </c>
      <c r="G140" s="189">
        <f t="shared" si="5"/>
        <v>0</v>
      </c>
    </row>
    <row r="141" spans="3:7">
      <c r="C141" s="190">
        <v>130</v>
      </c>
      <c r="D141" s="174">
        <f t="shared" si="6"/>
        <v>1.106807979806169E-9</v>
      </c>
      <c r="E141" s="175">
        <f t="shared" si="7"/>
        <v>4.5092727144600996E-12</v>
      </c>
      <c r="F141" s="176">
        <f t="shared" si="8"/>
        <v>-4.5092727144600996E-12</v>
      </c>
      <c r="G141" s="189">
        <f t="shared" ref="G141:G204" si="9">IF(C141&gt;$C$8, 0, $C$9)</f>
        <v>0</v>
      </c>
    </row>
    <row r="142" spans="3:7">
      <c r="C142" s="190">
        <v>131</v>
      </c>
      <c r="D142" s="174">
        <f t="shared" ref="D142:D205" si="10">D141+E141</f>
        <v>1.111317252520629E-9</v>
      </c>
      <c r="E142" s="175">
        <f t="shared" ref="E142:E205" si="11">G142-F142</f>
        <v>4.5276440496730381E-12</v>
      </c>
      <c r="F142" s="176">
        <f t="shared" si="8"/>
        <v>-4.5276440496730381E-12</v>
      </c>
      <c r="G142" s="189">
        <f t="shared" si="9"/>
        <v>0</v>
      </c>
    </row>
    <row r="143" spans="3:7">
      <c r="C143" s="190">
        <v>132</v>
      </c>
      <c r="D143" s="174">
        <f t="shared" si="10"/>
        <v>1.115844896570302E-9</v>
      </c>
      <c r="E143" s="175">
        <f t="shared" si="11"/>
        <v>4.5460902319797046E-12</v>
      </c>
      <c r="F143" s="176">
        <f t="shared" si="8"/>
        <v>-4.5460902319797046E-12</v>
      </c>
      <c r="G143" s="189">
        <f t="shared" si="9"/>
        <v>0</v>
      </c>
    </row>
    <row r="144" spans="3:7">
      <c r="C144" s="190">
        <v>133</v>
      </c>
      <c r="D144" s="174">
        <f t="shared" si="10"/>
        <v>1.1203909868022816E-9</v>
      </c>
      <c r="E144" s="175">
        <f t="shared" si="11"/>
        <v>4.5646115663164239E-12</v>
      </c>
      <c r="F144" s="176">
        <f t="shared" si="8"/>
        <v>-4.5646115663164239E-12</v>
      </c>
      <c r="G144" s="189">
        <f t="shared" si="9"/>
        <v>0</v>
      </c>
    </row>
    <row r="145" spans="3:7">
      <c r="C145" s="190">
        <v>134</v>
      </c>
      <c r="D145" s="174">
        <f t="shared" si="10"/>
        <v>1.1249555983685981E-9</v>
      </c>
      <c r="E145" s="175">
        <f t="shared" si="11"/>
        <v>4.5832083588618703E-12</v>
      </c>
      <c r="F145" s="176">
        <f t="shared" si="8"/>
        <v>-4.5832083588618703E-12</v>
      </c>
      <c r="G145" s="189">
        <f t="shared" si="9"/>
        <v>0</v>
      </c>
    </row>
    <row r="146" spans="3:7">
      <c r="C146" s="190">
        <v>135</v>
      </c>
      <c r="D146" s="174">
        <f t="shared" si="10"/>
        <v>1.12953880672746E-9</v>
      </c>
      <c r="E146" s="175">
        <f t="shared" si="11"/>
        <v>4.6018809170421258E-12</v>
      </c>
      <c r="F146" s="176">
        <f t="shared" si="8"/>
        <v>-4.6018809170421258E-12</v>
      </c>
      <c r="G146" s="189">
        <f t="shared" si="9"/>
        <v>0</v>
      </c>
    </row>
    <row r="147" spans="3:7">
      <c r="C147" s="190">
        <v>136</v>
      </c>
      <c r="D147" s="174">
        <f t="shared" si="10"/>
        <v>1.134140687644502E-9</v>
      </c>
      <c r="E147" s="175">
        <f t="shared" si="11"/>
        <v>4.6206295495357643E-12</v>
      </c>
      <c r="F147" s="176">
        <f t="shared" si="8"/>
        <v>-4.6206295495357643E-12</v>
      </c>
      <c r="G147" s="189">
        <f t="shared" si="9"/>
        <v>0</v>
      </c>
    </row>
    <row r="148" spans="3:7">
      <c r="C148" s="190">
        <v>137</v>
      </c>
      <c r="D148" s="174">
        <f t="shared" si="10"/>
        <v>1.1387613171940377E-9</v>
      </c>
      <c r="E148" s="175">
        <f t="shared" si="11"/>
        <v>4.6394545662789554E-12</v>
      </c>
      <c r="F148" s="176">
        <f t="shared" si="8"/>
        <v>-4.6394545662789554E-12</v>
      </c>
      <c r="G148" s="189">
        <f t="shared" si="9"/>
        <v>0</v>
      </c>
    </row>
    <row r="149" spans="3:7">
      <c r="C149" s="190">
        <v>138</v>
      </c>
      <c r="D149" s="174">
        <f t="shared" si="10"/>
        <v>1.1434007717603166E-9</v>
      </c>
      <c r="E149" s="175">
        <f t="shared" si="11"/>
        <v>4.6583562784705884E-12</v>
      </c>
      <c r="F149" s="176">
        <f t="shared" si="8"/>
        <v>-4.6583562784705884E-12</v>
      </c>
      <c r="G149" s="189">
        <f t="shared" si="9"/>
        <v>0</v>
      </c>
    </row>
    <row r="150" spans="3:7">
      <c r="C150" s="190">
        <v>139</v>
      </c>
      <c r="D150" s="174">
        <f t="shared" si="10"/>
        <v>1.1480591280387871E-9</v>
      </c>
      <c r="E150" s="175">
        <f t="shared" si="11"/>
        <v>4.6773349985774132E-12</v>
      </c>
      <c r="F150" s="176">
        <f t="shared" si="8"/>
        <v>-4.6773349985774132E-12</v>
      </c>
      <c r="G150" s="189">
        <f t="shared" si="9"/>
        <v>0</v>
      </c>
    </row>
    <row r="151" spans="3:7">
      <c r="C151" s="190">
        <v>140</v>
      </c>
      <c r="D151" s="174">
        <f t="shared" si="10"/>
        <v>1.1527364630373647E-9</v>
      </c>
      <c r="E151" s="175">
        <f t="shared" si="11"/>
        <v>4.6963910403392087E-12</v>
      </c>
      <c r="F151" s="176">
        <f t="shared" si="8"/>
        <v>-4.6963910403392087E-12</v>
      </c>
      <c r="G151" s="189">
        <f t="shared" si="9"/>
        <v>0</v>
      </c>
    </row>
    <row r="152" spans="3:7">
      <c r="C152" s="190">
        <v>141</v>
      </c>
      <c r="D152" s="174">
        <f t="shared" si="10"/>
        <v>1.157432854077704E-9</v>
      </c>
      <c r="E152" s="175">
        <f t="shared" si="11"/>
        <v>4.7155247187739682E-12</v>
      </c>
      <c r="F152" s="176">
        <f t="shared" si="8"/>
        <v>-4.7155247187739682E-12</v>
      </c>
      <c r="G152" s="189">
        <f t="shared" si="9"/>
        <v>0</v>
      </c>
    </row>
    <row r="153" spans="3:7">
      <c r="C153" s="190">
        <v>142</v>
      </c>
      <c r="D153" s="174">
        <f t="shared" si="10"/>
        <v>1.1621483787964778E-9</v>
      </c>
      <c r="E153" s="175">
        <f t="shared" si="11"/>
        <v>4.7347363501831066E-12</v>
      </c>
      <c r="F153" s="176">
        <f t="shared" si="8"/>
        <v>-4.7347363501831066E-12</v>
      </c>
      <c r="G153" s="189">
        <f t="shared" si="9"/>
        <v>0</v>
      </c>
    </row>
    <row r="154" spans="3:7">
      <c r="C154" s="190">
        <v>143</v>
      </c>
      <c r="D154" s="174">
        <f t="shared" si="10"/>
        <v>1.1668831151466609E-9</v>
      </c>
      <c r="E154" s="175">
        <f t="shared" si="11"/>
        <v>4.7540262521566916E-12</v>
      </c>
      <c r="F154" s="176">
        <f t="shared" si="8"/>
        <v>-4.7540262521566916E-12</v>
      </c>
      <c r="G154" s="189">
        <f t="shared" si="9"/>
        <v>0</v>
      </c>
    </row>
    <row r="155" spans="3:7">
      <c r="C155" s="190">
        <v>144</v>
      </c>
      <c r="D155" s="174">
        <f t="shared" si="10"/>
        <v>1.1716371413988176E-9</v>
      </c>
      <c r="E155" s="175">
        <f t="shared" si="11"/>
        <v>4.7733947435786915E-12</v>
      </c>
      <c r="F155" s="176">
        <f t="shared" si="8"/>
        <v>-4.7733947435786915E-12</v>
      </c>
      <c r="G155" s="189">
        <f t="shared" si="9"/>
        <v>0</v>
      </c>
    </row>
    <row r="156" spans="3:7">
      <c r="C156" s="190">
        <v>145</v>
      </c>
      <c r="D156" s="174">
        <f t="shared" si="10"/>
        <v>1.1764105361423963E-9</v>
      </c>
      <c r="E156" s="175">
        <f t="shared" si="11"/>
        <v>4.7928421446322477E-12</v>
      </c>
      <c r="F156" s="176">
        <f t="shared" si="8"/>
        <v>-4.7928421446322477E-12</v>
      </c>
      <c r="G156" s="189">
        <f t="shared" si="9"/>
        <v>0</v>
      </c>
    </row>
    <row r="157" spans="3:7">
      <c r="C157" s="190">
        <v>146</v>
      </c>
      <c r="D157" s="174">
        <f t="shared" si="10"/>
        <v>1.1812033782870285E-9</v>
      </c>
      <c r="E157" s="175">
        <f t="shared" si="11"/>
        <v>4.812368776804966E-12</v>
      </c>
      <c r="F157" s="176">
        <f t="shared" si="8"/>
        <v>-4.812368776804966E-12</v>
      </c>
      <c r="G157" s="189">
        <f t="shared" si="9"/>
        <v>0</v>
      </c>
    </row>
    <row r="158" spans="3:7">
      <c r="C158" s="190">
        <v>147</v>
      </c>
      <c r="D158" s="174">
        <f t="shared" si="10"/>
        <v>1.1860157470638334E-9</v>
      </c>
      <c r="E158" s="175">
        <f t="shared" si="11"/>
        <v>4.8319749628942332E-12</v>
      </c>
      <c r="F158" s="176">
        <f t="shared" si="8"/>
        <v>-4.8319749628942332E-12</v>
      </c>
      <c r="G158" s="189">
        <f t="shared" si="9"/>
        <v>0</v>
      </c>
    </row>
    <row r="159" spans="3:7">
      <c r="C159" s="190">
        <v>148</v>
      </c>
      <c r="D159" s="174">
        <f t="shared" si="10"/>
        <v>1.1908477220267276E-9</v>
      </c>
      <c r="E159" s="175">
        <f t="shared" si="11"/>
        <v>4.8516610270125544E-12</v>
      </c>
      <c r="F159" s="176">
        <f t="shared" si="8"/>
        <v>-4.8516610270125544E-12</v>
      </c>
      <c r="G159" s="189">
        <f t="shared" si="9"/>
        <v>0</v>
      </c>
    </row>
    <row r="160" spans="3:7">
      <c r="C160" s="190">
        <v>149</v>
      </c>
      <c r="D160" s="174">
        <f t="shared" si="10"/>
        <v>1.1956993830537401E-9</v>
      </c>
      <c r="E160" s="175">
        <f t="shared" si="11"/>
        <v>4.8714272945929054E-12</v>
      </c>
      <c r="F160" s="176">
        <f t="shared" si="8"/>
        <v>-4.8714272945929054E-12</v>
      </c>
      <c r="G160" s="189">
        <f t="shared" si="9"/>
        <v>0</v>
      </c>
    </row>
    <row r="161" spans="3:7">
      <c r="C161" s="190">
        <v>150</v>
      </c>
      <c r="D161" s="174">
        <f t="shared" si="10"/>
        <v>1.200570810348333E-9</v>
      </c>
      <c r="E161" s="175">
        <f t="shared" si="11"/>
        <v>4.8912740923941203E-12</v>
      </c>
      <c r="F161" s="176">
        <f t="shared" si="8"/>
        <v>-4.8912740923941203E-12</v>
      </c>
      <c r="G161" s="189">
        <f t="shared" si="9"/>
        <v>0</v>
      </c>
    </row>
    <row r="162" spans="3:7">
      <c r="C162" s="190">
        <v>151</v>
      </c>
      <c r="D162" s="174">
        <f t="shared" si="10"/>
        <v>1.205462084440727E-9</v>
      </c>
      <c r="E162" s="175">
        <f t="shared" si="11"/>
        <v>4.911201748506286E-12</v>
      </c>
      <c r="F162" s="176">
        <f t="shared" si="8"/>
        <v>-4.911201748506286E-12</v>
      </c>
      <c r="G162" s="189">
        <f t="shared" si="9"/>
        <v>0</v>
      </c>
    </row>
    <row r="163" spans="3:7">
      <c r="C163" s="190">
        <v>152</v>
      </c>
      <c r="D163" s="174">
        <f t="shared" si="10"/>
        <v>1.2103732861892333E-9</v>
      </c>
      <c r="E163" s="175">
        <f t="shared" si="11"/>
        <v>4.9312105923561705E-12</v>
      </c>
      <c r="F163" s="176">
        <f t="shared" si="8"/>
        <v>-4.9312105923561705E-12</v>
      </c>
      <c r="G163" s="189">
        <f t="shared" si="9"/>
        <v>0</v>
      </c>
    </row>
    <row r="164" spans="3:7">
      <c r="C164" s="190">
        <v>153</v>
      </c>
      <c r="D164" s="174">
        <f t="shared" si="10"/>
        <v>1.2153044967815895E-9</v>
      </c>
      <c r="E164" s="175">
        <f t="shared" si="11"/>
        <v>4.9513009547126671E-12</v>
      </c>
      <c r="F164" s="176">
        <f t="shared" si="8"/>
        <v>-4.9513009547126671E-12</v>
      </c>
      <c r="G164" s="189">
        <f t="shared" si="9"/>
        <v>0</v>
      </c>
    </row>
    <row r="165" spans="3:7">
      <c r="C165" s="190">
        <v>154</v>
      </c>
      <c r="D165" s="174">
        <f t="shared" si="10"/>
        <v>1.2202557977363022E-9</v>
      </c>
      <c r="E165" s="175">
        <f t="shared" si="11"/>
        <v>4.971473167692263E-12</v>
      </c>
      <c r="F165" s="176">
        <f t="shared" si="8"/>
        <v>-4.971473167692263E-12</v>
      </c>
      <c r="G165" s="189">
        <f t="shared" si="9"/>
        <v>0</v>
      </c>
    </row>
    <row r="166" spans="3:7">
      <c r="C166" s="190">
        <v>155</v>
      </c>
      <c r="D166" s="174">
        <f t="shared" si="10"/>
        <v>1.2252272709039944E-9</v>
      </c>
      <c r="E166" s="175">
        <f t="shared" si="11"/>
        <v>4.9917275647645277E-12</v>
      </c>
      <c r="F166" s="176">
        <f t="shared" si="8"/>
        <v>-4.9917275647645277E-12</v>
      </c>
      <c r="G166" s="189">
        <f t="shared" si="9"/>
        <v>0</v>
      </c>
    </row>
    <row r="167" spans="3:7">
      <c r="C167" s="190">
        <v>156</v>
      </c>
      <c r="D167" s="174">
        <f t="shared" si="10"/>
        <v>1.230218998468759E-9</v>
      </c>
      <c r="E167" s="175">
        <f t="shared" si="11"/>
        <v>5.0120644807576287E-12</v>
      </c>
      <c r="F167" s="176">
        <f t="shared" si="8"/>
        <v>-5.0120644807576287E-12</v>
      </c>
      <c r="G167" s="189">
        <f t="shared" si="9"/>
        <v>0</v>
      </c>
    </row>
    <row r="168" spans="3:7">
      <c r="C168" s="190">
        <v>157</v>
      </c>
      <c r="D168" s="174">
        <f t="shared" si="10"/>
        <v>1.2352310629495166E-9</v>
      </c>
      <c r="E168" s="175">
        <f t="shared" si="11"/>
        <v>5.0324842518638621E-12</v>
      </c>
      <c r="F168" s="176">
        <f t="shared" si="8"/>
        <v>-5.0324842518638621E-12</v>
      </c>
      <c r="G168" s="189">
        <f t="shared" si="9"/>
        <v>0</v>
      </c>
    </row>
    <row r="169" spans="3:7">
      <c r="C169" s="190">
        <v>158</v>
      </c>
      <c r="D169" s="174">
        <f t="shared" si="10"/>
        <v>1.2402635472013805E-9</v>
      </c>
      <c r="E169" s="175">
        <f t="shared" si="11"/>
        <v>5.0529872156452168E-12</v>
      </c>
      <c r="F169" s="176">
        <f t="shared" si="8"/>
        <v>-5.0529872156452168E-12</v>
      </c>
      <c r="G169" s="189">
        <f t="shared" si="9"/>
        <v>0</v>
      </c>
    </row>
    <row r="170" spans="3:7">
      <c r="C170" s="190">
        <v>159</v>
      </c>
      <c r="D170" s="174">
        <f t="shared" si="10"/>
        <v>1.2453165344170258E-9</v>
      </c>
      <c r="E170" s="175">
        <f t="shared" si="11"/>
        <v>5.0735737110389481E-12</v>
      </c>
      <c r="F170" s="176">
        <f t="shared" si="8"/>
        <v>-5.0735737110389481E-12</v>
      </c>
      <c r="G170" s="189">
        <f t="shared" si="9"/>
        <v>0</v>
      </c>
    </row>
    <row r="171" spans="3:7">
      <c r="C171" s="190">
        <v>160</v>
      </c>
      <c r="D171" s="174">
        <f t="shared" si="10"/>
        <v>1.2503901081280648E-9</v>
      </c>
      <c r="E171" s="175">
        <f t="shared" si="11"/>
        <v>5.0942440783631849E-12</v>
      </c>
      <c r="F171" s="176">
        <f t="shared" si="8"/>
        <v>-5.0942440783631849E-12</v>
      </c>
      <c r="G171" s="189">
        <f t="shared" si="9"/>
        <v>0</v>
      </c>
    </row>
    <row r="172" spans="3:7">
      <c r="C172" s="190">
        <v>161</v>
      </c>
      <c r="D172" s="174">
        <f t="shared" si="10"/>
        <v>1.255484352206428E-9</v>
      </c>
      <c r="E172" s="175">
        <f t="shared" si="11"/>
        <v>5.1149986593225549E-12</v>
      </c>
      <c r="F172" s="176">
        <f t="shared" si="8"/>
        <v>-5.1149986593225549E-12</v>
      </c>
      <c r="G172" s="189">
        <f t="shared" si="9"/>
        <v>0</v>
      </c>
    </row>
    <row r="173" spans="3:7">
      <c r="C173" s="190">
        <v>162</v>
      </c>
      <c r="D173" s="174">
        <f t="shared" si="10"/>
        <v>1.2605993508657506E-9</v>
      </c>
      <c r="E173" s="175">
        <f t="shared" si="11"/>
        <v>5.1358377970138303E-12</v>
      </c>
      <c r="F173" s="176">
        <f t="shared" si="8"/>
        <v>-5.1358377970138303E-12</v>
      </c>
      <c r="G173" s="189">
        <f t="shared" si="9"/>
        <v>0</v>
      </c>
    </row>
    <row r="174" spans="3:7">
      <c r="C174" s="190">
        <v>163</v>
      </c>
      <c r="D174" s="174">
        <f t="shared" si="10"/>
        <v>1.2657351886627644E-9</v>
      </c>
      <c r="E174" s="175">
        <f t="shared" si="11"/>
        <v>5.1567618359316043E-12</v>
      </c>
      <c r="F174" s="176">
        <f t="shared" si="8"/>
        <v>-5.1567618359316043E-12</v>
      </c>
      <c r="G174" s="189">
        <f t="shared" si="9"/>
        <v>0</v>
      </c>
    </row>
    <row r="175" spans="3:7">
      <c r="C175" s="190">
        <v>164</v>
      </c>
      <c r="D175" s="174">
        <f t="shared" si="10"/>
        <v>1.270891950498696E-9</v>
      </c>
      <c r="E175" s="175">
        <f t="shared" si="11"/>
        <v>5.177771121973983E-12</v>
      </c>
      <c r="F175" s="176">
        <f t="shared" si="8"/>
        <v>-5.177771121973983E-12</v>
      </c>
      <c r="G175" s="189">
        <f t="shared" si="9"/>
        <v>0</v>
      </c>
    </row>
    <row r="176" spans="3:7">
      <c r="C176" s="190">
        <v>165</v>
      </c>
      <c r="D176" s="174">
        <f t="shared" si="10"/>
        <v>1.2760697216206699E-9</v>
      </c>
      <c r="E176" s="175">
        <f t="shared" si="11"/>
        <v>5.1988660024483045E-12</v>
      </c>
      <c r="F176" s="176">
        <f t="shared" si="8"/>
        <v>-5.1988660024483045E-12</v>
      </c>
      <c r="G176" s="189">
        <f t="shared" si="9"/>
        <v>0</v>
      </c>
    </row>
    <row r="177" spans="3:7">
      <c r="C177" s="190">
        <v>166</v>
      </c>
      <c r="D177" s="174">
        <f t="shared" si="10"/>
        <v>1.2812685876231182E-9</v>
      </c>
      <c r="E177" s="175">
        <f t="shared" si="11"/>
        <v>5.2200468260768805E-12</v>
      </c>
      <c r="F177" s="176">
        <f t="shared" si="8"/>
        <v>-5.2200468260768805E-12</v>
      </c>
      <c r="G177" s="189">
        <f t="shared" si="9"/>
        <v>0</v>
      </c>
    </row>
    <row r="178" spans="3:7">
      <c r="C178" s="190">
        <v>167</v>
      </c>
      <c r="D178" s="174">
        <f t="shared" si="10"/>
        <v>1.2864886344491951E-9</v>
      </c>
      <c r="E178" s="175">
        <f t="shared" si="11"/>
        <v>5.2413139430027583E-12</v>
      </c>
      <c r="F178" s="176">
        <f t="shared" si="8"/>
        <v>-5.2413139430027583E-12</v>
      </c>
      <c r="G178" s="189">
        <f t="shared" si="9"/>
        <v>0</v>
      </c>
    </row>
    <row r="179" spans="3:7">
      <c r="C179" s="190">
        <v>168</v>
      </c>
      <c r="D179" s="174">
        <f t="shared" si="10"/>
        <v>1.2917299483921979E-9</v>
      </c>
      <c r="E179" s="175">
        <f t="shared" si="11"/>
        <v>5.2626677047955135E-12</v>
      </c>
      <c r="F179" s="176">
        <f t="shared" si="8"/>
        <v>-5.2626677047955135E-12</v>
      </c>
      <c r="G179" s="189">
        <f t="shared" si="9"/>
        <v>0</v>
      </c>
    </row>
    <row r="180" spans="3:7">
      <c r="C180" s="190">
        <v>169</v>
      </c>
      <c r="D180" s="174">
        <f t="shared" si="10"/>
        <v>1.2969926160969933E-9</v>
      </c>
      <c r="E180" s="175">
        <f t="shared" si="11"/>
        <v>5.284108464457059E-12</v>
      </c>
      <c r="F180" s="176">
        <f t="shared" si="8"/>
        <v>-5.284108464457059E-12</v>
      </c>
      <c r="G180" s="189">
        <f t="shared" si="9"/>
        <v>0</v>
      </c>
    </row>
    <row r="181" spans="3:7">
      <c r="C181" s="190">
        <v>170</v>
      </c>
      <c r="D181" s="174">
        <f t="shared" si="10"/>
        <v>1.3022767245614503E-9</v>
      </c>
      <c r="E181" s="175">
        <f t="shared" si="11"/>
        <v>5.3056365764274807E-12</v>
      </c>
      <c r="F181" s="176">
        <f t="shared" si="8"/>
        <v>-5.3056365764274807E-12</v>
      </c>
      <c r="G181" s="189">
        <f t="shared" si="9"/>
        <v>0</v>
      </c>
    </row>
    <row r="182" spans="3:7">
      <c r="C182" s="190">
        <v>171</v>
      </c>
      <c r="D182" s="174">
        <f t="shared" si="10"/>
        <v>1.3075823611378778E-9</v>
      </c>
      <c r="E182" s="175">
        <f t="shared" si="11"/>
        <v>5.3272523965908984E-12</v>
      </c>
      <c r="F182" s="176">
        <f t="shared" si="8"/>
        <v>-5.3272523965908984E-12</v>
      </c>
      <c r="G182" s="189">
        <f t="shared" si="9"/>
        <v>0</v>
      </c>
    </row>
    <row r="183" spans="3:7">
      <c r="C183" s="190">
        <v>172</v>
      </c>
      <c r="D183" s="174">
        <f t="shared" si="10"/>
        <v>1.3129096135344688E-9</v>
      </c>
      <c r="E183" s="175">
        <f t="shared" si="11"/>
        <v>5.3489562822813475E-12</v>
      </c>
      <c r="F183" s="176">
        <f t="shared" si="8"/>
        <v>-5.3489562822813475E-12</v>
      </c>
      <c r="G183" s="189">
        <f t="shared" si="9"/>
        <v>0</v>
      </c>
    </row>
    <row r="184" spans="3:7">
      <c r="C184" s="190">
        <v>173</v>
      </c>
      <c r="D184" s="174">
        <f t="shared" si="10"/>
        <v>1.3182585698167501E-9</v>
      </c>
      <c r="E184" s="175">
        <f t="shared" si="11"/>
        <v>5.3707485922886854E-12</v>
      </c>
      <c r="F184" s="176">
        <f t="shared" si="8"/>
        <v>-5.3707485922886854E-12</v>
      </c>
      <c r="G184" s="189">
        <f t="shared" si="9"/>
        <v>0</v>
      </c>
    </row>
    <row r="185" spans="3:7">
      <c r="C185" s="190">
        <v>174</v>
      </c>
      <c r="D185" s="174">
        <f t="shared" si="10"/>
        <v>1.3236293184090388E-9</v>
      </c>
      <c r="E185" s="175">
        <f t="shared" si="11"/>
        <v>5.3926296868645242E-12</v>
      </c>
      <c r="F185" s="176">
        <f t="shared" si="8"/>
        <v>-5.3926296868645242E-12</v>
      </c>
      <c r="G185" s="189">
        <f t="shared" si="9"/>
        <v>0</v>
      </c>
    </row>
    <row r="186" spans="3:7">
      <c r="C186" s="190">
        <v>175</v>
      </c>
      <c r="D186" s="174">
        <f t="shared" si="10"/>
        <v>1.3290219480959035E-9</v>
      </c>
      <c r="E186" s="175">
        <f t="shared" si="11"/>
        <v>5.4145999277281878E-12</v>
      </c>
      <c r="F186" s="176">
        <f t="shared" si="8"/>
        <v>-5.4145999277281878E-12</v>
      </c>
      <c r="G186" s="189">
        <f t="shared" si="9"/>
        <v>0</v>
      </c>
    </row>
    <row r="187" spans="3:7">
      <c r="C187" s="190">
        <v>176</v>
      </c>
      <c r="D187" s="174">
        <f t="shared" si="10"/>
        <v>1.3344365480236316E-9</v>
      </c>
      <c r="E187" s="175">
        <f t="shared" si="11"/>
        <v>5.4366596780726854E-12</v>
      </c>
      <c r="F187" s="176">
        <f t="shared" si="8"/>
        <v>-5.4366596780726854E-12</v>
      </c>
      <c r="G187" s="189">
        <f t="shared" si="9"/>
        <v>0</v>
      </c>
    </row>
    <row r="188" spans="3:7">
      <c r="C188" s="190">
        <v>177</v>
      </c>
      <c r="D188" s="174">
        <f t="shared" si="10"/>
        <v>1.3398732077017042E-9</v>
      </c>
      <c r="E188" s="175">
        <f t="shared" si="11"/>
        <v>5.4588093025707229E-12</v>
      </c>
      <c r="F188" s="176">
        <f t="shared" si="8"/>
        <v>-5.4588093025707229E-12</v>
      </c>
      <c r="G188" s="189">
        <f t="shared" si="9"/>
        <v>0</v>
      </c>
    </row>
    <row r="189" spans="3:7">
      <c r="C189" s="190">
        <v>178</v>
      </c>
      <c r="D189" s="174">
        <f t="shared" si="10"/>
        <v>1.3453320170042749E-9</v>
      </c>
      <c r="E189" s="175">
        <f t="shared" si="11"/>
        <v>5.4810491673807278E-12</v>
      </c>
      <c r="F189" s="176">
        <f t="shared" si="8"/>
        <v>-5.4810491673807278E-12</v>
      </c>
      <c r="G189" s="189">
        <f t="shared" si="9"/>
        <v>0</v>
      </c>
    </row>
    <row r="190" spans="3:7">
      <c r="C190" s="190">
        <v>179</v>
      </c>
      <c r="D190" s="174">
        <f t="shared" si="10"/>
        <v>1.3508130661716555E-9</v>
      </c>
      <c r="E190" s="175">
        <f t="shared" si="11"/>
        <v>5.5033796401528992E-12</v>
      </c>
      <c r="F190" s="176">
        <f t="shared" si="8"/>
        <v>-5.5033796401528992E-12</v>
      </c>
      <c r="G190" s="189">
        <f t="shared" si="9"/>
        <v>0</v>
      </c>
    </row>
    <row r="191" spans="3:7">
      <c r="C191" s="190">
        <v>180</v>
      </c>
      <c r="D191" s="174">
        <f t="shared" si="10"/>
        <v>1.3563164458118084E-9</v>
      </c>
      <c r="E191" s="175">
        <f t="shared" si="11"/>
        <v>5.5258010900352916E-12</v>
      </c>
      <c r="F191" s="176">
        <f t="shared" si="8"/>
        <v>-5.5258010900352916E-12</v>
      </c>
      <c r="G191" s="189">
        <f t="shared" si="9"/>
        <v>0</v>
      </c>
    </row>
    <row r="192" spans="3:7">
      <c r="C192" s="190">
        <v>181</v>
      </c>
      <c r="D192" s="174">
        <f t="shared" si="10"/>
        <v>1.3618422469018436E-9</v>
      </c>
      <c r="E192" s="175">
        <f t="shared" si="11"/>
        <v>5.5483138876799142E-12</v>
      </c>
      <c r="F192" s="176">
        <f t="shared" si="8"/>
        <v>-5.5483138876799142E-12</v>
      </c>
      <c r="G192" s="189">
        <f t="shared" si="9"/>
        <v>0</v>
      </c>
    </row>
    <row r="193" spans="3:7">
      <c r="C193" s="190">
        <v>182</v>
      </c>
      <c r="D193" s="174">
        <f t="shared" si="10"/>
        <v>1.3673905607895236E-9</v>
      </c>
      <c r="E193" s="175">
        <f t="shared" si="11"/>
        <v>5.5709184052488578E-12</v>
      </c>
      <c r="F193" s="176">
        <f t="shared" si="8"/>
        <v>-5.5709184052488578E-12</v>
      </c>
      <c r="G193" s="189">
        <f t="shared" si="9"/>
        <v>0</v>
      </c>
    </row>
    <row r="194" spans="3:7">
      <c r="C194" s="190">
        <v>183</v>
      </c>
      <c r="D194" s="174">
        <f t="shared" si="10"/>
        <v>1.3729614791947725E-9</v>
      </c>
      <c r="E194" s="175">
        <f t="shared" si="11"/>
        <v>5.5936150164204468E-12</v>
      </c>
      <c r="F194" s="176">
        <f t="shared" si="8"/>
        <v>-5.5936150164204468E-12</v>
      </c>
      <c r="G194" s="189">
        <f t="shared" si="9"/>
        <v>0</v>
      </c>
    </row>
    <row r="195" spans="3:7">
      <c r="C195" s="190">
        <v>184</v>
      </c>
      <c r="D195" s="174">
        <f t="shared" si="10"/>
        <v>1.3785550942111929E-9</v>
      </c>
      <c r="E195" s="175">
        <f t="shared" si="11"/>
        <v>5.6164040963954176E-12</v>
      </c>
      <c r="F195" s="176">
        <f t="shared" si="8"/>
        <v>-5.6164040963954176E-12</v>
      </c>
      <c r="G195" s="189">
        <f t="shared" si="9"/>
        <v>0</v>
      </c>
    </row>
    <row r="196" spans="3:7">
      <c r="C196" s="190">
        <v>185</v>
      </c>
      <c r="D196" s="174">
        <f t="shared" si="10"/>
        <v>1.3841714983075883E-9</v>
      </c>
      <c r="E196" s="175">
        <f t="shared" si="11"/>
        <v>5.6392860219031222E-12</v>
      </c>
      <c r="F196" s="176">
        <f t="shared" si="8"/>
        <v>-5.6392860219031222E-12</v>
      </c>
      <c r="G196" s="189">
        <f t="shared" si="9"/>
        <v>0</v>
      </c>
    </row>
    <row r="197" spans="3:7">
      <c r="C197" s="190">
        <v>186</v>
      </c>
      <c r="D197" s="174">
        <f t="shared" si="10"/>
        <v>1.3898107843294914E-9</v>
      </c>
      <c r="E197" s="175">
        <f t="shared" si="11"/>
        <v>5.6622611712077529E-12</v>
      </c>
      <c r="F197" s="176">
        <f t="shared" si="8"/>
        <v>-5.6622611712077529E-12</v>
      </c>
      <c r="G197" s="189">
        <f t="shared" si="9"/>
        <v>0</v>
      </c>
    </row>
    <row r="198" spans="3:7">
      <c r="C198" s="190">
        <v>187</v>
      </c>
      <c r="D198" s="174">
        <f t="shared" si="10"/>
        <v>1.3954730455006992E-9</v>
      </c>
      <c r="E198" s="175">
        <f t="shared" si="11"/>
        <v>5.6853299241145992E-12</v>
      </c>
      <c r="F198" s="176">
        <f t="shared" si="8"/>
        <v>-5.6853299241145992E-12</v>
      </c>
      <c r="G198" s="189">
        <f t="shared" si="9"/>
        <v>0</v>
      </c>
    </row>
    <row r="199" spans="3:7">
      <c r="C199" s="190">
        <v>188</v>
      </c>
      <c r="D199" s="174">
        <f t="shared" si="10"/>
        <v>1.4011583754248137E-9</v>
      </c>
      <c r="E199" s="175">
        <f t="shared" si="11"/>
        <v>5.7084926619763219E-12</v>
      </c>
      <c r="F199" s="176">
        <f t="shared" si="8"/>
        <v>-5.7084926619763219E-12</v>
      </c>
      <c r="G199" s="189">
        <f t="shared" si="9"/>
        <v>0</v>
      </c>
    </row>
    <row r="200" spans="3:7">
      <c r="C200" s="190">
        <v>189</v>
      </c>
      <c r="D200" s="174">
        <f t="shared" si="10"/>
        <v>1.40686686808679E-9</v>
      </c>
      <c r="E200" s="175">
        <f t="shared" si="11"/>
        <v>5.7317497676992623E-12</v>
      </c>
      <c r="F200" s="176">
        <f t="shared" si="8"/>
        <v>-5.7317497676992623E-12</v>
      </c>
      <c r="G200" s="189">
        <f t="shared" si="9"/>
        <v>0</v>
      </c>
    </row>
    <row r="201" spans="3:7">
      <c r="C201" s="190">
        <v>190</v>
      </c>
      <c r="D201" s="174">
        <f t="shared" si="10"/>
        <v>1.4125986178544892E-9</v>
      </c>
      <c r="E201" s="175">
        <f t="shared" si="11"/>
        <v>5.7551016257497666E-12</v>
      </c>
      <c r="F201" s="176">
        <f t="shared" si="8"/>
        <v>-5.7551016257497666E-12</v>
      </c>
      <c r="G201" s="189">
        <f t="shared" si="9"/>
        <v>0</v>
      </c>
    </row>
    <row r="202" spans="3:7">
      <c r="C202" s="190">
        <v>191</v>
      </c>
      <c r="D202" s="174">
        <f t="shared" si="10"/>
        <v>1.418353719480239E-9</v>
      </c>
      <c r="E202" s="175">
        <f t="shared" si="11"/>
        <v>5.7785486221605465E-12</v>
      </c>
      <c r="F202" s="176">
        <f t="shared" si="8"/>
        <v>-5.7785486221605465E-12</v>
      </c>
      <c r="G202" s="189">
        <f t="shared" si="9"/>
        <v>0</v>
      </c>
    </row>
    <row r="203" spans="3:7">
      <c r="C203" s="190">
        <v>192</v>
      </c>
      <c r="D203" s="174">
        <f t="shared" si="10"/>
        <v>1.4241322681023996E-9</v>
      </c>
      <c r="E203" s="175">
        <f t="shared" si="11"/>
        <v>5.80209114453706E-12</v>
      </c>
      <c r="F203" s="176">
        <f t="shared" si="8"/>
        <v>-5.80209114453706E-12</v>
      </c>
      <c r="G203" s="189">
        <f t="shared" si="9"/>
        <v>0</v>
      </c>
    </row>
    <row r="204" spans="3:7">
      <c r="C204" s="190">
        <v>193</v>
      </c>
      <c r="D204" s="174">
        <f t="shared" si="10"/>
        <v>1.4299343592469367E-9</v>
      </c>
      <c r="E204" s="175">
        <f t="shared" si="11"/>
        <v>5.8257295820639134E-12</v>
      </c>
      <c r="F204" s="176">
        <f t="shared" ref="F204:F267" si="12">-$C$6*D204</f>
        <v>-5.8257295820639134E-12</v>
      </c>
      <c r="G204" s="189">
        <f t="shared" si="9"/>
        <v>0</v>
      </c>
    </row>
    <row r="205" spans="3:7">
      <c r="C205" s="190">
        <v>194</v>
      </c>
      <c r="D205" s="174">
        <f t="shared" si="10"/>
        <v>1.4357600888290005E-9</v>
      </c>
      <c r="E205" s="175">
        <f t="shared" si="11"/>
        <v>5.8494643255113039E-12</v>
      </c>
      <c r="F205" s="176">
        <f t="shared" si="12"/>
        <v>-5.8494643255113039E-12</v>
      </c>
      <c r="G205" s="189">
        <f t="shared" ref="G205:G268" si="13">IF(C205&gt;$C$8, 0, $C$9)</f>
        <v>0</v>
      </c>
    </row>
    <row r="206" spans="3:7">
      <c r="C206" s="190">
        <v>195</v>
      </c>
      <c r="D206" s="174">
        <f t="shared" ref="D206:D269" si="14">D205+E205</f>
        <v>1.4416095531545118E-9</v>
      </c>
      <c r="E206" s="175">
        <f t="shared" ref="E206:E269" si="15">G206-F206</f>
        <v>5.8732957672414716E-12</v>
      </c>
      <c r="F206" s="176">
        <f t="shared" si="12"/>
        <v>-5.8732957672414716E-12</v>
      </c>
      <c r="G206" s="189">
        <f t="shared" si="13"/>
        <v>0</v>
      </c>
    </row>
    <row r="207" spans="3:7">
      <c r="C207" s="190">
        <v>196</v>
      </c>
      <c r="D207" s="174">
        <f t="shared" si="14"/>
        <v>1.4474828489217532E-9</v>
      </c>
      <c r="E207" s="175">
        <f t="shared" si="15"/>
        <v>5.8972243012151912E-12</v>
      </c>
      <c r="F207" s="176">
        <f t="shared" si="12"/>
        <v>-5.8972243012151912E-12</v>
      </c>
      <c r="G207" s="189">
        <f t="shared" si="13"/>
        <v>0</v>
      </c>
    </row>
    <row r="208" spans="3:7">
      <c r="C208" s="190">
        <v>197</v>
      </c>
      <c r="D208" s="174">
        <f t="shared" si="14"/>
        <v>1.4533800732229685E-9</v>
      </c>
      <c r="E208" s="175">
        <f t="shared" si="15"/>
        <v>5.9212503229982813E-12</v>
      </c>
      <c r="F208" s="176">
        <f t="shared" si="12"/>
        <v>-5.9212503229982813E-12</v>
      </c>
      <c r="G208" s="189">
        <f t="shared" si="13"/>
        <v>0</v>
      </c>
    </row>
    <row r="209" spans="3:7">
      <c r="C209" s="190">
        <v>198</v>
      </c>
      <c r="D209" s="174">
        <f t="shared" si="14"/>
        <v>1.4593013235459667E-9</v>
      </c>
      <c r="E209" s="175">
        <f t="shared" si="15"/>
        <v>5.9453742297681443E-12</v>
      </c>
      <c r="F209" s="176">
        <f t="shared" si="12"/>
        <v>-5.9453742297681443E-12</v>
      </c>
      <c r="G209" s="189">
        <f t="shared" si="13"/>
        <v>0</v>
      </c>
    </row>
    <row r="210" spans="3:7">
      <c r="C210" s="190">
        <v>199</v>
      </c>
      <c r="D210" s="174">
        <f t="shared" si="14"/>
        <v>1.465246697775735E-9</v>
      </c>
      <c r="E210" s="175">
        <f t="shared" si="15"/>
        <v>5.9695964203203326E-12</v>
      </c>
      <c r="F210" s="176">
        <f t="shared" si="12"/>
        <v>-5.9695964203203326E-12</v>
      </c>
      <c r="G210" s="189">
        <f t="shared" si="13"/>
        <v>0</v>
      </c>
    </row>
    <row r="211" spans="3:7">
      <c r="C211" s="190">
        <v>200</v>
      </c>
      <c r="D211" s="174">
        <f t="shared" si="14"/>
        <v>1.4712162941960553E-9</v>
      </c>
      <c r="E211" s="175">
        <f t="shared" si="15"/>
        <v>5.9939172950751415E-12</v>
      </c>
      <c r="F211" s="176">
        <f t="shared" si="12"/>
        <v>-5.9939172950751415E-12</v>
      </c>
      <c r="G211" s="189">
        <f t="shared" si="13"/>
        <v>0</v>
      </c>
    </row>
    <row r="212" spans="3:7">
      <c r="C212" s="190">
        <v>201</v>
      </c>
      <c r="D212" s="174">
        <f t="shared" si="14"/>
        <v>1.4772102114911304E-9</v>
      </c>
      <c r="E212" s="175">
        <f t="shared" si="15"/>
        <v>6.0183372560842289E-12</v>
      </c>
      <c r="F212" s="176">
        <f t="shared" si="12"/>
        <v>-6.0183372560842289E-12</v>
      </c>
      <c r="G212" s="189">
        <f t="shared" si="13"/>
        <v>0</v>
      </c>
    </row>
    <row r="213" spans="3:7">
      <c r="C213" s="190">
        <v>202</v>
      </c>
      <c r="D213" s="174">
        <f t="shared" si="14"/>
        <v>1.4832285487472147E-9</v>
      </c>
      <c r="E213" s="175">
        <f t="shared" si="15"/>
        <v>6.0428567070372589E-12</v>
      </c>
      <c r="F213" s="176">
        <f t="shared" si="12"/>
        <v>-6.0428567070372589E-12</v>
      </c>
      <c r="G213" s="189">
        <f t="shared" si="13"/>
        <v>0</v>
      </c>
    </row>
    <row r="214" spans="3:7">
      <c r="C214" s="190">
        <v>203</v>
      </c>
      <c r="D214" s="174">
        <f t="shared" si="14"/>
        <v>1.4892714054542519E-9</v>
      </c>
      <c r="E214" s="175">
        <f t="shared" si="15"/>
        <v>6.0674760532685784E-12</v>
      </c>
      <c r="F214" s="176">
        <f t="shared" si="12"/>
        <v>-6.0674760532685784E-12</v>
      </c>
      <c r="G214" s="189">
        <f t="shared" si="13"/>
        <v>0</v>
      </c>
    </row>
    <row r="215" spans="3:7">
      <c r="C215" s="190">
        <v>204</v>
      </c>
      <c r="D215" s="174">
        <f t="shared" si="14"/>
        <v>1.4953388815075204E-9</v>
      </c>
      <c r="E215" s="175">
        <f t="shared" si="15"/>
        <v>6.092195701763916E-12</v>
      </c>
      <c r="F215" s="176">
        <f t="shared" si="12"/>
        <v>-6.092195701763916E-12</v>
      </c>
      <c r="G215" s="189">
        <f t="shared" si="13"/>
        <v>0</v>
      </c>
    </row>
    <row r="216" spans="3:7">
      <c r="C216" s="190">
        <v>205</v>
      </c>
      <c r="D216" s="174">
        <f t="shared" si="14"/>
        <v>1.5014310772092844E-9</v>
      </c>
      <c r="E216" s="175">
        <f t="shared" si="15"/>
        <v>6.117016061167113E-12</v>
      </c>
      <c r="F216" s="176">
        <f t="shared" si="12"/>
        <v>-6.117016061167113E-12</v>
      </c>
      <c r="G216" s="189">
        <f t="shared" si="13"/>
        <v>0</v>
      </c>
    </row>
    <row r="217" spans="3:7">
      <c r="C217" s="190">
        <v>206</v>
      </c>
      <c r="D217" s="174">
        <f t="shared" si="14"/>
        <v>1.5075480932704515E-9</v>
      </c>
      <c r="E217" s="175">
        <f t="shared" si="15"/>
        <v>6.1419375417868726E-12</v>
      </c>
      <c r="F217" s="176">
        <f t="shared" si="12"/>
        <v>-6.1419375417868726E-12</v>
      </c>
      <c r="G217" s="189">
        <f t="shared" si="13"/>
        <v>0</v>
      </c>
    </row>
    <row r="218" spans="3:7">
      <c r="C218" s="190">
        <v>207</v>
      </c>
      <c r="D218" s="174">
        <f t="shared" si="14"/>
        <v>1.5136900308122383E-9</v>
      </c>
      <c r="E218" s="175">
        <f t="shared" si="15"/>
        <v>6.166960555603549E-12</v>
      </c>
      <c r="F218" s="176">
        <f t="shared" si="12"/>
        <v>-6.166960555603549E-12</v>
      </c>
      <c r="G218" s="189">
        <f t="shared" si="13"/>
        <v>0</v>
      </c>
    </row>
    <row r="219" spans="3:7">
      <c r="C219" s="190">
        <v>208</v>
      </c>
      <c r="D219" s="174">
        <f t="shared" si="14"/>
        <v>1.5198569913678418E-9</v>
      </c>
      <c r="E219" s="175">
        <f t="shared" si="15"/>
        <v>6.1920855162759542E-12</v>
      </c>
      <c r="F219" s="176">
        <f t="shared" si="12"/>
        <v>-6.1920855162759542E-12</v>
      </c>
      <c r="G219" s="189">
        <f t="shared" si="13"/>
        <v>0</v>
      </c>
    </row>
    <row r="220" spans="3:7">
      <c r="C220" s="190">
        <v>209</v>
      </c>
      <c r="D220" s="174">
        <f t="shared" si="14"/>
        <v>1.5260490768841177E-9</v>
      </c>
      <c r="E220" s="175">
        <f t="shared" si="15"/>
        <v>6.2173128391481985E-12</v>
      </c>
      <c r="F220" s="176">
        <f t="shared" si="12"/>
        <v>-6.2173128391481985E-12</v>
      </c>
      <c r="G220" s="189">
        <f t="shared" si="13"/>
        <v>0</v>
      </c>
    </row>
    <row r="221" spans="3:7">
      <c r="C221" s="190">
        <v>210</v>
      </c>
      <c r="D221" s="174">
        <f t="shared" si="14"/>
        <v>1.5322663897232659E-9</v>
      </c>
      <c r="E221" s="175">
        <f t="shared" si="15"/>
        <v>6.2426429412565545E-12</v>
      </c>
      <c r="F221" s="176">
        <f t="shared" si="12"/>
        <v>-6.2426429412565545E-12</v>
      </c>
      <c r="G221" s="189">
        <f t="shared" si="13"/>
        <v>0</v>
      </c>
    </row>
    <row r="222" spans="3:7">
      <c r="C222" s="190">
        <v>211</v>
      </c>
      <c r="D222" s="174">
        <f t="shared" si="14"/>
        <v>1.5385090326645224E-9</v>
      </c>
      <c r="E222" s="175">
        <f t="shared" si="15"/>
        <v>6.2680762413363525E-12</v>
      </c>
      <c r="F222" s="176">
        <f t="shared" si="12"/>
        <v>-6.2680762413363525E-12</v>
      </c>
      <c r="G222" s="189">
        <f t="shared" si="13"/>
        <v>0</v>
      </c>
    </row>
    <row r="223" spans="3:7">
      <c r="C223" s="190">
        <v>212</v>
      </c>
      <c r="D223" s="174">
        <f t="shared" si="14"/>
        <v>1.5447771089058587E-9</v>
      </c>
      <c r="E223" s="175">
        <f t="shared" si="15"/>
        <v>6.2936131598289018E-12</v>
      </c>
      <c r="F223" s="176">
        <f t="shared" si="12"/>
        <v>-6.2936131598289018E-12</v>
      </c>
      <c r="G223" s="189">
        <f t="shared" si="13"/>
        <v>0</v>
      </c>
    </row>
    <row r="224" spans="3:7">
      <c r="C224" s="190">
        <v>213</v>
      </c>
      <c r="D224" s="174">
        <f t="shared" si="14"/>
        <v>1.5510707220656875E-9</v>
      </c>
      <c r="E224" s="175">
        <f t="shared" si="15"/>
        <v>6.3192541188884428E-12</v>
      </c>
      <c r="F224" s="176">
        <f t="shared" si="12"/>
        <v>-6.3192541188884428E-12</v>
      </c>
      <c r="G224" s="189">
        <f t="shared" si="13"/>
        <v>0</v>
      </c>
    </row>
    <row r="225" spans="3:7">
      <c r="C225" s="190">
        <v>214</v>
      </c>
      <c r="D225" s="174">
        <f t="shared" si="14"/>
        <v>1.5573899761845759E-9</v>
      </c>
      <c r="E225" s="175">
        <f t="shared" si="15"/>
        <v>6.3449995423891232E-12</v>
      </c>
      <c r="F225" s="176">
        <f t="shared" si="12"/>
        <v>-6.3449995423891232E-12</v>
      </c>
      <c r="G225" s="189">
        <f t="shared" si="13"/>
        <v>0</v>
      </c>
    </row>
    <row r="226" spans="3:7">
      <c r="C226" s="190">
        <v>215</v>
      </c>
      <c r="D226" s="174">
        <f t="shared" si="14"/>
        <v>1.5637349757269651E-9</v>
      </c>
      <c r="E226" s="175">
        <f t="shared" si="15"/>
        <v>6.3708498559320094E-12</v>
      </c>
      <c r="F226" s="176">
        <f t="shared" si="12"/>
        <v>-6.3708498559320094E-12</v>
      </c>
      <c r="G226" s="189">
        <f t="shared" si="13"/>
        <v>0</v>
      </c>
    </row>
    <row r="227" spans="3:7">
      <c r="C227" s="190">
        <v>216</v>
      </c>
      <c r="D227" s="174">
        <f t="shared" si="14"/>
        <v>1.570105825582897E-9</v>
      </c>
      <c r="E227" s="175">
        <f t="shared" si="15"/>
        <v>6.3968054868521139E-12</v>
      </c>
      <c r="F227" s="176">
        <f t="shared" si="12"/>
        <v>-6.3968054868521139E-12</v>
      </c>
      <c r="G227" s="189">
        <f t="shared" si="13"/>
        <v>0</v>
      </c>
    </row>
    <row r="228" spans="3:7">
      <c r="C228" s="190">
        <v>217</v>
      </c>
      <c r="D228" s="174">
        <f t="shared" si="14"/>
        <v>1.5765026310697491E-9</v>
      </c>
      <c r="E228" s="175">
        <f t="shared" si="15"/>
        <v>6.4228668642254704E-12</v>
      </c>
      <c r="F228" s="176">
        <f t="shared" si="12"/>
        <v>-6.4228668642254704E-12</v>
      </c>
      <c r="G228" s="189">
        <f t="shared" si="13"/>
        <v>0</v>
      </c>
    </row>
    <row r="229" spans="3:7">
      <c r="C229" s="190">
        <v>218</v>
      </c>
      <c r="D229" s="174">
        <f t="shared" si="14"/>
        <v>1.5829254979339746E-9</v>
      </c>
      <c r="E229" s="175">
        <f t="shared" si="15"/>
        <v>6.4490344188762189E-12</v>
      </c>
      <c r="F229" s="176">
        <f t="shared" si="12"/>
        <v>-6.4490344188762189E-12</v>
      </c>
      <c r="G229" s="189">
        <f t="shared" si="13"/>
        <v>0</v>
      </c>
    </row>
    <row r="230" spans="3:7">
      <c r="C230" s="190">
        <v>219</v>
      </c>
      <c r="D230" s="174">
        <f t="shared" si="14"/>
        <v>1.5893745323528509E-9</v>
      </c>
      <c r="E230" s="175">
        <f t="shared" si="15"/>
        <v>6.4753085833837293E-12</v>
      </c>
      <c r="F230" s="176">
        <f t="shared" si="12"/>
        <v>-6.4753085833837293E-12</v>
      </c>
      <c r="G230" s="189">
        <f t="shared" si="13"/>
        <v>0</v>
      </c>
    </row>
    <row r="231" spans="3:7">
      <c r="C231" s="190">
        <v>220</v>
      </c>
      <c r="D231" s="174">
        <f t="shared" si="14"/>
        <v>1.5958498409362346E-9</v>
      </c>
      <c r="E231" s="175">
        <f t="shared" si="15"/>
        <v>6.5016897920897548E-12</v>
      </c>
      <c r="F231" s="176">
        <f t="shared" si="12"/>
        <v>-6.5016897920897548E-12</v>
      </c>
      <c r="G231" s="189">
        <f t="shared" si="13"/>
        <v>0</v>
      </c>
    </row>
    <row r="232" spans="3:7">
      <c r="C232" s="190">
        <v>221</v>
      </c>
      <c r="D232" s="174">
        <f t="shared" si="14"/>
        <v>1.6023515307283244E-9</v>
      </c>
      <c r="E232" s="175">
        <f t="shared" si="15"/>
        <v>6.5281784811056116E-12</v>
      </c>
      <c r="F232" s="176">
        <f t="shared" si="12"/>
        <v>-6.5281784811056116E-12</v>
      </c>
      <c r="G232" s="189">
        <f t="shared" si="13"/>
        <v>0</v>
      </c>
    </row>
    <row r="233" spans="3:7">
      <c r="C233" s="190">
        <v>222</v>
      </c>
      <c r="D233" s="174">
        <f t="shared" si="14"/>
        <v>1.6088797092094301E-9</v>
      </c>
      <c r="E233" s="175">
        <f t="shared" si="15"/>
        <v>6.5547750883193863E-12</v>
      </c>
      <c r="F233" s="176">
        <f t="shared" si="12"/>
        <v>-6.5547750883193863E-12</v>
      </c>
      <c r="G233" s="189">
        <f t="shared" si="13"/>
        <v>0</v>
      </c>
    </row>
    <row r="234" spans="3:7">
      <c r="C234" s="190">
        <v>223</v>
      </c>
      <c r="D234" s="174">
        <f t="shared" si="14"/>
        <v>1.6154344842977494E-9</v>
      </c>
      <c r="E234" s="175">
        <f t="shared" si="15"/>
        <v>6.5814800534031733E-12</v>
      </c>
      <c r="F234" s="176">
        <f t="shared" si="12"/>
        <v>-6.5814800534031733E-12</v>
      </c>
      <c r="G234" s="189">
        <f t="shared" si="13"/>
        <v>0</v>
      </c>
    </row>
    <row r="235" spans="3:7">
      <c r="C235" s="190">
        <v>224</v>
      </c>
      <c r="D235" s="174">
        <f t="shared" si="14"/>
        <v>1.6220159643511526E-9</v>
      </c>
      <c r="E235" s="175">
        <f t="shared" si="15"/>
        <v>6.6082938178203503E-12</v>
      </c>
      <c r="F235" s="176">
        <f t="shared" si="12"/>
        <v>-6.6082938178203503E-12</v>
      </c>
      <c r="G235" s="189">
        <f t="shared" si="13"/>
        <v>0</v>
      </c>
    </row>
    <row r="236" spans="3:7">
      <c r="C236" s="190">
        <v>225</v>
      </c>
      <c r="D236" s="174">
        <f t="shared" si="14"/>
        <v>1.6286242581689729E-9</v>
      </c>
      <c r="E236" s="175">
        <f t="shared" si="15"/>
        <v>6.635216824832869E-12</v>
      </c>
      <c r="F236" s="176">
        <f t="shared" si="12"/>
        <v>-6.635216824832869E-12</v>
      </c>
      <c r="G236" s="189">
        <f t="shared" si="13"/>
        <v>0</v>
      </c>
    </row>
    <row r="237" spans="3:7">
      <c r="C237" s="190">
        <v>226</v>
      </c>
      <c r="D237" s="174">
        <f t="shared" si="14"/>
        <v>1.6352594749938057E-9</v>
      </c>
      <c r="E237" s="175">
        <f t="shared" si="15"/>
        <v>6.6622495195085837E-12</v>
      </c>
      <c r="F237" s="176">
        <f t="shared" si="12"/>
        <v>-6.6622495195085837E-12</v>
      </c>
      <c r="G237" s="189">
        <f t="shared" si="13"/>
        <v>0</v>
      </c>
    </row>
    <row r="238" spans="3:7">
      <c r="C238" s="190">
        <v>227</v>
      </c>
      <c r="D238" s="174">
        <f t="shared" si="14"/>
        <v>1.6419217245133142E-9</v>
      </c>
      <c r="E238" s="175">
        <f t="shared" si="15"/>
        <v>6.6893923487286135E-12</v>
      </c>
      <c r="F238" s="176">
        <f t="shared" si="12"/>
        <v>-6.6893923487286135E-12</v>
      </c>
      <c r="G238" s="189">
        <f t="shared" si="13"/>
        <v>0</v>
      </c>
    </row>
    <row r="239" spans="3:7">
      <c r="C239" s="190">
        <v>228</v>
      </c>
      <c r="D239" s="174">
        <f t="shared" si="14"/>
        <v>1.6486111168620428E-9</v>
      </c>
      <c r="E239" s="175">
        <f t="shared" si="15"/>
        <v>6.7166457611947236E-12</v>
      </c>
      <c r="F239" s="176">
        <f t="shared" si="12"/>
        <v>-6.7166457611947236E-12</v>
      </c>
      <c r="G239" s="189">
        <f t="shared" si="13"/>
        <v>0</v>
      </c>
    </row>
    <row r="240" spans="3:7">
      <c r="C240" s="190">
        <v>229</v>
      </c>
      <c r="D240" s="174">
        <f t="shared" si="14"/>
        <v>1.6553277626232375E-9</v>
      </c>
      <c r="E240" s="175">
        <f t="shared" si="15"/>
        <v>6.7440102074367477E-12</v>
      </c>
      <c r="F240" s="176">
        <f t="shared" si="12"/>
        <v>-6.7440102074367477E-12</v>
      </c>
      <c r="G240" s="189">
        <f t="shared" si="13"/>
        <v>0</v>
      </c>
    </row>
    <row r="241" spans="3:7">
      <c r="C241" s="190">
        <v>230</v>
      </c>
      <c r="D241" s="174">
        <f t="shared" si="14"/>
        <v>1.6620717728306744E-9</v>
      </c>
      <c r="E241" s="175">
        <f t="shared" si="15"/>
        <v>6.7714861398200333E-12</v>
      </c>
      <c r="F241" s="176">
        <f t="shared" si="12"/>
        <v>-6.7714861398200333E-12</v>
      </c>
      <c r="G241" s="189">
        <f t="shared" si="13"/>
        <v>0</v>
      </c>
    </row>
    <row r="242" spans="3:7">
      <c r="C242" s="190">
        <v>231</v>
      </c>
      <c r="D242" s="174">
        <f t="shared" si="14"/>
        <v>1.6688432589704944E-9</v>
      </c>
      <c r="E242" s="175">
        <f t="shared" si="15"/>
        <v>6.7990740125529193E-12</v>
      </c>
      <c r="F242" s="176">
        <f t="shared" si="12"/>
        <v>-6.7990740125529193E-12</v>
      </c>
      <c r="G242" s="189">
        <f t="shared" si="13"/>
        <v>0</v>
      </c>
    </row>
    <row r="243" spans="3:7">
      <c r="C243" s="190">
        <v>232</v>
      </c>
      <c r="D243" s="174">
        <f t="shared" si="14"/>
        <v>1.6756423329830472E-9</v>
      </c>
      <c r="E243" s="175">
        <f t="shared" si="15"/>
        <v>6.8267742816942463E-12</v>
      </c>
      <c r="F243" s="176">
        <f t="shared" si="12"/>
        <v>-6.8267742816942463E-12</v>
      </c>
      <c r="G243" s="189">
        <f t="shared" si="13"/>
        <v>0</v>
      </c>
    </row>
    <row r="244" spans="3:7">
      <c r="C244" s="190">
        <v>233</v>
      </c>
      <c r="D244" s="174">
        <f t="shared" si="14"/>
        <v>1.6824691072647414E-9</v>
      </c>
      <c r="E244" s="175">
        <f t="shared" si="15"/>
        <v>6.8545874051608956E-12</v>
      </c>
      <c r="F244" s="176">
        <f t="shared" si="12"/>
        <v>-6.8545874051608956E-12</v>
      </c>
      <c r="G244" s="189">
        <f t="shared" si="13"/>
        <v>0</v>
      </c>
    </row>
    <row r="245" spans="3:7">
      <c r="C245" s="190">
        <v>234</v>
      </c>
      <c r="D245" s="174">
        <f t="shared" si="14"/>
        <v>1.6893236946699023E-9</v>
      </c>
      <c r="E245" s="175">
        <f t="shared" si="15"/>
        <v>6.8825138427353583E-12</v>
      </c>
      <c r="F245" s="176">
        <f t="shared" si="12"/>
        <v>-6.8825138427353583E-12</v>
      </c>
      <c r="G245" s="189">
        <f t="shared" si="13"/>
        <v>0</v>
      </c>
    </row>
    <row r="246" spans="3:7">
      <c r="C246" s="190">
        <v>235</v>
      </c>
      <c r="D246" s="174">
        <f t="shared" si="14"/>
        <v>1.6962062085126376E-9</v>
      </c>
      <c r="E246" s="175">
        <f t="shared" si="15"/>
        <v>6.9105540560733347E-12</v>
      </c>
      <c r="F246" s="176">
        <f t="shared" si="12"/>
        <v>-6.9105540560733347E-12</v>
      </c>
      <c r="G246" s="189">
        <f t="shared" si="13"/>
        <v>0</v>
      </c>
    </row>
    <row r="247" spans="3:7">
      <c r="C247" s="190">
        <v>236</v>
      </c>
      <c r="D247" s="174">
        <f t="shared" si="14"/>
        <v>1.703116762568711E-9</v>
      </c>
      <c r="E247" s="175">
        <f t="shared" si="15"/>
        <v>6.938708508711371E-12</v>
      </c>
      <c r="F247" s="176">
        <f t="shared" si="12"/>
        <v>-6.938708508711371E-12</v>
      </c>
      <c r="G247" s="189">
        <f t="shared" si="13"/>
        <v>0</v>
      </c>
    </row>
    <row r="248" spans="3:7">
      <c r="C248" s="190">
        <v>237</v>
      </c>
      <c r="D248" s="174">
        <f t="shared" si="14"/>
        <v>1.7100554710774225E-9</v>
      </c>
      <c r="E248" s="175">
        <f t="shared" si="15"/>
        <v>6.9669776660745157E-12</v>
      </c>
      <c r="F248" s="176">
        <f t="shared" si="12"/>
        <v>-6.9669776660745157E-12</v>
      </c>
      <c r="G248" s="189">
        <f t="shared" si="13"/>
        <v>0</v>
      </c>
    </row>
    <row r="249" spans="3:7">
      <c r="C249" s="190">
        <v>238</v>
      </c>
      <c r="D249" s="174">
        <f t="shared" si="14"/>
        <v>1.717022448743497E-9</v>
      </c>
      <c r="E249" s="175">
        <f t="shared" si="15"/>
        <v>6.9953619954840169E-12</v>
      </c>
      <c r="F249" s="176">
        <f t="shared" si="12"/>
        <v>-6.9953619954840169E-12</v>
      </c>
      <c r="G249" s="189">
        <f t="shared" si="13"/>
        <v>0</v>
      </c>
    </row>
    <row r="250" spans="3:7">
      <c r="C250" s="190">
        <v>239</v>
      </c>
      <c r="D250" s="174">
        <f t="shared" si="14"/>
        <v>1.724017810738981E-9</v>
      </c>
      <c r="E250" s="175">
        <f t="shared" si="15"/>
        <v>7.0238619661650481E-12</v>
      </c>
      <c r="F250" s="176">
        <f t="shared" si="12"/>
        <v>-7.0238619661650481E-12</v>
      </c>
      <c r="G250" s="189">
        <f t="shared" si="13"/>
        <v>0</v>
      </c>
    </row>
    <row r="251" spans="3:7">
      <c r="C251" s="190">
        <v>240</v>
      </c>
      <c r="D251" s="174">
        <f t="shared" si="14"/>
        <v>1.731041672705146E-9</v>
      </c>
      <c r="E251" s="175">
        <f t="shared" si="15"/>
        <v>7.0524780492544638E-12</v>
      </c>
      <c r="F251" s="176">
        <f t="shared" si="12"/>
        <v>-7.0524780492544638E-12</v>
      </c>
      <c r="G251" s="189">
        <f t="shared" si="13"/>
        <v>0</v>
      </c>
    </row>
    <row r="252" spans="3:7">
      <c r="C252" s="190">
        <v>241</v>
      </c>
      <c r="D252" s="174">
        <f t="shared" si="14"/>
        <v>1.7380941507544005E-9</v>
      </c>
      <c r="E252" s="175">
        <f t="shared" si="15"/>
        <v>7.0812107178085902E-12</v>
      </c>
      <c r="F252" s="176">
        <f t="shared" si="12"/>
        <v>-7.0812107178085902E-12</v>
      </c>
      <c r="G252" s="189">
        <f t="shared" si="13"/>
        <v>0</v>
      </c>
    </row>
    <row r="253" spans="3:7">
      <c r="C253" s="190">
        <v>242</v>
      </c>
      <c r="D253" s="174">
        <f t="shared" si="14"/>
        <v>1.7451753614722092E-9</v>
      </c>
      <c r="E253" s="175">
        <f t="shared" si="15"/>
        <v>7.1100604468110398E-12</v>
      </c>
      <c r="F253" s="176">
        <f t="shared" si="12"/>
        <v>-7.1100604468110398E-12</v>
      </c>
      <c r="G253" s="189">
        <f t="shared" si="13"/>
        <v>0</v>
      </c>
    </row>
    <row r="254" spans="3:7">
      <c r="C254" s="190">
        <v>243</v>
      </c>
      <c r="D254" s="174">
        <f t="shared" si="14"/>
        <v>1.7522854219190202E-9</v>
      </c>
      <c r="E254" s="175">
        <f t="shared" si="15"/>
        <v>7.1390277131805697E-12</v>
      </c>
      <c r="F254" s="176">
        <f t="shared" si="12"/>
        <v>-7.1390277131805697E-12</v>
      </c>
      <c r="G254" s="189">
        <f t="shared" si="13"/>
        <v>0</v>
      </c>
    </row>
    <row r="255" spans="3:7">
      <c r="C255" s="190">
        <v>244</v>
      </c>
      <c r="D255" s="174">
        <f t="shared" si="14"/>
        <v>1.7594244496322006E-9</v>
      </c>
      <c r="E255" s="175">
        <f t="shared" si="15"/>
        <v>7.1681129957789635E-12</v>
      </c>
      <c r="F255" s="176">
        <f t="shared" si="12"/>
        <v>-7.1681129957789635E-12</v>
      </c>
      <c r="G255" s="189">
        <f t="shared" si="13"/>
        <v>0</v>
      </c>
    </row>
    <row r="256" spans="3:7">
      <c r="C256" s="190">
        <v>245</v>
      </c>
      <c r="D256" s="174">
        <f t="shared" si="14"/>
        <v>1.7665925626279795E-9</v>
      </c>
      <c r="E256" s="175">
        <f t="shared" si="15"/>
        <v>7.1973167754189448E-12</v>
      </c>
      <c r="F256" s="176">
        <f t="shared" si="12"/>
        <v>-7.1973167754189448E-12</v>
      </c>
      <c r="G256" s="189">
        <f t="shared" si="13"/>
        <v>0</v>
      </c>
    </row>
    <row r="257" spans="3:7">
      <c r="C257" s="190">
        <v>246</v>
      </c>
      <c r="D257" s="174">
        <f t="shared" si="14"/>
        <v>1.7737898794033985E-9</v>
      </c>
      <c r="E257" s="175">
        <f t="shared" si="15"/>
        <v>7.2266395348721301E-12</v>
      </c>
      <c r="F257" s="176">
        <f t="shared" si="12"/>
        <v>-7.2266395348721301E-12</v>
      </c>
      <c r="G257" s="189">
        <f t="shared" si="13"/>
        <v>0</v>
      </c>
    </row>
    <row r="258" spans="3:7">
      <c r="C258" s="190">
        <v>247</v>
      </c>
      <c r="D258" s="174">
        <f t="shared" si="14"/>
        <v>1.7810165189382706E-9</v>
      </c>
      <c r="E258" s="175">
        <f t="shared" si="15"/>
        <v>7.256081758877006E-12</v>
      </c>
      <c r="F258" s="176">
        <f t="shared" si="12"/>
        <v>-7.256081758877006E-12</v>
      </c>
      <c r="G258" s="189">
        <f t="shared" si="13"/>
        <v>0</v>
      </c>
    </row>
    <row r="259" spans="3:7">
      <c r="C259" s="190">
        <v>248</v>
      </c>
      <c r="D259" s="174">
        <f t="shared" si="14"/>
        <v>1.7882726006971477E-9</v>
      </c>
      <c r="E259" s="175">
        <f t="shared" si="15"/>
        <v>7.2856439341469453E-12</v>
      </c>
      <c r="F259" s="176">
        <f t="shared" si="12"/>
        <v>-7.2856439341469453E-12</v>
      </c>
      <c r="G259" s="189">
        <f t="shared" si="13"/>
        <v>0</v>
      </c>
    </row>
    <row r="260" spans="3:7">
      <c r="C260" s="190">
        <v>249</v>
      </c>
      <c r="D260" s="174">
        <f t="shared" si="14"/>
        <v>1.7955582446312947E-9</v>
      </c>
      <c r="E260" s="175">
        <f t="shared" si="15"/>
        <v>7.3153265493782467E-12</v>
      </c>
      <c r="F260" s="176">
        <f t="shared" si="12"/>
        <v>-7.3153265493782467E-12</v>
      </c>
      <c r="G260" s="189">
        <f t="shared" si="13"/>
        <v>0</v>
      </c>
    </row>
    <row r="261" spans="3:7">
      <c r="C261" s="190">
        <v>250</v>
      </c>
      <c r="D261" s="174">
        <f t="shared" si="14"/>
        <v>1.8028735711806729E-9</v>
      </c>
      <c r="E261" s="175">
        <f t="shared" si="15"/>
        <v>7.3451300952582218E-12</v>
      </c>
      <c r="F261" s="176">
        <f t="shared" si="12"/>
        <v>-7.3451300952582218E-12</v>
      </c>
      <c r="G261" s="189">
        <f t="shared" si="13"/>
        <v>0</v>
      </c>
    </row>
    <row r="262" spans="3:7">
      <c r="C262" s="190">
        <v>251</v>
      </c>
      <c r="D262" s="174">
        <f t="shared" si="14"/>
        <v>1.810218701275931E-9</v>
      </c>
      <c r="E262" s="175">
        <f t="shared" si="15"/>
        <v>7.375055064473305E-12</v>
      </c>
      <c r="F262" s="176">
        <f t="shared" si="12"/>
        <v>-7.375055064473305E-12</v>
      </c>
      <c r="G262" s="189">
        <f t="shared" si="13"/>
        <v>0</v>
      </c>
    </row>
    <row r="263" spans="3:7">
      <c r="C263" s="190">
        <v>252</v>
      </c>
      <c r="D263" s="174">
        <f t="shared" si="14"/>
        <v>1.8175937563404044E-9</v>
      </c>
      <c r="E263" s="175">
        <f t="shared" si="15"/>
        <v>7.4051019517171913E-12</v>
      </c>
      <c r="F263" s="176">
        <f t="shared" si="12"/>
        <v>-7.4051019517171913E-12</v>
      </c>
      <c r="G263" s="189">
        <f t="shared" si="13"/>
        <v>0</v>
      </c>
    </row>
    <row r="264" spans="3:7">
      <c r="C264" s="190">
        <v>253</v>
      </c>
      <c r="D264" s="174">
        <f t="shared" si="14"/>
        <v>1.8249988582921215E-9</v>
      </c>
      <c r="E264" s="175">
        <f t="shared" si="15"/>
        <v>7.4352712536990237E-12</v>
      </c>
      <c r="F264" s="176">
        <f t="shared" si="12"/>
        <v>-7.4352712536990237E-12</v>
      </c>
      <c r="G264" s="189">
        <f t="shared" si="13"/>
        <v>0</v>
      </c>
    </row>
    <row r="265" spans="3:7">
      <c r="C265" s="190">
        <v>254</v>
      </c>
      <c r="D265" s="174">
        <f t="shared" si="14"/>
        <v>1.8324341295458206E-9</v>
      </c>
      <c r="E265" s="175">
        <f t="shared" si="15"/>
        <v>7.4655634691515955E-12</v>
      </c>
      <c r="F265" s="176">
        <f t="shared" si="12"/>
        <v>-7.4655634691515955E-12</v>
      </c>
      <c r="G265" s="189">
        <f t="shared" si="13"/>
        <v>0</v>
      </c>
    </row>
    <row r="266" spans="3:7">
      <c r="C266" s="190">
        <v>255</v>
      </c>
      <c r="D266" s="174">
        <f t="shared" si="14"/>
        <v>1.8398996930149723E-9</v>
      </c>
      <c r="E266" s="175">
        <f t="shared" si="15"/>
        <v>7.4959790988396033E-12</v>
      </c>
      <c r="F266" s="176">
        <f t="shared" si="12"/>
        <v>-7.4959790988396033E-12</v>
      </c>
      <c r="G266" s="189">
        <f t="shared" si="13"/>
        <v>0</v>
      </c>
    </row>
    <row r="267" spans="3:7">
      <c r="C267" s="190">
        <v>256</v>
      </c>
      <c r="D267" s="174">
        <f t="shared" si="14"/>
        <v>1.8473956721138119E-9</v>
      </c>
      <c r="E267" s="175">
        <f t="shared" si="15"/>
        <v>7.5265186455679168E-12</v>
      </c>
      <c r="F267" s="176">
        <f t="shared" si="12"/>
        <v>-7.5265186455679168E-12</v>
      </c>
      <c r="G267" s="189">
        <f t="shared" si="13"/>
        <v>0</v>
      </c>
    </row>
    <row r="268" spans="3:7">
      <c r="C268" s="190">
        <v>257</v>
      </c>
      <c r="D268" s="174">
        <f t="shared" si="14"/>
        <v>1.8549221907593798E-9</v>
      </c>
      <c r="E268" s="175">
        <f t="shared" si="15"/>
        <v>7.5571826141898971E-12</v>
      </c>
      <c r="F268" s="176">
        <f t="shared" ref="F268:F331" si="16">-$C$6*D268</f>
        <v>-7.5571826141898971E-12</v>
      </c>
      <c r="G268" s="189">
        <f t="shared" si="13"/>
        <v>0</v>
      </c>
    </row>
    <row r="269" spans="3:7">
      <c r="C269" s="190">
        <v>258</v>
      </c>
      <c r="D269" s="174">
        <f t="shared" si="14"/>
        <v>1.8624793733735697E-9</v>
      </c>
      <c r="E269" s="175">
        <f t="shared" si="15"/>
        <v>7.587971511615742E-12</v>
      </c>
      <c r="F269" s="176">
        <f t="shared" si="16"/>
        <v>-7.587971511615742E-12</v>
      </c>
      <c r="G269" s="189">
        <f t="shared" ref="G269:G332" si="17">IF(C269&gt;$C$8, 0, $C$9)</f>
        <v>0</v>
      </c>
    </row>
    <row r="270" spans="3:7">
      <c r="C270" s="190">
        <v>259</v>
      </c>
      <c r="D270" s="174">
        <f t="shared" ref="D270:D333" si="18">D269+E269</f>
        <v>1.8700673448851857E-9</v>
      </c>
      <c r="E270" s="175">
        <f t="shared" ref="E270:E333" si="19">G270-F270</f>
        <v>7.6188858468208623E-12</v>
      </c>
      <c r="F270" s="176">
        <f t="shared" si="16"/>
        <v>-7.6188858468208623E-12</v>
      </c>
      <c r="G270" s="189">
        <f t="shared" si="17"/>
        <v>0</v>
      </c>
    </row>
    <row r="271" spans="3:7">
      <c r="C271" s="190">
        <v>260</v>
      </c>
      <c r="D271" s="174">
        <f t="shared" si="18"/>
        <v>1.8776862307320064E-9</v>
      </c>
      <c r="E271" s="175">
        <f t="shared" si="19"/>
        <v>7.6499261308542974E-12</v>
      </c>
      <c r="F271" s="176">
        <f t="shared" si="16"/>
        <v>-7.6499261308542974E-12</v>
      </c>
      <c r="G271" s="189">
        <f t="shared" si="17"/>
        <v>0</v>
      </c>
    </row>
    <row r="272" spans="3:7">
      <c r="C272" s="190">
        <v>261</v>
      </c>
      <c r="D272" s="174">
        <f t="shared" si="18"/>
        <v>1.8853361568628607E-9</v>
      </c>
      <c r="E272" s="175">
        <f t="shared" si="19"/>
        <v>7.6810928768471634E-12</v>
      </c>
      <c r="F272" s="176">
        <f t="shared" si="16"/>
        <v>-7.6810928768471634E-12</v>
      </c>
      <c r="G272" s="189">
        <f t="shared" si="17"/>
        <v>0</v>
      </c>
    </row>
    <row r="273" spans="3:7">
      <c r="C273" s="190">
        <v>262</v>
      </c>
      <c r="D273" s="174">
        <f t="shared" si="18"/>
        <v>1.8930172497397079E-9</v>
      </c>
      <c r="E273" s="175">
        <f t="shared" si="19"/>
        <v>7.712386600021138E-12</v>
      </c>
      <c r="F273" s="176">
        <f t="shared" si="16"/>
        <v>-7.712386600021138E-12</v>
      </c>
      <c r="G273" s="189">
        <f t="shared" si="17"/>
        <v>0</v>
      </c>
    </row>
    <row r="274" spans="3:7">
      <c r="C274" s="190">
        <v>263</v>
      </c>
      <c r="D274" s="174">
        <f t="shared" si="18"/>
        <v>1.9007296363397291E-9</v>
      </c>
      <c r="E274" s="175">
        <f t="shared" si="19"/>
        <v>7.7438078176969765E-12</v>
      </c>
      <c r="F274" s="176">
        <f t="shared" si="16"/>
        <v>-7.7438078176969765E-12</v>
      </c>
      <c r="G274" s="189">
        <f t="shared" si="17"/>
        <v>0</v>
      </c>
    </row>
    <row r="275" spans="3:7">
      <c r="C275" s="190">
        <v>264</v>
      </c>
      <c r="D275" s="174">
        <f t="shared" si="18"/>
        <v>1.908473444157426E-9</v>
      </c>
      <c r="E275" s="175">
        <f t="shared" si="19"/>
        <v>7.7753570493030579E-12</v>
      </c>
      <c r="F275" s="176">
        <f t="shared" si="16"/>
        <v>-7.7753570493030579E-12</v>
      </c>
      <c r="G275" s="189">
        <f t="shared" si="17"/>
        <v>0</v>
      </c>
    </row>
    <row r="276" spans="3:7">
      <c r="C276" s="190">
        <v>265</v>
      </c>
      <c r="D276" s="174">
        <f t="shared" si="18"/>
        <v>1.916248801206729E-9</v>
      </c>
      <c r="E276" s="175">
        <f t="shared" si="19"/>
        <v>7.8070348163839802E-12</v>
      </c>
      <c r="F276" s="176">
        <f t="shared" si="16"/>
        <v>-7.8070348163839802E-12</v>
      </c>
      <c r="G276" s="189">
        <f t="shared" si="17"/>
        <v>0</v>
      </c>
    </row>
    <row r="277" spans="3:7">
      <c r="C277" s="190">
        <v>266</v>
      </c>
      <c r="D277" s="174">
        <f t="shared" si="18"/>
        <v>1.9240558360231131E-9</v>
      </c>
      <c r="E277" s="175">
        <f t="shared" si="19"/>
        <v>7.8388416426091807E-12</v>
      </c>
      <c r="F277" s="176">
        <f t="shared" si="16"/>
        <v>-7.8388416426091807E-12</v>
      </c>
      <c r="G277" s="189">
        <f t="shared" si="17"/>
        <v>0</v>
      </c>
    </row>
    <row r="278" spans="3:7">
      <c r="C278" s="190">
        <v>267</v>
      </c>
      <c r="D278" s="174">
        <f t="shared" si="18"/>
        <v>1.9318946776657222E-9</v>
      </c>
      <c r="E278" s="175">
        <f t="shared" si="19"/>
        <v>7.870778053781588E-12</v>
      </c>
      <c r="F278" s="176">
        <f t="shared" si="16"/>
        <v>-7.870778053781588E-12</v>
      </c>
      <c r="G278" s="189">
        <f t="shared" si="17"/>
        <v>0</v>
      </c>
    </row>
    <row r="279" spans="3:7">
      <c r="C279" s="190">
        <v>268</v>
      </c>
      <c r="D279" s="174">
        <f t="shared" si="18"/>
        <v>1.9397654557195035E-9</v>
      </c>
      <c r="E279" s="175">
        <f t="shared" si="19"/>
        <v>7.9028445778463169E-12</v>
      </c>
      <c r="F279" s="176">
        <f t="shared" si="16"/>
        <v>-7.9028445778463169E-12</v>
      </c>
      <c r="G279" s="189">
        <f t="shared" si="17"/>
        <v>0</v>
      </c>
    </row>
    <row r="280" spans="3:7">
      <c r="C280" s="190">
        <v>269</v>
      </c>
      <c r="D280" s="174">
        <f t="shared" si="18"/>
        <v>1.94766830029735E-9</v>
      </c>
      <c r="E280" s="175">
        <f t="shared" si="19"/>
        <v>7.935041744899397E-12</v>
      </c>
      <c r="F280" s="176">
        <f t="shared" si="16"/>
        <v>-7.935041744899397E-12</v>
      </c>
      <c r="G280" s="189">
        <f t="shared" si="17"/>
        <v>0</v>
      </c>
    </row>
    <row r="281" spans="3:7">
      <c r="C281" s="190">
        <v>270</v>
      </c>
      <c r="D281" s="174">
        <f t="shared" si="18"/>
        <v>1.9556033420422495E-9</v>
      </c>
      <c r="E281" s="175">
        <f t="shared" si="19"/>
        <v>7.9673700871965348E-12</v>
      </c>
      <c r="F281" s="176">
        <f t="shared" si="16"/>
        <v>-7.9673700871965348E-12</v>
      </c>
      <c r="G281" s="189">
        <f t="shared" si="17"/>
        <v>0</v>
      </c>
    </row>
    <row r="282" spans="3:7">
      <c r="C282" s="190">
        <v>271</v>
      </c>
      <c r="D282" s="174">
        <f t="shared" si="18"/>
        <v>1.9635707121294459E-9</v>
      </c>
      <c r="E282" s="175">
        <f t="shared" si="19"/>
        <v>7.99983013916191E-12</v>
      </c>
      <c r="F282" s="176">
        <f t="shared" si="16"/>
        <v>-7.99983013916191E-12</v>
      </c>
      <c r="G282" s="189">
        <f t="shared" si="17"/>
        <v>0</v>
      </c>
    </row>
    <row r="283" spans="3:7">
      <c r="C283" s="190">
        <v>272</v>
      </c>
      <c r="D283" s="174">
        <f t="shared" si="18"/>
        <v>1.9715705422686077E-9</v>
      </c>
      <c r="E283" s="175">
        <f t="shared" si="19"/>
        <v>8.032422437397016E-12</v>
      </c>
      <c r="F283" s="176">
        <f t="shared" si="16"/>
        <v>-8.032422437397016E-12</v>
      </c>
      <c r="G283" s="189">
        <f t="shared" si="17"/>
        <v>0</v>
      </c>
    </row>
    <row r="284" spans="3:7">
      <c r="C284" s="190">
        <v>273</v>
      </c>
      <c r="D284" s="174">
        <f t="shared" si="18"/>
        <v>1.9796029647060046E-9</v>
      </c>
      <c r="E284" s="175">
        <f t="shared" si="19"/>
        <v>8.0651475206895251E-12</v>
      </c>
      <c r="F284" s="176">
        <f t="shared" si="16"/>
        <v>-8.0651475206895251E-12</v>
      </c>
      <c r="G284" s="189">
        <f t="shared" si="17"/>
        <v>0</v>
      </c>
    </row>
    <row r="285" spans="3:7">
      <c r="C285" s="190">
        <v>274</v>
      </c>
      <c r="D285" s="174">
        <f t="shared" si="18"/>
        <v>1.9876681122266942E-9</v>
      </c>
      <c r="E285" s="175">
        <f t="shared" si="19"/>
        <v>8.0980059300221994E-12</v>
      </c>
      <c r="F285" s="176">
        <f t="shared" si="16"/>
        <v>-8.0980059300221994E-12</v>
      </c>
      <c r="G285" s="189">
        <f t="shared" si="17"/>
        <v>0</v>
      </c>
    </row>
    <row r="286" spans="3:7">
      <c r="C286" s="190">
        <v>275</v>
      </c>
      <c r="D286" s="174">
        <f t="shared" si="18"/>
        <v>1.9957661181567162E-9</v>
      </c>
      <c r="E286" s="175">
        <f t="shared" si="19"/>
        <v>8.1309982085818274E-12</v>
      </c>
      <c r="F286" s="176">
        <f t="shared" si="16"/>
        <v>-8.1309982085818274E-12</v>
      </c>
      <c r="G286" s="189">
        <f t="shared" si="17"/>
        <v>0</v>
      </c>
    </row>
    <row r="287" spans="3:7">
      <c r="C287" s="190">
        <v>276</v>
      </c>
      <c r="D287" s="174">
        <f t="shared" si="18"/>
        <v>2.0038971163652982E-9</v>
      </c>
      <c r="E287" s="175">
        <f t="shared" si="19"/>
        <v>8.1641249017682138E-12</v>
      </c>
      <c r="F287" s="176">
        <f t="shared" si="16"/>
        <v>-8.1641249017682138E-12</v>
      </c>
      <c r="G287" s="189">
        <f t="shared" si="17"/>
        <v>0</v>
      </c>
    </row>
    <row r="288" spans="3:7">
      <c r="C288" s="190">
        <v>277</v>
      </c>
      <c r="D288" s="174">
        <f t="shared" si="18"/>
        <v>2.0120612412670665E-9</v>
      </c>
      <c r="E288" s="175">
        <f t="shared" si="19"/>
        <v>8.1973865572031842E-12</v>
      </c>
      <c r="F288" s="176">
        <f t="shared" si="16"/>
        <v>-8.1973865572031842E-12</v>
      </c>
      <c r="G288" s="189">
        <f t="shared" si="17"/>
        <v>0</v>
      </c>
    </row>
    <row r="289" spans="3:7">
      <c r="C289" s="190">
        <v>278</v>
      </c>
      <c r="D289" s="174">
        <f t="shared" si="18"/>
        <v>2.0202586278242698E-9</v>
      </c>
      <c r="E289" s="175">
        <f t="shared" si="19"/>
        <v>8.2307837247396444E-12</v>
      </c>
      <c r="F289" s="176">
        <f t="shared" si="16"/>
        <v>-8.2307837247396444E-12</v>
      </c>
      <c r="G289" s="189">
        <f t="shared" si="17"/>
        <v>0</v>
      </c>
    </row>
    <row r="290" spans="3:7">
      <c r="C290" s="190">
        <v>279</v>
      </c>
      <c r="D290" s="174">
        <f t="shared" si="18"/>
        <v>2.0284894115490094E-9</v>
      </c>
      <c r="E290" s="175">
        <f t="shared" si="19"/>
        <v>8.264316956470672E-12</v>
      </c>
      <c r="F290" s="176">
        <f t="shared" si="16"/>
        <v>-8.264316956470672E-12</v>
      </c>
      <c r="G290" s="189">
        <f t="shared" si="17"/>
        <v>0</v>
      </c>
    </row>
    <row r="291" spans="3:7">
      <c r="C291" s="190">
        <v>280</v>
      </c>
      <c r="D291" s="174">
        <f t="shared" si="18"/>
        <v>2.0367537285054802E-9</v>
      </c>
      <c r="E291" s="175">
        <f t="shared" si="19"/>
        <v>8.2979868067386374E-12</v>
      </c>
      <c r="F291" s="176">
        <f t="shared" si="16"/>
        <v>-8.2979868067386374E-12</v>
      </c>
      <c r="G291" s="189">
        <f t="shared" si="17"/>
        <v>0</v>
      </c>
    </row>
    <row r="292" spans="3:7">
      <c r="C292" s="190">
        <v>281</v>
      </c>
      <c r="D292" s="174">
        <f t="shared" si="18"/>
        <v>2.0450517153122189E-9</v>
      </c>
      <c r="E292" s="175">
        <f t="shared" si="19"/>
        <v>8.3317938321443729E-12</v>
      </c>
      <c r="F292" s="176">
        <f t="shared" si="16"/>
        <v>-8.3317938321443729E-12</v>
      </c>
      <c r="G292" s="189">
        <f t="shared" si="17"/>
        <v>0</v>
      </c>
    </row>
    <row r="293" spans="3:7">
      <c r="C293" s="190">
        <v>282</v>
      </c>
      <c r="D293" s="174">
        <f t="shared" si="18"/>
        <v>2.053383509144363E-9</v>
      </c>
      <c r="E293" s="175">
        <f t="shared" si="19"/>
        <v>8.3657385915563663E-12</v>
      </c>
      <c r="F293" s="176">
        <f t="shared" si="16"/>
        <v>-8.3657385915563663E-12</v>
      </c>
      <c r="G293" s="189">
        <f t="shared" si="17"/>
        <v>0</v>
      </c>
    </row>
    <row r="294" spans="3:7">
      <c r="C294" s="190">
        <v>283</v>
      </c>
      <c r="D294" s="174">
        <f t="shared" si="18"/>
        <v>2.0617492477359194E-9</v>
      </c>
      <c r="E294" s="175">
        <f t="shared" si="19"/>
        <v>8.399821646120011E-12</v>
      </c>
      <c r="F294" s="176">
        <f t="shared" si="16"/>
        <v>-8.399821646120011E-12</v>
      </c>
      <c r="G294" s="189">
        <f t="shared" si="17"/>
        <v>0</v>
      </c>
    </row>
    <row r="295" spans="3:7">
      <c r="C295" s="190">
        <v>284</v>
      </c>
      <c r="D295" s="174">
        <f t="shared" si="18"/>
        <v>2.0701490693820395E-9</v>
      </c>
      <c r="E295" s="175">
        <f t="shared" si="19"/>
        <v>8.434043559266872E-12</v>
      </c>
      <c r="F295" s="176">
        <f t="shared" si="16"/>
        <v>-8.434043559266872E-12</v>
      </c>
      <c r="G295" s="189">
        <f t="shared" si="17"/>
        <v>0</v>
      </c>
    </row>
    <row r="296" spans="3:7">
      <c r="C296" s="190">
        <v>285</v>
      </c>
      <c r="D296" s="174">
        <f t="shared" si="18"/>
        <v>2.0785831129413063E-9</v>
      </c>
      <c r="E296" s="175">
        <f t="shared" si="19"/>
        <v>8.4684048967240071E-12</v>
      </c>
      <c r="F296" s="176">
        <f t="shared" si="16"/>
        <v>-8.4684048967240071E-12</v>
      </c>
      <c r="G296" s="189">
        <f t="shared" si="17"/>
        <v>0</v>
      </c>
    </row>
    <row r="297" spans="3:7">
      <c r="C297" s="190">
        <v>286</v>
      </c>
      <c r="D297" s="174">
        <f t="shared" si="18"/>
        <v>2.0870515178380302E-9</v>
      </c>
      <c r="E297" s="175">
        <f t="shared" si="19"/>
        <v>8.5029062265233141E-12</v>
      </c>
      <c r="F297" s="176">
        <f t="shared" si="16"/>
        <v>-8.5029062265233141E-12</v>
      </c>
      <c r="G297" s="189">
        <f t="shared" si="17"/>
        <v>0</v>
      </c>
    </row>
    <row r="298" spans="3:7">
      <c r="C298" s="190">
        <v>287</v>
      </c>
      <c r="D298" s="174">
        <f t="shared" si="18"/>
        <v>2.0955544240645535E-9</v>
      </c>
      <c r="E298" s="175">
        <f t="shared" si="19"/>
        <v>8.5375481190109242E-12</v>
      </c>
      <c r="F298" s="176">
        <f t="shared" si="16"/>
        <v>-8.5375481190109242E-12</v>
      </c>
      <c r="G298" s="189">
        <f t="shared" si="17"/>
        <v>0</v>
      </c>
    </row>
    <row r="299" spans="3:7">
      <c r="C299" s="190">
        <v>288</v>
      </c>
      <c r="D299" s="174">
        <f t="shared" si="18"/>
        <v>2.1040919721835643E-9</v>
      </c>
      <c r="E299" s="175">
        <f t="shared" si="19"/>
        <v>8.5723311468566288E-12</v>
      </c>
      <c r="F299" s="176">
        <f t="shared" si="16"/>
        <v>-8.5723311468566288E-12</v>
      </c>
      <c r="G299" s="189">
        <f t="shared" si="17"/>
        <v>0</v>
      </c>
    </row>
    <row r="300" spans="3:7">
      <c r="C300" s="190">
        <v>289</v>
      </c>
      <c r="D300" s="174">
        <f t="shared" si="18"/>
        <v>2.1126643033304208E-9</v>
      </c>
      <c r="E300" s="175">
        <f t="shared" si="19"/>
        <v>8.6072558850633467E-12</v>
      </c>
      <c r="F300" s="176">
        <f t="shared" si="16"/>
        <v>-8.6072558850633467E-12</v>
      </c>
      <c r="G300" s="189">
        <f t="shared" si="17"/>
        <v>0</v>
      </c>
    </row>
    <row r="301" spans="3:7">
      <c r="C301" s="190">
        <v>290</v>
      </c>
      <c r="D301" s="174">
        <f t="shared" si="18"/>
        <v>2.1212715592154841E-9</v>
      </c>
      <c r="E301" s="175">
        <f t="shared" si="19"/>
        <v>8.6423229109766305E-12</v>
      </c>
      <c r="F301" s="176">
        <f t="shared" si="16"/>
        <v>-8.6423229109766305E-12</v>
      </c>
      <c r="G301" s="189">
        <f t="shared" si="17"/>
        <v>0</v>
      </c>
    </row>
    <row r="302" spans="3:7">
      <c r="C302" s="190">
        <v>291</v>
      </c>
      <c r="D302" s="174">
        <f t="shared" si="18"/>
        <v>2.1299138821264606E-9</v>
      </c>
      <c r="E302" s="175">
        <f t="shared" si="19"/>
        <v>8.6775328042942081E-12</v>
      </c>
      <c r="F302" s="176">
        <f t="shared" si="16"/>
        <v>-8.6775328042942081E-12</v>
      </c>
      <c r="G302" s="189">
        <f t="shared" si="17"/>
        <v>0</v>
      </c>
    </row>
    <row r="303" spans="3:7">
      <c r="C303" s="190">
        <v>292</v>
      </c>
      <c r="D303" s="174">
        <f t="shared" si="18"/>
        <v>2.1385914149307546E-9</v>
      </c>
      <c r="E303" s="175">
        <f t="shared" si="19"/>
        <v>8.712886147075571E-12</v>
      </c>
      <c r="F303" s="176">
        <f t="shared" si="16"/>
        <v>-8.712886147075571E-12</v>
      </c>
      <c r="G303" s="189">
        <f t="shared" si="17"/>
        <v>0</v>
      </c>
    </row>
    <row r="304" spans="3:7">
      <c r="C304" s="190">
        <v>293</v>
      </c>
      <c r="D304" s="174">
        <f t="shared" si="18"/>
        <v>2.1473043010778303E-9</v>
      </c>
      <c r="E304" s="175">
        <f t="shared" si="19"/>
        <v>8.7483835237515925E-12</v>
      </c>
      <c r="F304" s="176">
        <f t="shared" si="16"/>
        <v>-8.7483835237515925E-12</v>
      </c>
      <c r="G304" s="189">
        <f t="shared" si="17"/>
        <v>0</v>
      </c>
    </row>
    <row r="305" spans="3:7">
      <c r="C305" s="190">
        <v>294</v>
      </c>
      <c r="D305" s="174">
        <f t="shared" si="18"/>
        <v>2.1560526846015819E-9</v>
      </c>
      <c r="E305" s="175">
        <f t="shared" si="19"/>
        <v>8.7840255211341867E-12</v>
      </c>
      <c r="F305" s="176">
        <f t="shared" si="16"/>
        <v>-8.7840255211341867E-12</v>
      </c>
      <c r="G305" s="189">
        <f t="shared" si="17"/>
        <v>0</v>
      </c>
    </row>
    <row r="306" spans="3:7">
      <c r="C306" s="190">
        <v>295</v>
      </c>
      <c r="D306" s="174">
        <f t="shared" si="18"/>
        <v>2.1648367101227161E-9</v>
      </c>
      <c r="E306" s="175">
        <f t="shared" si="19"/>
        <v>8.8198127284260134E-12</v>
      </c>
      <c r="F306" s="176">
        <f t="shared" si="16"/>
        <v>-8.8198127284260134E-12</v>
      </c>
      <c r="G306" s="189">
        <f t="shared" si="17"/>
        <v>0</v>
      </c>
    </row>
    <row r="307" spans="3:7">
      <c r="C307" s="190">
        <v>296</v>
      </c>
      <c r="D307" s="174">
        <f t="shared" si="18"/>
        <v>2.1736565228511422E-9</v>
      </c>
      <c r="E307" s="175">
        <f t="shared" si="19"/>
        <v>8.8557457372302188E-12</v>
      </c>
      <c r="F307" s="176">
        <f t="shared" si="16"/>
        <v>-8.8557457372302188E-12</v>
      </c>
      <c r="G307" s="189">
        <f t="shared" si="17"/>
        <v>0</v>
      </c>
    </row>
    <row r="308" spans="3:7">
      <c r="C308" s="190">
        <v>297</v>
      </c>
      <c r="D308" s="174">
        <f t="shared" si="18"/>
        <v>2.1825122685883726E-9</v>
      </c>
      <c r="E308" s="175">
        <f t="shared" si="19"/>
        <v>8.8918251415602113E-12</v>
      </c>
      <c r="F308" s="176">
        <f t="shared" si="16"/>
        <v>-8.8918251415602113E-12</v>
      </c>
      <c r="G308" s="189">
        <f t="shared" si="17"/>
        <v>0</v>
      </c>
    </row>
    <row r="309" spans="3:7">
      <c r="C309" s="190">
        <v>298</v>
      </c>
      <c r="D309" s="174">
        <f t="shared" si="18"/>
        <v>2.1914040937299327E-9</v>
      </c>
      <c r="E309" s="175">
        <f t="shared" si="19"/>
        <v>8.928051537849484E-12</v>
      </c>
      <c r="F309" s="176">
        <f t="shared" si="16"/>
        <v>-8.928051537849484E-12</v>
      </c>
      <c r="G309" s="189">
        <f t="shared" si="17"/>
        <v>0</v>
      </c>
    </row>
    <row r="310" spans="3:7">
      <c r="C310" s="190">
        <v>299</v>
      </c>
      <c r="D310" s="174">
        <f t="shared" si="18"/>
        <v>2.2003321452677823E-9</v>
      </c>
      <c r="E310" s="175">
        <f t="shared" si="19"/>
        <v>8.964425524961475E-12</v>
      </c>
      <c r="F310" s="176">
        <f t="shared" si="16"/>
        <v>-8.964425524961475E-12</v>
      </c>
      <c r="G310" s="189">
        <f t="shared" si="17"/>
        <v>0</v>
      </c>
    </row>
    <row r="311" spans="3:7">
      <c r="C311" s="190">
        <v>300</v>
      </c>
      <c r="D311" s="174">
        <f t="shared" si="18"/>
        <v>2.2092965707927439E-9</v>
      </c>
      <c r="E311" s="175">
        <f t="shared" si="19"/>
        <v>9.0009477041994657E-12</v>
      </c>
      <c r="F311" s="176">
        <f t="shared" si="16"/>
        <v>-9.0009477041994657E-12</v>
      </c>
      <c r="G311" s="189">
        <f t="shared" si="17"/>
        <v>0</v>
      </c>
    </row>
    <row r="312" spans="3:7">
      <c r="C312" s="190">
        <v>301</v>
      </c>
      <c r="D312" s="174">
        <f t="shared" si="18"/>
        <v>2.2182975184969435E-9</v>
      </c>
      <c r="E312" s="175">
        <f t="shared" si="19"/>
        <v>9.0376186793165205E-12</v>
      </c>
      <c r="F312" s="176">
        <f t="shared" si="16"/>
        <v>-9.0376186793165205E-12</v>
      </c>
      <c r="G312" s="189">
        <f t="shared" si="17"/>
        <v>0</v>
      </c>
    </row>
    <row r="313" spans="3:7">
      <c r="C313" s="190">
        <v>302</v>
      </c>
      <c r="D313" s="174">
        <f t="shared" si="18"/>
        <v>2.2273351371762599E-9</v>
      </c>
      <c r="E313" s="175">
        <f t="shared" si="19"/>
        <v>9.0744390565254688E-12</v>
      </c>
      <c r="F313" s="176">
        <f t="shared" si="16"/>
        <v>-9.0744390565254688E-12</v>
      </c>
      <c r="G313" s="189">
        <f t="shared" si="17"/>
        <v>0</v>
      </c>
    </row>
    <row r="314" spans="3:7">
      <c r="C314" s="190">
        <v>303</v>
      </c>
      <c r="D314" s="174">
        <f t="shared" si="18"/>
        <v>2.2364095762327853E-9</v>
      </c>
      <c r="E314" s="175">
        <f t="shared" si="19"/>
        <v>9.1114094445089254E-12</v>
      </c>
      <c r="F314" s="176">
        <f t="shared" si="16"/>
        <v>-9.1114094445089254E-12</v>
      </c>
      <c r="G314" s="189">
        <f t="shared" si="17"/>
        <v>0</v>
      </c>
    </row>
    <row r="315" spans="3:7">
      <c r="C315" s="190">
        <v>304</v>
      </c>
      <c r="D315" s="174">
        <f t="shared" si="18"/>
        <v>2.2455209856772943E-9</v>
      </c>
      <c r="E315" s="175">
        <f t="shared" si="19"/>
        <v>9.1485304544293586E-12</v>
      </c>
      <c r="F315" s="176">
        <f t="shared" si="16"/>
        <v>-9.1485304544293586E-12</v>
      </c>
      <c r="G315" s="189">
        <f t="shared" si="17"/>
        <v>0</v>
      </c>
    </row>
    <row r="316" spans="3:7">
      <c r="C316" s="190">
        <v>305</v>
      </c>
      <c r="D316" s="174">
        <f t="shared" si="18"/>
        <v>2.2546695161317237E-9</v>
      </c>
      <c r="E316" s="175">
        <f t="shared" si="19"/>
        <v>9.1858026999391811E-12</v>
      </c>
      <c r="F316" s="176">
        <f t="shared" si="16"/>
        <v>-9.1858026999391811E-12</v>
      </c>
      <c r="G316" s="189">
        <f t="shared" si="17"/>
        <v>0</v>
      </c>
    </row>
    <row r="317" spans="3:7">
      <c r="C317" s="190">
        <v>306</v>
      </c>
      <c r="D317" s="174">
        <f t="shared" si="18"/>
        <v>2.2638553188316627E-9</v>
      </c>
      <c r="E317" s="175">
        <f t="shared" si="19"/>
        <v>9.2232267971909026E-12</v>
      </c>
      <c r="F317" s="176">
        <f t="shared" si="16"/>
        <v>-9.2232267971909026E-12</v>
      </c>
      <c r="G317" s="189">
        <f t="shared" si="17"/>
        <v>0</v>
      </c>
    </row>
    <row r="318" spans="3:7">
      <c r="C318" s="190">
        <v>307</v>
      </c>
      <c r="D318" s="174">
        <f t="shared" si="18"/>
        <v>2.2730785456288535E-9</v>
      </c>
      <c r="E318" s="175">
        <f t="shared" si="19"/>
        <v>9.2608033648473207E-12</v>
      </c>
      <c r="F318" s="176">
        <f t="shared" si="16"/>
        <v>-9.2608033648473207E-12</v>
      </c>
      <c r="G318" s="189">
        <f t="shared" si="17"/>
        <v>0</v>
      </c>
    </row>
    <row r="319" spans="3:7">
      <c r="C319" s="190">
        <v>308</v>
      </c>
      <c r="D319" s="174">
        <f t="shared" si="18"/>
        <v>2.2823393489937009E-9</v>
      </c>
      <c r="E319" s="175">
        <f t="shared" si="19"/>
        <v>9.2985330240917364E-12</v>
      </c>
      <c r="F319" s="176">
        <f t="shared" si="16"/>
        <v>-9.2985330240917364E-12</v>
      </c>
      <c r="G319" s="189">
        <f t="shared" si="17"/>
        <v>0</v>
      </c>
    </row>
    <row r="320" spans="3:7">
      <c r="C320" s="190">
        <v>309</v>
      </c>
      <c r="D320" s="174">
        <f t="shared" si="18"/>
        <v>2.2916378820177928E-9</v>
      </c>
      <c r="E320" s="175">
        <f t="shared" si="19"/>
        <v>9.3364163986382291E-12</v>
      </c>
      <c r="F320" s="176">
        <f t="shared" si="16"/>
        <v>-9.3364163986382291E-12</v>
      </c>
      <c r="G320" s="189">
        <f t="shared" si="17"/>
        <v>0</v>
      </c>
    </row>
    <row r="321" spans="3:7">
      <c r="C321" s="190">
        <v>310</v>
      </c>
      <c r="D321" s="174">
        <f t="shared" si="18"/>
        <v>2.3009742984164308E-9</v>
      </c>
      <c r="E321" s="175">
        <f t="shared" si="19"/>
        <v>9.3744541147419643E-12</v>
      </c>
      <c r="F321" s="176">
        <f t="shared" si="16"/>
        <v>-9.3744541147419643E-12</v>
      </c>
      <c r="G321" s="189">
        <f t="shared" si="17"/>
        <v>0</v>
      </c>
    </row>
    <row r="322" spans="3:7">
      <c r="C322" s="190">
        <v>311</v>
      </c>
      <c r="D322" s="174">
        <f t="shared" si="18"/>
        <v>2.3103487525311727E-9</v>
      </c>
      <c r="E322" s="175">
        <f t="shared" si="19"/>
        <v>9.4126468012095554E-12</v>
      </c>
      <c r="F322" s="176">
        <f t="shared" si="16"/>
        <v>-9.4126468012095554E-12</v>
      </c>
      <c r="G322" s="189">
        <f t="shared" si="17"/>
        <v>0</v>
      </c>
    </row>
    <row r="323" spans="3:7">
      <c r="C323" s="190">
        <v>312</v>
      </c>
      <c r="D323" s="174">
        <f t="shared" si="18"/>
        <v>2.3197613993323824E-9</v>
      </c>
      <c r="E323" s="175">
        <f t="shared" si="19"/>
        <v>9.4509950894094447E-12</v>
      </c>
      <c r="F323" s="176">
        <f t="shared" si="16"/>
        <v>-9.4509950894094447E-12</v>
      </c>
      <c r="G323" s="189">
        <f t="shared" si="17"/>
        <v>0</v>
      </c>
    </row>
    <row r="324" spans="3:7">
      <c r="C324" s="190">
        <v>313</v>
      </c>
      <c r="D324" s="174">
        <f t="shared" si="18"/>
        <v>2.3292123944217917E-9</v>
      </c>
      <c r="E324" s="175">
        <f t="shared" si="19"/>
        <v>9.4894996132823506E-12</v>
      </c>
      <c r="F324" s="176">
        <f t="shared" si="16"/>
        <v>-9.4894996132823506E-12</v>
      </c>
      <c r="G324" s="189">
        <f t="shared" si="17"/>
        <v>0</v>
      </c>
    </row>
    <row r="325" spans="3:7">
      <c r="C325" s="190">
        <v>314</v>
      </c>
      <c r="D325" s="174">
        <f t="shared" si="18"/>
        <v>2.338701894035074E-9</v>
      </c>
      <c r="E325" s="175">
        <f t="shared" si="19"/>
        <v>9.5281610093517468E-12</v>
      </c>
      <c r="F325" s="176">
        <f t="shared" si="16"/>
        <v>-9.5281610093517468E-12</v>
      </c>
      <c r="G325" s="189">
        <f t="shared" si="17"/>
        <v>0</v>
      </c>
    </row>
    <row r="326" spans="3:7">
      <c r="C326" s="190">
        <v>315</v>
      </c>
      <c r="D326" s="174">
        <f t="shared" si="18"/>
        <v>2.3482300550444256E-9</v>
      </c>
      <c r="E326" s="175">
        <f t="shared" si="19"/>
        <v>9.5669799167343764E-12</v>
      </c>
      <c r="F326" s="176">
        <f t="shared" si="16"/>
        <v>-9.5669799167343764E-12</v>
      </c>
      <c r="G326" s="189">
        <f t="shared" si="17"/>
        <v>0</v>
      </c>
    </row>
    <row r="327" spans="3:7">
      <c r="C327" s="190">
        <v>316</v>
      </c>
      <c r="D327" s="174">
        <f t="shared" si="18"/>
        <v>2.3577970349611601E-9</v>
      </c>
      <c r="E327" s="175">
        <f t="shared" si="19"/>
        <v>9.6059569771508306E-12</v>
      </c>
      <c r="F327" s="176">
        <f t="shared" si="16"/>
        <v>-9.6059569771508306E-12</v>
      </c>
      <c r="G327" s="189">
        <f t="shared" si="17"/>
        <v>0</v>
      </c>
    </row>
    <row r="328" spans="3:7">
      <c r="C328" s="190">
        <v>317</v>
      </c>
      <c r="D328" s="174">
        <f t="shared" si="18"/>
        <v>2.367402991938311E-9</v>
      </c>
      <c r="E328" s="175">
        <f t="shared" si="19"/>
        <v>9.6450928349361441E-12</v>
      </c>
      <c r="F328" s="176">
        <f t="shared" si="16"/>
        <v>-9.6450928349361441E-12</v>
      </c>
      <c r="G328" s="189">
        <f t="shared" si="17"/>
        <v>0</v>
      </c>
    </row>
    <row r="329" spans="3:7">
      <c r="C329" s="190">
        <v>318</v>
      </c>
      <c r="D329" s="174">
        <f t="shared" si="18"/>
        <v>2.3770480847732473E-9</v>
      </c>
      <c r="E329" s="175">
        <f t="shared" si="19"/>
        <v>9.6843881370504542E-12</v>
      </c>
      <c r="F329" s="176">
        <f t="shared" si="16"/>
        <v>-9.6843881370504542E-12</v>
      </c>
      <c r="G329" s="189">
        <f t="shared" si="17"/>
        <v>0</v>
      </c>
    </row>
    <row r="330" spans="3:7">
      <c r="C330" s="190">
        <v>319</v>
      </c>
      <c r="D330" s="174">
        <f t="shared" si="18"/>
        <v>2.3867324729102978E-9</v>
      </c>
      <c r="E330" s="175">
        <f t="shared" si="19"/>
        <v>9.7238435330896934E-12</v>
      </c>
      <c r="F330" s="176">
        <f t="shared" si="16"/>
        <v>-9.7238435330896934E-12</v>
      </c>
      <c r="G330" s="189">
        <f t="shared" si="17"/>
        <v>0</v>
      </c>
    </row>
    <row r="331" spans="3:7">
      <c r="C331" s="190">
        <v>320</v>
      </c>
      <c r="D331" s="174">
        <f t="shared" si="18"/>
        <v>2.3964563164433876E-9</v>
      </c>
      <c r="E331" s="175">
        <f t="shared" si="19"/>
        <v>9.7634596752963309E-12</v>
      </c>
      <c r="F331" s="176">
        <f t="shared" si="16"/>
        <v>-9.7634596752963309E-12</v>
      </c>
      <c r="G331" s="189">
        <f t="shared" si="17"/>
        <v>0</v>
      </c>
    </row>
    <row r="332" spans="3:7">
      <c r="C332" s="190">
        <v>321</v>
      </c>
      <c r="D332" s="174">
        <f t="shared" si="18"/>
        <v>2.4062197761186839E-9</v>
      </c>
      <c r="E332" s="175">
        <f t="shared" si="19"/>
        <v>9.8032372185701471E-12</v>
      </c>
      <c r="F332" s="176">
        <f t="shared" ref="F332:F371" si="20">-$C$6*D332</f>
        <v>-9.8032372185701471E-12</v>
      </c>
      <c r="G332" s="189">
        <f t="shared" si="17"/>
        <v>0</v>
      </c>
    </row>
    <row r="333" spans="3:7">
      <c r="C333" s="190">
        <v>322</v>
      </c>
      <c r="D333" s="174">
        <f t="shared" si="18"/>
        <v>2.416023013337254E-9</v>
      </c>
      <c r="E333" s="175">
        <f t="shared" si="19"/>
        <v>9.8431768204790697E-12</v>
      </c>
      <c r="F333" s="176">
        <f t="shared" si="20"/>
        <v>-9.8431768204790697E-12</v>
      </c>
      <c r="G333" s="189">
        <f t="shared" ref="G333:G371" si="21">IF(C333&gt;$C$8, 0, $C$9)</f>
        <v>0</v>
      </c>
    </row>
    <row r="334" spans="3:7">
      <c r="C334" s="190">
        <v>323</v>
      </c>
      <c r="D334" s="174">
        <f t="shared" ref="D334:D371" si="22">D333+E333</f>
        <v>2.4258661901577332E-9</v>
      </c>
      <c r="E334" s="175">
        <f t="shared" ref="E334:E371" si="23">G334-F334</f>
        <v>9.8832791412700394E-12</v>
      </c>
      <c r="F334" s="176">
        <f t="shared" si="20"/>
        <v>-9.8832791412700394E-12</v>
      </c>
      <c r="G334" s="189">
        <f t="shared" si="21"/>
        <v>0</v>
      </c>
    </row>
    <row r="335" spans="3:7">
      <c r="C335" s="190">
        <v>324</v>
      </c>
      <c r="D335" s="174">
        <f t="shared" si="22"/>
        <v>2.4357494692990032E-9</v>
      </c>
      <c r="E335" s="175">
        <f t="shared" si="23"/>
        <v>9.923544843879924E-12</v>
      </c>
      <c r="F335" s="176">
        <f t="shared" si="20"/>
        <v>-9.923544843879924E-12</v>
      </c>
      <c r="G335" s="189">
        <f t="shared" si="21"/>
        <v>0</v>
      </c>
    </row>
    <row r="336" spans="3:7">
      <c r="C336" s="190">
        <v>325</v>
      </c>
      <c r="D336" s="174">
        <f t="shared" si="22"/>
        <v>2.4456730141428831E-9</v>
      </c>
      <c r="E336" s="175">
        <f t="shared" si="23"/>
        <v>9.9639745939464764E-12</v>
      </c>
      <c r="F336" s="176">
        <f t="shared" si="20"/>
        <v>-9.9639745939464764E-12</v>
      </c>
      <c r="G336" s="189">
        <f t="shared" si="21"/>
        <v>0</v>
      </c>
    </row>
    <row r="337" spans="3:7">
      <c r="C337" s="190">
        <v>326</v>
      </c>
      <c r="D337" s="174">
        <f t="shared" si="22"/>
        <v>2.4556369887368295E-9</v>
      </c>
      <c r="E337" s="175">
        <f t="shared" si="23"/>
        <v>1.000456905981934E-11</v>
      </c>
      <c r="F337" s="176">
        <f t="shared" si="20"/>
        <v>-1.000456905981934E-11</v>
      </c>
      <c r="G337" s="189">
        <f t="shared" si="21"/>
        <v>0</v>
      </c>
    </row>
    <row r="338" spans="3:7">
      <c r="C338" s="190">
        <v>327</v>
      </c>
      <c r="D338" s="174">
        <f t="shared" si="22"/>
        <v>2.465641557796649E-9</v>
      </c>
      <c r="E338" s="175">
        <f t="shared" si="23"/>
        <v>1.0045328912571105E-11</v>
      </c>
      <c r="F338" s="176">
        <f t="shared" si="20"/>
        <v>-1.0045328912571105E-11</v>
      </c>
      <c r="G338" s="189">
        <f t="shared" si="21"/>
        <v>0</v>
      </c>
    </row>
    <row r="339" spans="3:7">
      <c r="C339" s="190">
        <v>328</v>
      </c>
      <c r="D339" s="174">
        <f t="shared" si="22"/>
        <v>2.4756868867092201E-9</v>
      </c>
      <c r="E339" s="175">
        <f t="shared" si="23"/>
        <v>1.008625482600838E-11</v>
      </c>
      <c r="F339" s="176">
        <f t="shared" si="20"/>
        <v>-1.008625482600838E-11</v>
      </c>
      <c r="G339" s="189">
        <f t="shared" si="21"/>
        <v>0</v>
      </c>
    </row>
    <row r="340" spans="3:7">
      <c r="C340" s="190">
        <v>329</v>
      </c>
      <c r="D340" s="174">
        <f t="shared" si="22"/>
        <v>2.4857731415352283E-9</v>
      </c>
      <c r="E340" s="175">
        <f t="shared" si="23"/>
        <v>1.0127347476682958E-11</v>
      </c>
      <c r="F340" s="176">
        <f t="shared" si="20"/>
        <v>-1.0127347476682958E-11</v>
      </c>
      <c r="G340" s="189">
        <f t="shared" si="21"/>
        <v>0</v>
      </c>
    </row>
    <row r="341" spans="3:7">
      <c r="C341" s="190">
        <v>330</v>
      </c>
      <c r="D341" s="174">
        <f t="shared" si="22"/>
        <v>2.4959004890119112E-9</v>
      </c>
      <c r="E341" s="175">
        <f t="shared" si="23"/>
        <v>1.0168607543902984E-11</v>
      </c>
      <c r="F341" s="176">
        <f t="shared" si="20"/>
        <v>-1.0168607543902984E-11</v>
      </c>
      <c r="G341" s="189">
        <f t="shared" si="21"/>
        <v>0</v>
      </c>
    </row>
    <row r="342" spans="3:7">
      <c r="C342" s="190">
        <v>331</v>
      </c>
      <c r="D342" s="174">
        <f t="shared" si="22"/>
        <v>2.5060690965558142E-9</v>
      </c>
      <c r="E342" s="175">
        <f t="shared" si="23"/>
        <v>1.0210035709744185E-11</v>
      </c>
      <c r="F342" s="176">
        <f t="shared" si="20"/>
        <v>-1.0210035709744185E-11</v>
      </c>
      <c r="G342" s="189">
        <f t="shared" si="21"/>
        <v>0</v>
      </c>
    </row>
    <row r="343" spans="3:7">
      <c r="C343" s="190">
        <v>332</v>
      </c>
      <c r="D343" s="174">
        <f t="shared" si="22"/>
        <v>2.5162791322655583E-9</v>
      </c>
      <c r="E343" s="175">
        <f t="shared" si="23"/>
        <v>1.0251632659061152E-11</v>
      </c>
      <c r="F343" s="176">
        <f t="shared" si="20"/>
        <v>-1.0251632659061152E-11</v>
      </c>
      <c r="G343" s="189">
        <f t="shared" si="21"/>
        <v>0</v>
      </c>
    </row>
    <row r="344" spans="3:7">
      <c r="C344" s="190">
        <v>333</v>
      </c>
      <c r="D344" s="174">
        <f t="shared" si="22"/>
        <v>2.5265307649246194E-9</v>
      </c>
      <c r="E344" s="175">
        <f t="shared" si="23"/>
        <v>1.029339907949866E-11</v>
      </c>
      <c r="F344" s="176">
        <f t="shared" si="20"/>
        <v>-1.029339907949866E-11</v>
      </c>
      <c r="G344" s="189">
        <f t="shared" si="21"/>
        <v>0</v>
      </c>
    </row>
    <row r="345" spans="3:7">
      <c r="C345" s="190">
        <v>334</v>
      </c>
      <c r="D345" s="174">
        <f t="shared" si="22"/>
        <v>2.5368241640041182E-9</v>
      </c>
      <c r="E345" s="175">
        <f t="shared" si="23"/>
        <v>1.0335335661503029E-11</v>
      </c>
      <c r="F345" s="176">
        <f t="shared" si="20"/>
        <v>-1.0335335661503029E-11</v>
      </c>
      <c r="G345" s="189">
        <f t="shared" si="21"/>
        <v>0</v>
      </c>
    </row>
    <row r="346" spans="3:7">
      <c r="C346" s="190">
        <v>335</v>
      </c>
      <c r="D346" s="174">
        <f t="shared" si="22"/>
        <v>2.5471594996656213E-9</v>
      </c>
      <c r="E346" s="175">
        <f t="shared" si="23"/>
        <v>1.0377443098333547E-11</v>
      </c>
      <c r="F346" s="176">
        <f t="shared" si="20"/>
        <v>-1.0377443098333547E-11</v>
      </c>
      <c r="G346" s="189">
        <f t="shared" si="21"/>
        <v>0</v>
      </c>
    </row>
    <row r="347" spans="3:7">
      <c r="C347" s="190">
        <v>336</v>
      </c>
      <c r="D347" s="174">
        <f t="shared" si="22"/>
        <v>2.5575369427639548E-9</v>
      </c>
      <c r="E347" s="175">
        <f t="shared" si="23"/>
        <v>1.0419722086073926E-11</v>
      </c>
      <c r="F347" s="176">
        <f t="shared" si="20"/>
        <v>-1.0419722086073926E-11</v>
      </c>
      <c r="G347" s="189">
        <f t="shared" si="21"/>
        <v>0</v>
      </c>
    </row>
    <row r="348" spans="3:7">
      <c r="C348" s="190">
        <v>337</v>
      </c>
      <c r="D348" s="174">
        <f t="shared" si="22"/>
        <v>2.5679566648500287E-9</v>
      </c>
      <c r="E348" s="175">
        <f t="shared" si="23"/>
        <v>1.0462173323643805E-11</v>
      </c>
      <c r="F348" s="176">
        <f t="shared" si="20"/>
        <v>-1.0462173323643805E-11</v>
      </c>
      <c r="G348" s="189">
        <f t="shared" si="21"/>
        <v>0</v>
      </c>
    </row>
    <row r="349" spans="3:7">
      <c r="C349" s="190">
        <v>338</v>
      </c>
      <c r="D349" s="174">
        <f t="shared" si="22"/>
        <v>2.5784188381736726E-9</v>
      </c>
      <c r="E349" s="175">
        <f t="shared" si="23"/>
        <v>1.0504797512810315E-11</v>
      </c>
      <c r="F349" s="176">
        <f t="shared" si="20"/>
        <v>-1.0504797512810315E-11</v>
      </c>
      <c r="G349" s="189">
        <f t="shared" si="21"/>
        <v>0</v>
      </c>
    </row>
    <row r="350" spans="3:7">
      <c r="C350" s="190">
        <v>339</v>
      </c>
      <c r="D350" s="174">
        <f t="shared" si="22"/>
        <v>2.5889236356864829E-9</v>
      </c>
      <c r="E350" s="175">
        <f t="shared" si="23"/>
        <v>1.0547595358199665E-11</v>
      </c>
      <c r="F350" s="176">
        <f t="shared" si="20"/>
        <v>-1.0547595358199665E-11</v>
      </c>
      <c r="G350" s="189">
        <f t="shared" si="21"/>
        <v>0</v>
      </c>
    </row>
    <row r="351" spans="3:7">
      <c r="C351" s="190">
        <v>340</v>
      </c>
      <c r="D351" s="174">
        <f t="shared" si="22"/>
        <v>2.5994712310446826E-9</v>
      </c>
      <c r="E351" s="175">
        <f t="shared" si="23"/>
        <v>1.0590567567308805E-11</v>
      </c>
      <c r="F351" s="176">
        <f t="shared" si="20"/>
        <v>-1.0590567567308805E-11</v>
      </c>
      <c r="G351" s="189">
        <f t="shared" si="21"/>
        <v>0</v>
      </c>
    </row>
    <row r="352" spans="3:7">
      <c r="C352" s="190">
        <v>341</v>
      </c>
      <c r="D352" s="174">
        <f t="shared" si="22"/>
        <v>2.6100617986119915E-9</v>
      </c>
      <c r="E352" s="175">
        <f t="shared" si="23"/>
        <v>1.0633714850517114E-11</v>
      </c>
      <c r="F352" s="176">
        <f t="shared" si="20"/>
        <v>-1.0633714850517114E-11</v>
      </c>
      <c r="G352" s="189">
        <f t="shared" si="21"/>
        <v>0</v>
      </c>
    </row>
    <row r="353" spans="3:7">
      <c r="C353" s="190">
        <v>342</v>
      </c>
      <c r="D353" s="174">
        <f t="shared" si="22"/>
        <v>2.6206955134625085E-9</v>
      </c>
      <c r="E353" s="175">
        <f t="shared" si="23"/>
        <v>1.067703792109814E-11</v>
      </c>
      <c r="F353" s="176">
        <f t="shared" si="20"/>
        <v>-1.067703792109814E-11</v>
      </c>
      <c r="G353" s="189">
        <f t="shared" si="21"/>
        <v>0</v>
      </c>
    </row>
    <row r="354" spans="3:7">
      <c r="C354" s="190">
        <v>343</v>
      </c>
      <c r="D354" s="174">
        <f t="shared" si="22"/>
        <v>2.6313725513836066E-9</v>
      </c>
      <c r="E354" s="175">
        <f t="shared" si="23"/>
        <v>1.07205374952314E-11</v>
      </c>
      <c r="F354" s="176">
        <f t="shared" si="20"/>
        <v>-1.07205374952314E-11</v>
      </c>
      <c r="G354" s="189">
        <f t="shared" si="21"/>
        <v>0</v>
      </c>
    </row>
    <row r="355" spans="3:7">
      <c r="C355" s="190">
        <v>344</v>
      </c>
      <c r="D355" s="174">
        <f t="shared" si="22"/>
        <v>2.642093088878838E-9</v>
      </c>
      <c r="E355" s="175">
        <f t="shared" si="23"/>
        <v>1.0764214292014217E-11</v>
      </c>
      <c r="F355" s="176">
        <f t="shared" si="20"/>
        <v>-1.0764214292014217E-11</v>
      </c>
      <c r="G355" s="189">
        <f t="shared" si="21"/>
        <v>0</v>
      </c>
    </row>
    <row r="356" spans="3:7">
      <c r="C356" s="190">
        <v>345</v>
      </c>
      <c r="D356" s="174">
        <f t="shared" si="22"/>
        <v>2.6528573031708524E-9</v>
      </c>
      <c r="E356" s="175">
        <f t="shared" si="23"/>
        <v>1.08080690334736E-11</v>
      </c>
      <c r="F356" s="176">
        <f t="shared" si="20"/>
        <v>-1.08080690334736E-11</v>
      </c>
      <c r="G356" s="189">
        <f t="shared" si="21"/>
        <v>0</v>
      </c>
    </row>
    <row r="357" spans="3:7">
      <c r="C357" s="190">
        <v>346</v>
      </c>
      <c r="D357" s="174">
        <f t="shared" si="22"/>
        <v>2.6636653722043259E-9</v>
      </c>
      <c r="E357" s="175">
        <f t="shared" si="23"/>
        <v>1.0852102444578189E-11</v>
      </c>
      <c r="F357" s="176">
        <f t="shared" si="20"/>
        <v>-1.0852102444578189E-11</v>
      </c>
      <c r="G357" s="189">
        <f t="shared" si="21"/>
        <v>0</v>
      </c>
    </row>
    <row r="358" spans="3:7">
      <c r="C358" s="190">
        <v>347</v>
      </c>
      <c r="D358" s="174">
        <f t="shared" si="22"/>
        <v>2.674517474648904E-9</v>
      </c>
      <c r="E358" s="175">
        <f t="shared" si="23"/>
        <v>1.0896315253250232E-11</v>
      </c>
      <c r="F358" s="176">
        <f t="shared" si="20"/>
        <v>-1.0896315253250232E-11</v>
      </c>
      <c r="G358" s="189">
        <f t="shared" si="21"/>
        <v>0</v>
      </c>
    </row>
    <row r="359" spans="3:7">
      <c r="C359" s="190">
        <v>348</v>
      </c>
      <c r="D359" s="174">
        <f t="shared" si="22"/>
        <v>2.6854137899021543E-9</v>
      </c>
      <c r="E359" s="175">
        <f t="shared" si="23"/>
        <v>1.0940708190377629E-11</v>
      </c>
      <c r="F359" s="176">
        <f t="shared" si="20"/>
        <v>-1.0940708190377629E-11</v>
      </c>
      <c r="G359" s="189">
        <f t="shared" si="21"/>
        <v>0</v>
      </c>
    </row>
    <row r="360" spans="3:7">
      <c r="C360" s="190">
        <v>349</v>
      </c>
      <c r="D360" s="174">
        <f t="shared" si="22"/>
        <v>2.6963544980925321E-9</v>
      </c>
      <c r="E360" s="175">
        <f t="shared" si="23"/>
        <v>1.0985281989826004E-11</v>
      </c>
      <c r="F360" s="176">
        <f t="shared" si="20"/>
        <v>-1.0985281989826004E-11</v>
      </c>
      <c r="G360" s="189">
        <f t="shared" si="21"/>
        <v>0</v>
      </c>
    </row>
    <row r="361" spans="3:7">
      <c r="C361" s="190">
        <v>350</v>
      </c>
      <c r="D361" s="174">
        <f t="shared" si="22"/>
        <v>2.707339780082358E-9</v>
      </c>
      <c r="E361" s="175">
        <f t="shared" si="23"/>
        <v>1.1030037388450837E-11</v>
      </c>
      <c r="F361" s="176">
        <f t="shared" si="20"/>
        <v>-1.1030037388450837E-11</v>
      </c>
      <c r="G361" s="189">
        <f t="shared" si="21"/>
        <v>0</v>
      </c>
    </row>
    <row r="362" spans="3:7">
      <c r="C362" s="190">
        <v>351</v>
      </c>
      <c r="D362" s="174">
        <f t="shared" si="22"/>
        <v>2.7183698174708089E-9</v>
      </c>
      <c r="E362" s="175">
        <f t="shared" si="23"/>
        <v>1.1074975126109655E-11</v>
      </c>
      <c r="F362" s="176">
        <f t="shared" si="20"/>
        <v>-1.1074975126109655E-11</v>
      </c>
      <c r="G362" s="189">
        <f t="shared" si="21"/>
        <v>0</v>
      </c>
    </row>
    <row r="363" spans="3:7">
      <c r="C363" s="190">
        <v>352</v>
      </c>
      <c r="D363" s="174">
        <f t="shared" si="22"/>
        <v>2.7294447925969183E-9</v>
      </c>
      <c r="E363" s="175">
        <f t="shared" si="23"/>
        <v>1.1120095945674252E-11</v>
      </c>
      <c r="F363" s="176">
        <f t="shared" si="20"/>
        <v>-1.1120095945674252E-11</v>
      </c>
      <c r="G363" s="189">
        <f t="shared" si="21"/>
        <v>0</v>
      </c>
    </row>
    <row r="364" spans="3:7">
      <c r="C364" s="190">
        <v>353</v>
      </c>
      <c r="D364" s="174">
        <f t="shared" si="22"/>
        <v>2.7405648885425925E-9</v>
      </c>
      <c r="E364" s="175">
        <f t="shared" si="23"/>
        <v>1.1165400593042974E-11</v>
      </c>
      <c r="F364" s="176">
        <f t="shared" si="20"/>
        <v>-1.1165400593042974E-11</v>
      </c>
      <c r="G364" s="189">
        <f t="shared" si="21"/>
        <v>0</v>
      </c>
    </row>
    <row r="365" spans="3:7">
      <c r="C365" s="190">
        <v>354</v>
      </c>
      <c r="D365" s="174">
        <f t="shared" si="22"/>
        <v>2.7517302891356354E-9</v>
      </c>
      <c r="E365" s="175">
        <f t="shared" si="23"/>
        <v>1.1210889817153053E-11</v>
      </c>
      <c r="F365" s="176">
        <f t="shared" si="20"/>
        <v>-1.1210889817153053E-11</v>
      </c>
      <c r="G365" s="189">
        <f t="shared" si="21"/>
        <v>0</v>
      </c>
    </row>
    <row r="366" spans="3:7">
      <c r="C366" s="190">
        <v>355</v>
      </c>
      <c r="D366" s="174">
        <f t="shared" si="22"/>
        <v>2.7629411789527884E-9</v>
      </c>
      <c r="E366" s="175">
        <f t="shared" si="23"/>
        <v>1.1256564369992977E-11</v>
      </c>
      <c r="F366" s="176">
        <f t="shared" si="20"/>
        <v>-1.1256564369992977E-11</v>
      </c>
      <c r="G366" s="189">
        <f t="shared" si="21"/>
        <v>0</v>
      </c>
    </row>
    <row r="367" spans="3:7">
      <c r="C367" s="190">
        <v>356</v>
      </c>
      <c r="D367" s="174">
        <f t="shared" si="22"/>
        <v>2.7741977433227813E-9</v>
      </c>
      <c r="E367" s="175">
        <f t="shared" si="23"/>
        <v>1.1302425006614934E-11</v>
      </c>
      <c r="F367" s="176">
        <f t="shared" si="20"/>
        <v>-1.1302425006614934E-11</v>
      </c>
      <c r="G367" s="189">
        <f t="shared" si="21"/>
        <v>0</v>
      </c>
    </row>
    <row r="368" spans="3:7">
      <c r="C368" s="190">
        <v>357</v>
      </c>
      <c r="D368" s="174">
        <f t="shared" si="22"/>
        <v>2.7855001683293963E-9</v>
      </c>
      <c r="E368" s="175">
        <f t="shared" si="23"/>
        <v>1.1348472485147286E-11</v>
      </c>
      <c r="F368" s="176">
        <f t="shared" si="20"/>
        <v>-1.1348472485147286E-11</v>
      </c>
      <c r="G368" s="189">
        <f t="shared" si="21"/>
        <v>0</v>
      </c>
    </row>
    <row r="369" spans="3:7">
      <c r="C369" s="190">
        <v>358</v>
      </c>
      <c r="D369" s="174">
        <f t="shared" si="22"/>
        <v>2.7968486408145438E-9</v>
      </c>
      <c r="E369" s="175">
        <f t="shared" si="23"/>
        <v>1.1394707566807104E-11</v>
      </c>
      <c r="F369" s="176">
        <f t="shared" si="20"/>
        <v>-1.1394707566807104E-11</v>
      </c>
      <c r="G369" s="189">
        <f t="shared" si="21"/>
        <v>0</v>
      </c>
    </row>
    <row r="370" spans="3:7">
      <c r="C370" s="190">
        <v>359</v>
      </c>
      <c r="D370" s="174">
        <f t="shared" si="22"/>
        <v>2.8082433483813511E-9</v>
      </c>
      <c r="E370" s="175">
        <f t="shared" si="23"/>
        <v>1.1441131015912751E-11</v>
      </c>
      <c r="F370" s="176">
        <f t="shared" si="20"/>
        <v>-1.1441131015912751E-11</v>
      </c>
      <c r="G370" s="189">
        <f t="shared" si="21"/>
        <v>0</v>
      </c>
    </row>
    <row r="371" spans="3:7" ht="13" thickBot="1">
      <c r="C371" s="191">
        <v>360</v>
      </c>
      <c r="D371" s="192">
        <f t="shared" si="22"/>
        <v>2.8196844793972637E-9</v>
      </c>
      <c r="E371" s="193">
        <f t="shared" si="23"/>
        <v>1.1487743599896519E-11</v>
      </c>
      <c r="F371" s="194">
        <f t="shared" si="20"/>
        <v>-1.1487743599896519E-11</v>
      </c>
      <c r="G371" s="195">
        <f t="shared" si="21"/>
        <v>0</v>
      </c>
    </row>
    <row r="372" spans="3:7">
      <c r="G372" s="154"/>
    </row>
    <row r="373" spans="3:7">
      <c r="G373" s="154"/>
    </row>
    <row r="374" spans="3:7">
      <c r="G374" s="154"/>
    </row>
  </sheetData>
  <mergeCells count="1">
    <mergeCell ref="E5:G7"/>
  </mergeCells>
  <phoneticPr fontId="0" type="noConversion"/>
  <printOptions horizontalCentered="1"/>
  <pageMargins left="0.75" right="0.75" top="0.47" bottom="0.53" header="0.46" footer="0.5"/>
  <pageSetup scale="59" fitToHeight="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Model Inputs</vt:lpstr>
      <vt:lpstr>Profit and Loss</vt:lpstr>
      <vt:lpstr>Balance Sheet</vt:lpstr>
      <vt:lpstr>Cash Flow</vt:lpstr>
      <vt:lpstr>Loan Payment Calculator</vt:lpstr>
      <vt:lpstr>'Balance Sheet'!Print_Area</vt:lpstr>
      <vt:lpstr>'Model Inputs'!Print_Area</vt:lpstr>
      <vt:lpstr>'Profit and Loss'!Print_Area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Garrett</dc:creator>
  <cp:lastModifiedBy>Julie Garrett</cp:lastModifiedBy>
  <cp:lastPrinted>2005-07-21T18:46:35Z</cp:lastPrinted>
  <dcterms:created xsi:type="dcterms:W3CDTF">2002-05-15T20:19:48Z</dcterms:created>
  <dcterms:modified xsi:type="dcterms:W3CDTF">2013-03-05T22:11:46Z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TC011840791033</vt:lpwstr>
  </property>
</Properties>
</file>