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gar\Documents\SAMAVA\PTR\"/>
    </mc:Choice>
  </mc:AlternateContent>
  <bookViews>
    <workbookView xWindow="0" yWindow="0" windowWidth="20490" windowHeight="7620" activeTab="1"/>
  </bookViews>
  <sheets>
    <sheet name="Modulos" sheetId="2" r:id="rId1"/>
    <sheet name="Hoja1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82" i="2" l="1"/>
  <c r="G81" i="2"/>
  <c r="G80" i="2"/>
  <c r="G79" i="2"/>
  <c r="G78" i="2"/>
  <c r="K78" i="2" s="1"/>
  <c r="M78" i="2" s="1"/>
  <c r="K81" i="2"/>
  <c r="M81" i="2" s="1"/>
  <c r="O81" i="2"/>
  <c r="G6" i="2"/>
  <c r="G5" i="2"/>
  <c r="O78" i="2"/>
  <c r="K79" i="2"/>
  <c r="M79" i="2" s="1"/>
  <c r="O79" i="2"/>
  <c r="K80" i="2"/>
  <c r="M80" i="2" s="1"/>
  <c r="O80" i="2"/>
  <c r="K82" i="2"/>
  <c r="M82" i="2" s="1"/>
  <c r="O82" i="2"/>
  <c r="K83" i="2" l="1"/>
  <c r="M83" i="2" s="1"/>
  <c r="O73" i="2"/>
  <c r="O19" i="2"/>
  <c r="O20" i="2"/>
  <c r="O72" i="2"/>
  <c r="O64" i="2"/>
  <c r="O51" i="2"/>
  <c r="O71" i="2"/>
  <c r="O63" i="2"/>
  <c r="O53" i="2"/>
  <c r="O52" i="2"/>
  <c r="O55" i="2"/>
  <c r="O56" i="2"/>
  <c r="O18" i="2"/>
  <c r="O13" i="2"/>
  <c r="O14" i="2"/>
  <c r="O15" i="2"/>
  <c r="O16" i="2"/>
  <c r="O28" i="2"/>
  <c r="O24" i="2"/>
  <c r="O25" i="2"/>
  <c r="O26" i="2"/>
  <c r="O32" i="2"/>
  <c r="O33" i="2"/>
  <c r="O34" i="2"/>
  <c r="O36" i="2"/>
  <c r="O37" i="2"/>
  <c r="O38" i="2"/>
  <c r="O39" i="2"/>
  <c r="O47" i="2"/>
  <c r="O43" i="2"/>
  <c r="O44" i="2"/>
  <c r="O45" i="2"/>
  <c r="O57" i="2"/>
  <c r="O58" i="2"/>
  <c r="O66" i="2"/>
  <c r="O62" i="2"/>
  <c r="O70" i="2"/>
  <c r="O74" i="2"/>
  <c r="O65" i="2"/>
  <c r="O54" i="2"/>
  <c r="O46" i="2"/>
  <c r="O35" i="2"/>
  <c r="O27" i="2"/>
  <c r="O17" i="2"/>
  <c r="O6" i="2"/>
  <c r="O7" i="2"/>
  <c r="O8" i="2"/>
  <c r="O9" i="2"/>
  <c r="O5" i="2"/>
  <c r="G7" i="2"/>
  <c r="G8" i="2"/>
  <c r="G13" i="2"/>
  <c r="G14" i="2"/>
  <c r="G20" i="2"/>
  <c r="G73" i="2" l="1"/>
  <c r="G72" i="2"/>
  <c r="G71" i="2"/>
  <c r="G70" i="2"/>
  <c r="G64" i="2"/>
  <c r="G63" i="2"/>
  <c r="G62" i="2"/>
  <c r="G58" i="2"/>
  <c r="G57" i="2"/>
  <c r="G56" i="2"/>
  <c r="G55" i="2"/>
  <c r="G53" i="2"/>
  <c r="G52" i="2"/>
  <c r="G51" i="2"/>
  <c r="G38" i="2"/>
  <c r="G34" i="2"/>
  <c r="G39" i="2"/>
  <c r="G32" i="2"/>
  <c r="G45" i="2"/>
  <c r="G43" i="2"/>
  <c r="G33" i="2"/>
  <c r="G28" i="2"/>
  <c r="G25" i="2"/>
  <c r="G24" i="2"/>
  <c r="G19" i="2"/>
  <c r="G18" i="2"/>
  <c r="G17" i="2"/>
  <c r="G16" i="2"/>
  <c r="K73" i="2" l="1"/>
  <c r="M73" i="2" s="1"/>
  <c r="G66" i="2"/>
  <c r="K66" i="2" s="1"/>
  <c r="M66" i="2" s="1"/>
  <c r="K58" i="2"/>
  <c r="M58" i="2" s="1"/>
  <c r="G47" i="2"/>
  <c r="K47" i="2" s="1"/>
  <c r="M47" i="2" s="1"/>
  <c r="K39" i="2"/>
  <c r="K28" i="2"/>
  <c r="M28" i="2" s="1"/>
  <c r="K20" i="2"/>
  <c r="M20" i="2" s="1"/>
  <c r="K19" i="2"/>
  <c r="M19" i="2" s="1"/>
  <c r="G74" i="2"/>
  <c r="G65" i="2"/>
  <c r="G54" i="2"/>
  <c r="G46" i="2"/>
  <c r="G35" i="2"/>
  <c r="G27" i="2"/>
  <c r="G9" i="2"/>
  <c r="K9" i="2" s="1"/>
  <c r="M9" i="2" s="1"/>
  <c r="M39" i="2" l="1"/>
  <c r="K72" i="2" l="1"/>
  <c r="M72" i="2" s="1"/>
  <c r="K71" i="2"/>
  <c r="M71" i="2" s="1"/>
  <c r="K70" i="2"/>
  <c r="G44" i="2"/>
  <c r="K44" i="2" s="1"/>
  <c r="M44" i="2" s="1"/>
  <c r="K74" i="2"/>
  <c r="M74" i="2" s="1"/>
  <c r="K64" i="2"/>
  <c r="M64" i="2" s="1"/>
  <c r="K65" i="2"/>
  <c r="M65" i="2" s="1"/>
  <c r="K57" i="2"/>
  <c r="M57" i="2" s="1"/>
  <c r="K56" i="2"/>
  <c r="M56" i="2" s="1"/>
  <c r="K55" i="2"/>
  <c r="M55" i="2" s="1"/>
  <c r="K53" i="2"/>
  <c r="M53" i="2" s="1"/>
  <c r="K52" i="2"/>
  <c r="M52" i="2" s="1"/>
  <c r="K51" i="2"/>
  <c r="K33" i="2"/>
  <c r="M33" i="2" s="1"/>
  <c r="K32" i="2"/>
  <c r="K63" i="2"/>
  <c r="M63" i="2" s="1"/>
  <c r="K62" i="2"/>
  <c r="K45" i="2"/>
  <c r="M45" i="2" s="1"/>
  <c r="K54" i="2"/>
  <c r="M54" i="2" s="1"/>
  <c r="K38" i="2"/>
  <c r="M38" i="2" s="1"/>
  <c r="G37" i="2"/>
  <c r="K37" i="2" s="1"/>
  <c r="M37" i="2" s="1"/>
  <c r="G36" i="2"/>
  <c r="K36" i="2" s="1"/>
  <c r="M36" i="2" s="1"/>
  <c r="K35" i="2"/>
  <c r="M35" i="2" s="1"/>
  <c r="K34" i="2"/>
  <c r="M34" i="2" s="1"/>
  <c r="K27" i="2"/>
  <c r="M27" i="2" s="1"/>
  <c r="G26" i="2"/>
  <c r="K26" i="2" s="1"/>
  <c r="K24" i="2"/>
  <c r="M24" i="2" s="1"/>
  <c r="K43" i="2"/>
  <c r="K46" i="2"/>
  <c r="M46" i="2" s="1"/>
  <c r="K25" i="2"/>
  <c r="K18" i="2"/>
  <c r="M18" i="2" s="1"/>
  <c r="K17" i="2"/>
  <c r="M17" i="2" s="1"/>
  <c r="K16" i="2"/>
  <c r="M16" i="2" s="1"/>
  <c r="G15" i="2"/>
  <c r="K15" i="2" s="1"/>
  <c r="K14" i="2"/>
  <c r="K13" i="2"/>
  <c r="M13" i="2" s="1"/>
  <c r="K8" i="2"/>
  <c r="M8" i="2" s="1"/>
  <c r="K7" i="2"/>
  <c r="K6" i="2"/>
  <c r="M6" i="2" s="1"/>
  <c r="K5" i="2"/>
  <c r="M5" i="2" l="1"/>
  <c r="K10" i="2"/>
  <c r="M10" i="2" s="1"/>
  <c r="K67" i="2"/>
  <c r="M67" i="2" s="1"/>
  <c r="M43" i="2"/>
  <c r="K48" i="2"/>
  <c r="M48" i="2" s="1"/>
  <c r="K59" i="2"/>
  <c r="M59" i="2" s="1"/>
  <c r="M32" i="2"/>
  <c r="K40" i="2"/>
  <c r="M40" i="2" s="1"/>
  <c r="M26" i="2"/>
  <c r="K29" i="2"/>
  <c r="M29" i="2" s="1"/>
  <c r="M15" i="2"/>
  <c r="K21" i="2"/>
  <c r="M21" i="2" s="1"/>
  <c r="M7" i="2"/>
  <c r="K75" i="2"/>
  <c r="M75" i="2" s="1"/>
  <c r="M70" i="2"/>
  <c r="M62" i="2"/>
  <c r="M51" i="2"/>
  <c r="M25" i="2"/>
  <c r="M14" i="2"/>
</calcChain>
</file>

<file path=xl/sharedStrings.xml><?xml version="1.0" encoding="utf-8"?>
<sst xmlns="http://schemas.openxmlformats.org/spreadsheetml/2006/main" count="196" uniqueCount="35">
  <si>
    <t>Lamina Antiderrapante</t>
  </si>
  <si>
    <t>PTR</t>
  </si>
  <si>
    <t>M1</t>
  </si>
  <si>
    <t>M2</t>
  </si>
  <si>
    <t>M3</t>
  </si>
  <si>
    <t>M4</t>
  </si>
  <si>
    <t>M5</t>
  </si>
  <si>
    <t>M6</t>
  </si>
  <si>
    <t>M7</t>
  </si>
  <si>
    <t>M8</t>
  </si>
  <si>
    <t>Superficie (m2)</t>
  </si>
  <si>
    <t>Volumen (m3)</t>
  </si>
  <si>
    <t>MEDIDAS</t>
  </si>
  <si>
    <t>CANTIDAD</t>
  </si>
  <si>
    <t>SUBTOTAL</t>
  </si>
  <si>
    <t>UNIDADES</t>
  </si>
  <si>
    <t>CALIBRE</t>
  </si>
  <si>
    <t>Peso (Kg)</t>
  </si>
  <si>
    <t>TOTAL</t>
  </si>
  <si>
    <t>Modulos</t>
  </si>
  <si>
    <t xml:space="preserve">Calibre </t>
  </si>
  <si>
    <t>Tamaño de Placa</t>
  </si>
  <si>
    <t>Tramo</t>
  </si>
  <si>
    <t>3X10</t>
  </si>
  <si>
    <t>Superficie total del Modulo con PTR y Placas (m2)</t>
  </si>
  <si>
    <t>4X8</t>
  </si>
  <si>
    <t>3X8</t>
  </si>
  <si>
    <t>4X10</t>
  </si>
  <si>
    <t>2X2</t>
  </si>
  <si>
    <t>1X2</t>
  </si>
  <si>
    <t>Peso_Sub</t>
  </si>
  <si>
    <t>2x2</t>
  </si>
  <si>
    <t>Peso Tramo (Kg)</t>
  </si>
  <si>
    <t>Perfil</t>
  </si>
  <si>
    <t>M9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</si>
</sst>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25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0" borderId="4" xfId="0" applyBorder="1" applyAlignment="1">
      <alignment horizontal="center" vertical="center"/>
    </xf>
    <xf numFmtId="0" fontId="0" fillId="0" borderId="4" xfId="0" applyNumberFormat="1" applyBorder="1" applyAlignment="1">
      <alignment vertical="center"/>
    </xf>
    <xf numFmtId="0" fontId="0" fillId="5" borderId="4" xfId="0" applyFill="1" applyBorder="1" applyAlignment="1">
      <alignment horizontal="center" vertical="center"/>
    </xf>
    <xf numFmtId="0" fontId="0" fillId="5" borderId="4" xfId="0" applyNumberFormat="1" applyFill="1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5" borderId="4" xfId="0" applyFill="1" applyBorder="1" applyAlignment="1">
      <alignment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NumberFormat="1" applyBorder="1" applyAlignment="1">
      <alignment horizontal="center" vertical="center"/>
    </xf>
    <xf numFmtId="0" fontId="0" fillId="0" borderId="0" xfId="0" applyFill="1" applyBorder="1"/>
    <xf numFmtId="0" fontId="1" fillId="0" borderId="0" xfId="0" applyFont="1" applyFill="1" applyBorder="1" applyAlignment="1">
      <alignment vertical="center" wrapText="1"/>
    </xf>
    <xf numFmtId="0" fontId="0" fillId="0" borderId="0" xfId="0" applyFill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5" borderId="4" xfId="0" applyFill="1" applyBorder="1" applyAlignment="1">
      <alignment vertical="center" wrapText="1"/>
    </xf>
    <xf numFmtId="0" fontId="0" fillId="0" borderId="4" xfId="0" applyFill="1" applyBorder="1" applyAlignment="1">
      <alignment horizontal="center" vertical="center"/>
    </xf>
    <xf numFmtId="0" fontId="0" fillId="0" borderId="4" xfId="0" applyNumberFormat="1" applyFill="1" applyBorder="1" applyAlignment="1">
      <alignment vertical="center"/>
    </xf>
    <xf numFmtId="0" fontId="0" fillId="0" borderId="4" xfId="0" applyFill="1" applyBorder="1" applyAlignment="1">
      <alignment vertical="center"/>
    </xf>
    <xf numFmtId="0" fontId="0" fillId="0" borderId="4" xfId="0" applyFill="1" applyBorder="1" applyAlignment="1">
      <alignment vertical="center" wrapText="1"/>
    </xf>
    <xf numFmtId="12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NumberFormat="1" applyBorder="1" applyAlignment="1">
      <alignment horizontal="center" vertical="center"/>
    </xf>
    <xf numFmtId="12" fontId="0" fillId="0" borderId="0" xfId="0" applyNumberForma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0" fillId="0" borderId="4" xfId="0" applyFill="1" applyBorder="1"/>
    <xf numFmtId="0" fontId="0" fillId="0" borderId="4" xfId="0" applyBorder="1" applyAlignment="1">
      <alignment horizontal="right" vertical="center"/>
    </xf>
    <xf numFmtId="0" fontId="0" fillId="0" borderId="4" xfId="0" applyBorder="1" applyAlignment="1">
      <alignment horizontal="center" vertical="center"/>
    </xf>
    <xf numFmtId="0" fontId="0" fillId="0" borderId="4" xfId="0" applyFill="1" applyBorder="1" applyAlignment="1">
      <alignment horizontal="center"/>
    </xf>
    <xf numFmtId="0" fontId="0" fillId="0" borderId="5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" xfId="0" applyNumberFormat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12" fontId="0" fillId="0" borderId="4" xfId="0" applyNumberForma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1" fillId="4" borderId="15" xfId="0" applyFont="1" applyFill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/>
    </xf>
    <xf numFmtId="0" fontId="1" fillId="4" borderId="14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17" xfId="0" applyFont="1" applyFill="1" applyBorder="1" applyAlignment="1">
      <alignment horizontal="center" vertical="center"/>
    </xf>
    <xf numFmtId="0" fontId="1" fillId="4" borderId="18" xfId="0" applyFont="1" applyFill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02"/>
  <sheetViews>
    <sheetView topLeftCell="A73" zoomScale="90" zoomScaleNormal="90" workbookViewId="0">
      <selection activeCell="R72" sqref="R72"/>
    </sheetView>
  </sheetViews>
  <sheetFormatPr baseColWidth="10" defaultRowHeight="15" x14ac:dyDescent="0.25"/>
  <cols>
    <col min="3" max="3" width="11.42578125" customWidth="1"/>
    <col min="4" max="4" width="8.5703125" customWidth="1"/>
    <col min="5" max="5" width="4.7109375" customWidth="1"/>
    <col min="6" max="6" width="10.5703125" customWidth="1"/>
    <col min="8" max="8" width="7.28515625" customWidth="1"/>
    <col min="10" max="10" width="3.42578125" customWidth="1"/>
    <col min="11" max="11" width="10.28515625" customWidth="1"/>
    <col min="12" max="12" width="5.5703125" customWidth="1"/>
    <col min="13" max="13" width="11" customWidth="1"/>
    <col min="14" max="14" width="11.85546875" customWidth="1"/>
    <col min="15" max="15" width="12.5703125" customWidth="1"/>
    <col min="16" max="16" width="13.5703125" customWidth="1"/>
  </cols>
  <sheetData>
    <row r="1" spans="2:16" ht="15" customHeight="1" x14ac:dyDescent="0.25">
      <c r="B1" s="43" t="s">
        <v>1</v>
      </c>
      <c r="C1" s="44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6"/>
    </row>
    <row r="2" spans="2:16" ht="15.75" customHeight="1" thickBot="1" x14ac:dyDescent="0.3">
      <c r="B2" s="47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9"/>
    </row>
    <row r="3" spans="2:16" ht="15" customHeight="1" x14ac:dyDescent="0.25">
      <c r="B3" s="40" t="s">
        <v>2</v>
      </c>
      <c r="C3" s="40" t="s">
        <v>22</v>
      </c>
      <c r="D3" s="40" t="s">
        <v>33</v>
      </c>
      <c r="E3" s="40"/>
      <c r="F3" s="40" t="s">
        <v>16</v>
      </c>
      <c r="G3" s="40" t="s">
        <v>12</v>
      </c>
      <c r="H3" s="40"/>
      <c r="I3" s="40" t="s">
        <v>13</v>
      </c>
      <c r="J3" s="40"/>
      <c r="K3" s="40" t="s">
        <v>14</v>
      </c>
      <c r="L3" s="40"/>
      <c r="M3" s="40" t="s">
        <v>15</v>
      </c>
      <c r="N3" s="34" t="s">
        <v>32</v>
      </c>
      <c r="O3" s="40" t="s">
        <v>30</v>
      </c>
      <c r="P3" s="34" t="s">
        <v>10</v>
      </c>
    </row>
    <row r="4" spans="2:16" x14ac:dyDescent="0.25">
      <c r="B4" s="39"/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5"/>
      <c r="O4" s="39"/>
      <c r="P4" s="35"/>
    </row>
    <row r="5" spans="2:16" x14ac:dyDescent="0.25">
      <c r="B5" s="39"/>
      <c r="C5" s="8">
        <v>1</v>
      </c>
      <c r="D5" s="29" t="s">
        <v>28</v>
      </c>
      <c r="E5" s="29"/>
      <c r="F5" s="1">
        <v>14</v>
      </c>
      <c r="G5" s="41">
        <f>1524-3</f>
        <v>1521</v>
      </c>
      <c r="H5" s="42"/>
      <c r="I5" s="29">
        <v>8</v>
      </c>
      <c r="J5" s="29"/>
      <c r="K5" s="29">
        <f t="shared" ref="K5:K9" si="0">G5*I5</f>
        <v>12168</v>
      </c>
      <c r="L5" s="29"/>
      <c r="M5" s="2">
        <f>ROUNDUP(K5/3000,0)</f>
        <v>5</v>
      </c>
      <c r="N5" s="5">
        <v>4.4000000000000004</v>
      </c>
      <c r="O5" s="5">
        <f>N5*I5</f>
        <v>35.200000000000003</v>
      </c>
      <c r="P5" s="15">
        <v>0.59299999999999997</v>
      </c>
    </row>
    <row r="6" spans="2:16" x14ac:dyDescent="0.25">
      <c r="B6" s="39"/>
      <c r="C6" s="8">
        <v>2</v>
      </c>
      <c r="D6" s="29" t="s">
        <v>28</v>
      </c>
      <c r="E6" s="29"/>
      <c r="F6" s="1">
        <v>14</v>
      </c>
      <c r="G6" s="41">
        <f>1370-3</f>
        <v>1367</v>
      </c>
      <c r="H6" s="42"/>
      <c r="I6" s="29">
        <v>4</v>
      </c>
      <c r="J6" s="29"/>
      <c r="K6" s="29">
        <f t="shared" si="0"/>
        <v>5468</v>
      </c>
      <c r="L6" s="29"/>
      <c r="M6" s="2">
        <f t="shared" ref="M6:M9" si="1">ROUNDUP(K6/3000,0)</f>
        <v>2</v>
      </c>
      <c r="N6" s="5">
        <v>3.95</v>
      </c>
      <c r="O6" s="5">
        <f t="shared" ref="O6:O9" si="2">N6*I6</f>
        <v>15.8</v>
      </c>
      <c r="P6" s="15">
        <v>0.53320000000000001</v>
      </c>
    </row>
    <row r="7" spans="2:16" x14ac:dyDescent="0.25">
      <c r="B7" s="39"/>
      <c r="C7" s="8">
        <v>3</v>
      </c>
      <c r="D7" s="29" t="s">
        <v>28</v>
      </c>
      <c r="E7" s="29"/>
      <c r="F7" s="1">
        <v>14</v>
      </c>
      <c r="G7" s="41">
        <f>145.94-3</f>
        <v>142.94</v>
      </c>
      <c r="H7" s="42"/>
      <c r="I7" s="29">
        <v>8</v>
      </c>
      <c r="J7" s="29"/>
      <c r="K7" s="29">
        <f t="shared" si="0"/>
        <v>1143.52</v>
      </c>
      <c r="L7" s="29"/>
      <c r="M7" s="2">
        <f t="shared" si="1"/>
        <v>1</v>
      </c>
      <c r="N7" s="5">
        <v>0.41</v>
      </c>
      <c r="O7" s="5">
        <f t="shared" si="2"/>
        <v>3.28</v>
      </c>
      <c r="P7" s="15">
        <v>5.6399999999999999E-2</v>
      </c>
    </row>
    <row r="8" spans="2:16" x14ac:dyDescent="0.25">
      <c r="B8" s="39"/>
      <c r="C8" s="8">
        <v>4</v>
      </c>
      <c r="D8" s="29" t="s">
        <v>28</v>
      </c>
      <c r="E8" s="29"/>
      <c r="F8" s="1">
        <v>14</v>
      </c>
      <c r="G8" s="41">
        <f>1268.4-3</f>
        <v>1265.4000000000001</v>
      </c>
      <c r="H8" s="42"/>
      <c r="I8" s="29">
        <v>4</v>
      </c>
      <c r="J8" s="29"/>
      <c r="K8" s="29">
        <f t="shared" si="0"/>
        <v>5061.6000000000004</v>
      </c>
      <c r="L8" s="29"/>
      <c r="M8" s="2">
        <f t="shared" si="1"/>
        <v>2</v>
      </c>
      <c r="N8" s="5">
        <v>3.66</v>
      </c>
      <c r="O8" s="5">
        <f t="shared" si="2"/>
        <v>14.64</v>
      </c>
      <c r="P8" s="15">
        <v>0.49359999999999998</v>
      </c>
    </row>
    <row r="9" spans="2:16" x14ac:dyDescent="0.25">
      <c r="B9" s="39"/>
      <c r="C9" s="8">
        <v>5</v>
      </c>
      <c r="D9" s="31" t="s">
        <v>29</v>
      </c>
      <c r="E9" s="32"/>
      <c r="F9" s="17">
        <v>14</v>
      </c>
      <c r="G9" s="31">
        <f>948.26-3</f>
        <v>945.26</v>
      </c>
      <c r="H9" s="32"/>
      <c r="I9" s="31">
        <v>6</v>
      </c>
      <c r="J9" s="32"/>
      <c r="K9" s="33">
        <f t="shared" si="0"/>
        <v>5671.5599999999995</v>
      </c>
      <c r="L9" s="33"/>
      <c r="M9" s="18">
        <f t="shared" si="1"/>
        <v>2</v>
      </c>
      <c r="N9" s="19">
        <v>2.0299999999999998</v>
      </c>
      <c r="O9" s="19">
        <f t="shared" si="2"/>
        <v>12.18</v>
      </c>
      <c r="P9" s="20">
        <v>0.27400000000000002</v>
      </c>
    </row>
    <row r="10" spans="2:16" x14ac:dyDescent="0.25">
      <c r="B10" s="39"/>
      <c r="C10" s="8"/>
      <c r="D10" s="28" t="s">
        <v>18</v>
      </c>
      <c r="E10" s="28"/>
      <c r="F10" s="28"/>
      <c r="G10" s="28"/>
      <c r="H10" s="28"/>
      <c r="I10" s="28"/>
      <c r="J10" s="28"/>
      <c r="K10" s="29">
        <f>SUM(K5:L9)</f>
        <v>29512.68</v>
      </c>
      <c r="L10" s="29"/>
      <c r="M10" s="2">
        <f>ROUNDUP(K10/3000,0)</f>
        <v>10</v>
      </c>
      <c r="N10" s="6"/>
      <c r="O10" s="6"/>
      <c r="P10" s="15"/>
    </row>
    <row r="11" spans="2:16" ht="15" customHeight="1" x14ac:dyDescent="0.25">
      <c r="B11" s="39" t="s">
        <v>3</v>
      </c>
      <c r="C11" s="39" t="s">
        <v>22</v>
      </c>
      <c r="D11" s="39" t="s">
        <v>33</v>
      </c>
      <c r="E11" s="39"/>
      <c r="F11" s="39" t="s">
        <v>16</v>
      </c>
      <c r="G11" s="39" t="s">
        <v>12</v>
      </c>
      <c r="H11" s="39"/>
      <c r="I11" s="39" t="s">
        <v>13</v>
      </c>
      <c r="J11" s="39"/>
      <c r="K11" s="39" t="s">
        <v>14</v>
      </c>
      <c r="L11" s="39"/>
      <c r="M11" s="39" t="s">
        <v>15</v>
      </c>
      <c r="N11" s="34" t="s">
        <v>32</v>
      </c>
      <c r="O11" s="40" t="s">
        <v>30</v>
      </c>
      <c r="P11" s="34" t="s">
        <v>10</v>
      </c>
    </row>
    <row r="12" spans="2:16" x14ac:dyDescent="0.25">
      <c r="B12" s="39"/>
      <c r="C12" s="39"/>
      <c r="D12" s="39"/>
      <c r="E12" s="39"/>
      <c r="F12" s="39"/>
      <c r="G12" s="39"/>
      <c r="H12" s="39"/>
      <c r="I12" s="39"/>
      <c r="J12" s="39"/>
      <c r="K12" s="39"/>
      <c r="L12" s="39"/>
      <c r="M12" s="39"/>
      <c r="N12" s="35"/>
      <c r="O12" s="39"/>
      <c r="P12" s="35"/>
    </row>
    <row r="13" spans="2:16" x14ac:dyDescent="0.25">
      <c r="B13" s="39"/>
      <c r="C13" s="8">
        <v>1</v>
      </c>
      <c r="D13" s="29" t="s">
        <v>28</v>
      </c>
      <c r="E13" s="29"/>
      <c r="F13" s="1">
        <v>14</v>
      </c>
      <c r="G13" s="29">
        <f>1843.22-3</f>
        <v>1840.22</v>
      </c>
      <c r="H13" s="29"/>
      <c r="I13" s="29">
        <v>4</v>
      </c>
      <c r="J13" s="29"/>
      <c r="K13" s="29">
        <f t="shared" ref="K13:K20" si="3">G13*I13</f>
        <v>7360.88</v>
      </c>
      <c r="L13" s="29"/>
      <c r="M13" s="2">
        <f>ROUNDUP(K13/3000,0)</f>
        <v>3</v>
      </c>
      <c r="N13" s="5">
        <v>5.32</v>
      </c>
      <c r="O13" s="5">
        <f t="shared" ref="O13:O16" si="4">N13*I13</f>
        <v>21.28</v>
      </c>
      <c r="P13" s="15">
        <v>0.71760000000000002</v>
      </c>
    </row>
    <row r="14" spans="2:16" x14ac:dyDescent="0.25">
      <c r="B14" s="39"/>
      <c r="C14" s="8">
        <v>2</v>
      </c>
      <c r="D14" s="29" t="s">
        <v>28</v>
      </c>
      <c r="E14" s="29"/>
      <c r="F14" s="1">
        <v>14</v>
      </c>
      <c r="G14" s="29">
        <f>1604.5-3</f>
        <v>1601.5</v>
      </c>
      <c r="H14" s="29"/>
      <c r="I14" s="29">
        <v>4</v>
      </c>
      <c r="J14" s="29"/>
      <c r="K14" s="29">
        <f t="shared" si="3"/>
        <v>6406</v>
      </c>
      <c r="L14" s="29"/>
      <c r="M14" s="2">
        <f>ROUNDUP(K14/3000,0)</f>
        <v>3</v>
      </c>
      <c r="N14" s="5">
        <v>4.63</v>
      </c>
      <c r="O14" s="5">
        <f t="shared" si="4"/>
        <v>18.52</v>
      </c>
      <c r="P14" s="15">
        <v>0.62460000000000004</v>
      </c>
    </row>
    <row r="15" spans="2:16" x14ac:dyDescent="0.25">
      <c r="B15" s="39"/>
      <c r="C15" s="8">
        <v>3</v>
      </c>
      <c r="D15" s="29" t="s">
        <v>28</v>
      </c>
      <c r="E15" s="29"/>
      <c r="F15" s="1">
        <v>14</v>
      </c>
      <c r="G15" s="29">
        <f>1600-3</f>
        <v>1597</v>
      </c>
      <c r="H15" s="29"/>
      <c r="I15" s="29">
        <v>2</v>
      </c>
      <c r="J15" s="29"/>
      <c r="K15" s="29">
        <f t="shared" si="3"/>
        <v>3194</v>
      </c>
      <c r="L15" s="29"/>
      <c r="M15" s="2">
        <f t="shared" ref="M15:M20" si="5">ROUNDUP(K15/3000,0)</f>
        <v>2</v>
      </c>
      <c r="N15" s="5">
        <v>4.62</v>
      </c>
      <c r="O15" s="5">
        <f t="shared" si="4"/>
        <v>9.24</v>
      </c>
      <c r="P15" s="15">
        <v>0.62280000000000002</v>
      </c>
    </row>
    <row r="16" spans="2:16" x14ac:dyDescent="0.25">
      <c r="B16" s="39"/>
      <c r="C16" s="8">
        <v>4</v>
      </c>
      <c r="D16" s="29" t="s">
        <v>28</v>
      </c>
      <c r="E16" s="29"/>
      <c r="F16" s="1">
        <v>14</v>
      </c>
      <c r="G16" s="29">
        <f>1252.51-3</f>
        <v>1249.51</v>
      </c>
      <c r="H16" s="29"/>
      <c r="I16" s="29">
        <v>2</v>
      </c>
      <c r="J16" s="29"/>
      <c r="K16" s="29">
        <f t="shared" si="3"/>
        <v>2499.02</v>
      </c>
      <c r="L16" s="29"/>
      <c r="M16" s="2">
        <f t="shared" si="5"/>
        <v>1</v>
      </c>
      <c r="N16" s="5">
        <v>3.61</v>
      </c>
      <c r="O16" s="5">
        <f t="shared" si="4"/>
        <v>7.22</v>
      </c>
      <c r="P16" s="15">
        <v>0.48749999999999999</v>
      </c>
    </row>
    <row r="17" spans="2:16" x14ac:dyDescent="0.25">
      <c r="B17" s="39"/>
      <c r="C17" s="8">
        <v>5</v>
      </c>
      <c r="D17" s="29" t="s">
        <v>28</v>
      </c>
      <c r="E17" s="29"/>
      <c r="F17" s="1">
        <v>14</v>
      </c>
      <c r="G17" s="29">
        <f>145.94-3</f>
        <v>142.94</v>
      </c>
      <c r="H17" s="29"/>
      <c r="I17" s="29">
        <v>10</v>
      </c>
      <c r="J17" s="29"/>
      <c r="K17" s="29">
        <f t="shared" si="3"/>
        <v>1429.4</v>
      </c>
      <c r="L17" s="29"/>
      <c r="M17" s="2">
        <f t="shared" si="5"/>
        <v>1</v>
      </c>
      <c r="N17" s="5">
        <v>0.41</v>
      </c>
      <c r="O17" s="5">
        <f t="shared" ref="O17:O20" si="6">N17*I17</f>
        <v>4.0999999999999996</v>
      </c>
      <c r="P17" s="15">
        <v>5.6399999999999999E-2</v>
      </c>
    </row>
    <row r="18" spans="2:16" x14ac:dyDescent="0.25">
      <c r="B18" s="39"/>
      <c r="C18" s="8">
        <v>6</v>
      </c>
      <c r="D18" s="29" t="s">
        <v>28</v>
      </c>
      <c r="E18" s="29"/>
      <c r="F18" s="1">
        <v>14</v>
      </c>
      <c r="G18" s="29">
        <f>1058.4-3</f>
        <v>1055.4000000000001</v>
      </c>
      <c r="H18" s="29"/>
      <c r="I18" s="29">
        <v>6</v>
      </c>
      <c r="J18" s="29"/>
      <c r="K18" s="29">
        <f t="shared" si="3"/>
        <v>6332.4000000000005</v>
      </c>
      <c r="L18" s="29"/>
      <c r="M18" s="2">
        <f t="shared" si="5"/>
        <v>3</v>
      </c>
      <c r="N18" s="5">
        <v>3.05</v>
      </c>
      <c r="O18" s="5">
        <f t="shared" si="6"/>
        <v>18.299999999999997</v>
      </c>
      <c r="P18" s="15">
        <v>0.4118</v>
      </c>
    </row>
    <row r="19" spans="2:16" x14ac:dyDescent="0.25">
      <c r="B19" s="39"/>
      <c r="C19" s="8">
        <v>7</v>
      </c>
      <c r="D19" s="36" t="s">
        <v>29</v>
      </c>
      <c r="E19" s="37"/>
      <c r="F19" s="3">
        <v>14</v>
      </c>
      <c r="G19" s="36">
        <f>753.5-3</f>
        <v>750.5</v>
      </c>
      <c r="H19" s="37"/>
      <c r="I19" s="36">
        <v>3</v>
      </c>
      <c r="J19" s="37"/>
      <c r="K19" s="38">
        <f t="shared" si="3"/>
        <v>2251.5</v>
      </c>
      <c r="L19" s="38"/>
      <c r="M19" s="4">
        <f t="shared" si="5"/>
        <v>1</v>
      </c>
      <c r="N19" s="7">
        <v>1.61</v>
      </c>
      <c r="O19" s="7">
        <f t="shared" si="6"/>
        <v>4.83</v>
      </c>
      <c r="P19" s="16">
        <v>0.217</v>
      </c>
    </row>
    <row r="20" spans="2:16" x14ac:dyDescent="0.25">
      <c r="B20" s="39"/>
      <c r="C20" s="8">
        <v>8</v>
      </c>
      <c r="D20" s="36" t="s">
        <v>29</v>
      </c>
      <c r="E20" s="37"/>
      <c r="F20" s="3">
        <v>14</v>
      </c>
      <c r="G20" s="36">
        <f>925.89-3</f>
        <v>922.89</v>
      </c>
      <c r="H20" s="37"/>
      <c r="I20" s="36">
        <v>1</v>
      </c>
      <c r="J20" s="37"/>
      <c r="K20" s="38">
        <f t="shared" si="3"/>
        <v>922.89</v>
      </c>
      <c r="L20" s="38"/>
      <c r="M20" s="4">
        <f t="shared" si="5"/>
        <v>1</v>
      </c>
      <c r="N20" s="7">
        <v>1.98</v>
      </c>
      <c r="O20" s="7">
        <f t="shared" si="6"/>
        <v>1.98</v>
      </c>
      <c r="P20" s="16">
        <v>0.26700000000000002</v>
      </c>
    </row>
    <row r="21" spans="2:16" x14ac:dyDescent="0.25">
      <c r="B21" s="39"/>
      <c r="C21" s="8"/>
      <c r="D21" s="28" t="s">
        <v>18</v>
      </c>
      <c r="E21" s="28"/>
      <c r="F21" s="28"/>
      <c r="G21" s="28"/>
      <c r="H21" s="28"/>
      <c r="I21" s="28"/>
      <c r="J21" s="28"/>
      <c r="K21" s="29">
        <f>SUM(K13:L20)</f>
        <v>30396.090000000004</v>
      </c>
      <c r="L21" s="29"/>
      <c r="M21" s="2">
        <f>ROUNDUP(K21/3000,0)</f>
        <v>11</v>
      </c>
      <c r="N21" s="5"/>
      <c r="O21" s="5"/>
      <c r="P21" s="15"/>
    </row>
    <row r="22" spans="2:16" ht="15" customHeight="1" x14ac:dyDescent="0.25">
      <c r="B22" s="39" t="s">
        <v>4</v>
      </c>
      <c r="C22" s="39" t="s">
        <v>22</v>
      </c>
      <c r="D22" s="39" t="s">
        <v>33</v>
      </c>
      <c r="E22" s="39"/>
      <c r="F22" s="39" t="s">
        <v>16</v>
      </c>
      <c r="G22" s="39" t="s">
        <v>12</v>
      </c>
      <c r="H22" s="39"/>
      <c r="I22" s="39" t="s">
        <v>13</v>
      </c>
      <c r="J22" s="39"/>
      <c r="K22" s="39" t="s">
        <v>14</v>
      </c>
      <c r="L22" s="39"/>
      <c r="M22" s="39" t="s">
        <v>15</v>
      </c>
      <c r="N22" s="34" t="s">
        <v>32</v>
      </c>
      <c r="O22" s="40" t="s">
        <v>30</v>
      </c>
      <c r="P22" s="34" t="s">
        <v>10</v>
      </c>
    </row>
    <row r="23" spans="2:16" x14ac:dyDescent="0.25">
      <c r="B23" s="39"/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5"/>
      <c r="O23" s="39"/>
      <c r="P23" s="35"/>
    </row>
    <row r="24" spans="2:16" x14ac:dyDescent="0.25">
      <c r="B24" s="39"/>
      <c r="C24" s="8">
        <v>1</v>
      </c>
      <c r="D24" s="33" t="s">
        <v>31</v>
      </c>
      <c r="E24" s="33"/>
      <c r="F24" s="17">
        <v>14</v>
      </c>
      <c r="G24" s="33">
        <f>2457.2-3</f>
        <v>2454.1999999999998</v>
      </c>
      <c r="H24" s="33"/>
      <c r="I24" s="33">
        <v>4</v>
      </c>
      <c r="J24" s="33"/>
      <c r="K24" s="33">
        <f>G24*I24</f>
        <v>9816.7999999999993</v>
      </c>
      <c r="L24" s="33"/>
      <c r="M24" s="18">
        <f t="shared" ref="M24:M29" si="7">ROUNDUP(K24/3000,0)</f>
        <v>4</v>
      </c>
      <c r="N24" s="19">
        <v>7.1</v>
      </c>
      <c r="O24" s="19">
        <f t="shared" ref="O24:O26" si="8">N24*I24</f>
        <v>28.4</v>
      </c>
      <c r="P24" s="20">
        <v>0.95679999999999998</v>
      </c>
    </row>
    <row r="25" spans="2:16" x14ac:dyDescent="0.25">
      <c r="B25" s="39"/>
      <c r="C25" s="8">
        <v>2</v>
      </c>
      <c r="D25" s="33" t="s">
        <v>28</v>
      </c>
      <c r="E25" s="33"/>
      <c r="F25" s="17">
        <v>14</v>
      </c>
      <c r="G25" s="33">
        <f>855-3</f>
        <v>852</v>
      </c>
      <c r="H25" s="33"/>
      <c r="I25" s="33">
        <v>4</v>
      </c>
      <c r="J25" s="33"/>
      <c r="K25" s="33">
        <f>G25*I25</f>
        <v>3408</v>
      </c>
      <c r="L25" s="33"/>
      <c r="M25" s="18">
        <f t="shared" si="7"/>
        <v>2</v>
      </c>
      <c r="N25" s="19">
        <v>2.46</v>
      </c>
      <c r="O25" s="19">
        <f t="shared" si="8"/>
        <v>9.84</v>
      </c>
      <c r="P25" s="20">
        <v>0.33260000000000001</v>
      </c>
    </row>
    <row r="26" spans="2:16" x14ac:dyDescent="0.25">
      <c r="B26" s="39"/>
      <c r="C26" s="8">
        <v>3</v>
      </c>
      <c r="D26" s="33" t="s">
        <v>28</v>
      </c>
      <c r="E26" s="33"/>
      <c r="F26" s="17">
        <v>14</v>
      </c>
      <c r="G26" s="33">
        <f>753.4-3</f>
        <v>750.4</v>
      </c>
      <c r="H26" s="33"/>
      <c r="I26" s="33">
        <v>6</v>
      </c>
      <c r="J26" s="33"/>
      <c r="K26" s="33">
        <f>G26*I26</f>
        <v>4502.3999999999996</v>
      </c>
      <c r="L26" s="33"/>
      <c r="M26" s="18">
        <f t="shared" si="7"/>
        <v>2</v>
      </c>
      <c r="N26" s="19">
        <v>2.17</v>
      </c>
      <c r="O26" s="19">
        <f t="shared" si="8"/>
        <v>13.02</v>
      </c>
      <c r="P26" s="20">
        <v>0.29299999999999998</v>
      </c>
    </row>
    <row r="27" spans="2:16" x14ac:dyDescent="0.25">
      <c r="B27" s="39"/>
      <c r="C27" s="8">
        <v>4</v>
      </c>
      <c r="D27" s="33" t="s">
        <v>28</v>
      </c>
      <c r="E27" s="33"/>
      <c r="F27" s="17">
        <v>14</v>
      </c>
      <c r="G27" s="33">
        <f>145.94-3</f>
        <v>142.94</v>
      </c>
      <c r="H27" s="33"/>
      <c r="I27" s="33">
        <v>10</v>
      </c>
      <c r="J27" s="33"/>
      <c r="K27" s="33">
        <f>G27*I27</f>
        <v>1429.4</v>
      </c>
      <c r="L27" s="33"/>
      <c r="M27" s="18">
        <f t="shared" si="7"/>
        <v>1</v>
      </c>
      <c r="N27" s="19">
        <v>0.41</v>
      </c>
      <c r="O27" s="19">
        <f t="shared" ref="O27:O28" si="9">N27*I27</f>
        <v>4.0999999999999996</v>
      </c>
      <c r="P27" s="20">
        <v>5.6399999999999999E-2</v>
      </c>
    </row>
    <row r="28" spans="2:16" x14ac:dyDescent="0.25">
      <c r="B28" s="39"/>
      <c r="C28" s="8">
        <v>5</v>
      </c>
      <c r="D28" s="31" t="s">
        <v>29</v>
      </c>
      <c r="E28" s="32"/>
      <c r="F28" s="17">
        <v>14</v>
      </c>
      <c r="G28" s="31">
        <f>550.8-3</f>
        <v>547.79999999999995</v>
      </c>
      <c r="H28" s="32"/>
      <c r="I28" s="31">
        <v>4</v>
      </c>
      <c r="J28" s="32"/>
      <c r="K28" s="33">
        <f>G28*I28</f>
        <v>2191.1999999999998</v>
      </c>
      <c r="L28" s="33"/>
      <c r="M28" s="18">
        <f t="shared" si="7"/>
        <v>1</v>
      </c>
      <c r="N28" s="19">
        <v>1.17</v>
      </c>
      <c r="O28" s="19">
        <f t="shared" si="9"/>
        <v>4.68</v>
      </c>
      <c r="P28" s="20">
        <v>0.159</v>
      </c>
    </row>
    <row r="29" spans="2:16" x14ac:dyDescent="0.25">
      <c r="B29" s="39"/>
      <c r="C29" s="8"/>
      <c r="D29" s="28" t="s">
        <v>18</v>
      </c>
      <c r="E29" s="28"/>
      <c r="F29" s="28"/>
      <c r="G29" s="28"/>
      <c r="H29" s="28"/>
      <c r="I29" s="28"/>
      <c r="J29" s="28"/>
      <c r="K29" s="29">
        <f>SUM(K24:L28)</f>
        <v>21347.8</v>
      </c>
      <c r="L29" s="29"/>
      <c r="M29" s="2">
        <f t="shared" si="7"/>
        <v>8</v>
      </c>
      <c r="N29" s="5"/>
      <c r="O29" s="5"/>
      <c r="P29" s="15"/>
    </row>
    <row r="30" spans="2:16" ht="15" customHeight="1" x14ac:dyDescent="0.25">
      <c r="B30" s="39" t="s">
        <v>5</v>
      </c>
      <c r="C30" s="39" t="s">
        <v>22</v>
      </c>
      <c r="D30" s="39" t="s">
        <v>33</v>
      </c>
      <c r="E30" s="39"/>
      <c r="F30" s="39" t="s">
        <v>16</v>
      </c>
      <c r="G30" s="39" t="s">
        <v>12</v>
      </c>
      <c r="H30" s="39"/>
      <c r="I30" s="39" t="s">
        <v>13</v>
      </c>
      <c r="J30" s="39"/>
      <c r="K30" s="39" t="s">
        <v>14</v>
      </c>
      <c r="L30" s="39"/>
      <c r="M30" s="39" t="s">
        <v>15</v>
      </c>
      <c r="N30" s="34" t="s">
        <v>32</v>
      </c>
      <c r="O30" s="40" t="s">
        <v>30</v>
      </c>
      <c r="P30" s="34" t="s">
        <v>10</v>
      </c>
    </row>
    <row r="31" spans="2:16" x14ac:dyDescent="0.25">
      <c r="B31" s="39"/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5"/>
      <c r="O31" s="39"/>
      <c r="P31" s="35"/>
    </row>
    <row r="32" spans="2:16" x14ac:dyDescent="0.25">
      <c r="B32" s="39"/>
      <c r="C32" s="8">
        <v>1</v>
      </c>
      <c r="D32" s="29" t="s">
        <v>31</v>
      </c>
      <c r="E32" s="29"/>
      <c r="F32" s="1">
        <v>14</v>
      </c>
      <c r="G32" s="29">
        <f>2406.4-3</f>
        <v>2403.4</v>
      </c>
      <c r="H32" s="29"/>
      <c r="I32" s="29">
        <v>4</v>
      </c>
      <c r="J32" s="29"/>
      <c r="K32" s="29">
        <f t="shared" ref="K32:K38" si="10">G32*I32</f>
        <v>9613.6</v>
      </c>
      <c r="L32" s="29"/>
      <c r="M32" s="2">
        <f t="shared" ref="M32:M40" si="11">ROUNDUP(K32/3000,0)</f>
        <v>4</v>
      </c>
      <c r="N32" s="5">
        <v>6.95</v>
      </c>
      <c r="O32" s="5">
        <f t="shared" ref="O32:O34" si="12">N32*I32</f>
        <v>27.8</v>
      </c>
      <c r="P32" s="15">
        <v>0.93700000000000006</v>
      </c>
    </row>
    <row r="33" spans="2:16" x14ac:dyDescent="0.25">
      <c r="B33" s="39"/>
      <c r="C33" s="8">
        <v>2</v>
      </c>
      <c r="D33" s="29" t="s">
        <v>28</v>
      </c>
      <c r="E33" s="29"/>
      <c r="F33" s="1">
        <v>14</v>
      </c>
      <c r="G33" s="29">
        <f>1219.2-3</f>
        <v>1216.2</v>
      </c>
      <c r="H33" s="29"/>
      <c r="I33" s="29">
        <v>4</v>
      </c>
      <c r="J33" s="29"/>
      <c r="K33" s="29">
        <f t="shared" si="10"/>
        <v>4864.8</v>
      </c>
      <c r="L33" s="29"/>
      <c r="M33" s="2">
        <f t="shared" si="11"/>
        <v>2</v>
      </c>
      <c r="N33" s="5">
        <v>3.52</v>
      </c>
      <c r="O33" s="5">
        <f t="shared" si="12"/>
        <v>14.08</v>
      </c>
      <c r="P33" s="15">
        <v>0.47</v>
      </c>
    </row>
    <row r="34" spans="2:16" x14ac:dyDescent="0.25">
      <c r="B34" s="39"/>
      <c r="C34" s="8">
        <v>3</v>
      </c>
      <c r="D34" s="29" t="s">
        <v>28</v>
      </c>
      <c r="E34" s="29"/>
      <c r="F34" s="1">
        <v>14</v>
      </c>
      <c r="G34" s="29">
        <f>1117.6-3</f>
        <v>1114.5999999999999</v>
      </c>
      <c r="H34" s="29"/>
      <c r="I34" s="29">
        <v>6</v>
      </c>
      <c r="J34" s="29"/>
      <c r="K34" s="29">
        <f t="shared" si="10"/>
        <v>6687.5999999999995</v>
      </c>
      <c r="L34" s="29"/>
      <c r="M34" s="2">
        <f t="shared" si="11"/>
        <v>3</v>
      </c>
      <c r="N34" s="5">
        <v>3.22</v>
      </c>
      <c r="O34" s="5">
        <f t="shared" si="12"/>
        <v>19.32</v>
      </c>
      <c r="P34" s="15">
        <v>0.43</v>
      </c>
    </row>
    <row r="35" spans="2:16" x14ac:dyDescent="0.25">
      <c r="B35" s="39"/>
      <c r="C35" s="8">
        <v>4</v>
      </c>
      <c r="D35" s="33" t="s">
        <v>28</v>
      </c>
      <c r="E35" s="33"/>
      <c r="F35" s="17">
        <v>14</v>
      </c>
      <c r="G35" s="33">
        <f>145.94-3</f>
        <v>142.94</v>
      </c>
      <c r="H35" s="33"/>
      <c r="I35" s="33">
        <v>10</v>
      </c>
      <c r="J35" s="33"/>
      <c r="K35" s="33">
        <f t="shared" si="10"/>
        <v>1429.4</v>
      </c>
      <c r="L35" s="33"/>
      <c r="M35" s="18">
        <f t="shared" si="11"/>
        <v>1</v>
      </c>
      <c r="N35" s="19">
        <v>0.41</v>
      </c>
      <c r="O35" s="19">
        <f t="shared" ref="O35:O39" si="13">N35*I35</f>
        <v>4.0999999999999996</v>
      </c>
      <c r="P35" s="20">
        <v>5.6399999999999999E-2</v>
      </c>
    </row>
    <row r="36" spans="2:16" x14ac:dyDescent="0.25">
      <c r="B36" s="39"/>
      <c r="C36" s="8">
        <v>5</v>
      </c>
      <c r="D36" s="33" t="s">
        <v>28</v>
      </c>
      <c r="E36" s="33"/>
      <c r="F36" s="17">
        <v>14</v>
      </c>
      <c r="G36" s="33">
        <f>249.2-3</f>
        <v>246.2</v>
      </c>
      <c r="H36" s="33"/>
      <c r="I36" s="33">
        <v>4</v>
      </c>
      <c r="J36" s="33"/>
      <c r="K36" s="33">
        <f t="shared" si="10"/>
        <v>984.8</v>
      </c>
      <c r="L36" s="33"/>
      <c r="M36" s="18">
        <f t="shared" si="11"/>
        <v>1</v>
      </c>
      <c r="N36" s="19">
        <v>0.71</v>
      </c>
      <c r="O36" s="19">
        <f t="shared" si="13"/>
        <v>2.84</v>
      </c>
      <c r="P36" s="20">
        <v>9.6000000000000002E-2</v>
      </c>
    </row>
    <row r="37" spans="2:16" x14ac:dyDescent="0.25">
      <c r="B37" s="39"/>
      <c r="C37" s="8">
        <v>6</v>
      </c>
      <c r="D37" s="33" t="s">
        <v>28</v>
      </c>
      <c r="E37" s="33"/>
      <c r="F37" s="17">
        <v>14</v>
      </c>
      <c r="G37" s="33">
        <f>300-3</f>
        <v>297</v>
      </c>
      <c r="H37" s="33"/>
      <c r="I37" s="33">
        <v>2</v>
      </c>
      <c r="J37" s="33"/>
      <c r="K37" s="33">
        <f>G37*I37</f>
        <v>594</v>
      </c>
      <c r="L37" s="33"/>
      <c r="M37" s="18">
        <f t="shared" si="11"/>
        <v>1</v>
      </c>
      <c r="N37" s="19">
        <v>0.86</v>
      </c>
      <c r="O37" s="19">
        <f t="shared" si="13"/>
        <v>1.72</v>
      </c>
      <c r="P37" s="20">
        <v>0.11600000000000001</v>
      </c>
    </row>
    <row r="38" spans="2:16" x14ac:dyDescent="0.25">
      <c r="B38" s="39"/>
      <c r="C38" s="8">
        <v>7</v>
      </c>
      <c r="D38" s="33" t="s">
        <v>28</v>
      </c>
      <c r="E38" s="33"/>
      <c r="F38" s="17">
        <v>14</v>
      </c>
      <c r="G38" s="33">
        <f>639.7-3</f>
        <v>636.70000000000005</v>
      </c>
      <c r="H38" s="33"/>
      <c r="I38" s="33">
        <v>2</v>
      </c>
      <c r="J38" s="33"/>
      <c r="K38" s="33">
        <f t="shared" si="10"/>
        <v>1273.4000000000001</v>
      </c>
      <c r="L38" s="33"/>
      <c r="M38" s="18">
        <f t="shared" si="11"/>
        <v>1</v>
      </c>
      <c r="N38" s="19">
        <v>1.84</v>
      </c>
      <c r="O38" s="19">
        <f t="shared" si="13"/>
        <v>3.68</v>
      </c>
      <c r="P38" s="20">
        <v>0.248</v>
      </c>
    </row>
    <row r="39" spans="2:16" x14ac:dyDescent="0.25">
      <c r="B39" s="39"/>
      <c r="C39" s="8">
        <v>8</v>
      </c>
      <c r="D39" s="31" t="s">
        <v>29</v>
      </c>
      <c r="E39" s="32"/>
      <c r="F39" s="17">
        <v>14</v>
      </c>
      <c r="G39" s="31">
        <f>583.1-3</f>
        <v>580.1</v>
      </c>
      <c r="H39" s="32"/>
      <c r="I39" s="31">
        <v>4</v>
      </c>
      <c r="J39" s="32"/>
      <c r="K39" s="31">
        <f>G39*I39</f>
        <v>2320.4</v>
      </c>
      <c r="L39" s="32"/>
      <c r="M39" s="18">
        <f t="shared" si="11"/>
        <v>1</v>
      </c>
      <c r="N39" s="19">
        <v>1.24</v>
      </c>
      <c r="O39" s="19">
        <f t="shared" si="13"/>
        <v>4.96</v>
      </c>
      <c r="P39" s="20">
        <v>0.16800000000000001</v>
      </c>
    </row>
    <row r="40" spans="2:16" x14ac:dyDescent="0.25">
      <c r="B40" s="39"/>
      <c r="C40" s="8"/>
      <c r="D40" s="28" t="s">
        <v>18</v>
      </c>
      <c r="E40" s="28"/>
      <c r="F40" s="28"/>
      <c r="G40" s="28"/>
      <c r="H40" s="28"/>
      <c r="I40" s="28"/>
      <c r="J40" s="28"/>
      <c r="K40" s="29">
        <f>SUM(K32:L39)</f>
        <v>27768.000000000004</v>
      </c>
      <c r="L40" s="29"/>
      <c r="M40" s="2">
        <f t="shared" si="11"/>
        <v>10</v>
      </c>
      <c r="N40" s="5"/>
      <c r="O40" s="5"/>
      <c r="P40" s="15"/>
    </row>
    <row r="41" spans="2:16" ht="15" customHeight="1" x14ac:dyDescent="0.25">
      <c r="B41" s="39" t="s">
        <v>6</v>
      </c>
      <c r="C41" s="39" t="s">
        <v>22</v>
      </c>
      <c r="D41" s="39" t="s">
        <v>33</v>
      </c>
      <c r="E41" s="39"/>
      <c r="F41" s="39" t="s">
        <v>16</v>
      </c>
      <c r="G41" s="39" t="s">
        <v>12</v>
      </c>
      <c r="H41" s="39"/>
      <c r="I41" s="39" t="s">
        <v>13</v>
      </c>
      <c r="J41" s="39"/>
      <c r="K41" s="39" t="s">
        <v>14</v>
      </c>
      <c r="L41" s="39"/>
      <c r="M41" s="39" t="s">
        <v>15</v>
      </c>
      <c r="N41" s="34" t="s">
        <v>32</v>
      </c>
      <c r="O41" s="40" t="s">
        <v>30</v>
      </c>
      <c r="P41" s="34" t="s">
        <v>10</v>
      </c>
    </row>
    <row r="42" spans="2:16" x14ac:dyDescent="0.25">
      <c r="B42" s="39"/>
      <c r="C42" s="39"/>
      <c r="D42" s="39"/>
      <c r="E42" s="39"/>
      <c r="F42" s="39"/>
      <c r="G42" s="39"/>
      <c r="H42" s="39"/>
      <c r="I42" s="39"/>
      <c r="J42" s="39"/>
      <c r="K42" s="39"/>
      <c r="L42" s="39"/>
      <c r="M42" s="39"/>
      <c r="N42" s="35"/>
      <c r="O42" s="39"/>
      <c r="P42" s="35"/>
    </row>
    <row r="43" spans="2:16" x14ac:dyDescent="0.25">
      <c r="B43" s="39"/>
      <c r="C43" s="8">
        <v>1</v>
      </c>
      <c r="D43" s="29" t="s">
        <v>28</v>
      </c>
      <c r="E43" s="29"/>
      <c r="F43" s="1">
        <v>14</v>
      </c>
      <c r="G43" s="29">
        <f>457.2-3</f>
        <v>454.2</v>
      </c>
      <c r="H43" s="29"/>
      <c r="I43" s="29">
        <v>4</v>
      </c>
      <c r="J43" s="29"/>
      <c r="K43" s="29">
        <f>G43*I43</f>
        <v>1816.8</v>
      </c>
      <c r="L43" s="29"/>
      <c r="M43" s="2">
        <f t="shared" ref="M43:M48" si="14">ROUNDUP(K43/3000,0)</f>
        <v>1</v>
      </c>
      <c r="N43" s="5">
        <v>1.31</v>
      </c>
      <c r="O43" s="5">
        <f t="shared" ref="O43:O45" si="15">N43*I43</f>
        <v>5.24</v>
      </c>
      <c r="P43" s="15">
        <v>0.17699999999999999</v>
      </c>
    </row>
    <row r="44" spans="2:16" x14ac:dyDescent="0.25">
      <c r="B44" s="39"/>
      <c r="C44" s="8">
        <v>2</v>
      </c>
      <c r="D44" s="29" t="s">
        <v>28</v>
      </c>
      <c r="E44" s="29"/>
      <c r="F44" s="1">
        <v>14</v>
      </c>
      <c r="G44" s="29">
        <f>2200-3</f>
        <v>2197</v>
      </c>
      <c r="H44" s="29"/>
      <c r="I44" s="29">
        <v>4</v>
      </c>
      <c r="J44" s="29"/>
      <c r="K44" s="29">
        <f>G44*I44</f>
        <v>8788</v>
      </c>
      <c r="L44" s="29"/>
      <c r="M44" s="2">
        <f t="shared" si="14"/>
        <v>3</v>
      </c>
      <c r="N44" s="5">
        <v>6.36</v>
      </c>
      <c r="O44" s="5">
        <f t="shared" si="15"/>
        <v>25.44</v>
      </c>
      <c r="P44" s="15">
        <v>0.85</v>
      </c>
    </row>
    <row r="45" spans="2:16" x14ac:dyDescent="0.25">
      <c r="B45" s="39"/>
      <c r="C45" s="8">
        <v>3</v>
      </c>
      <c r="D45" s="33" t="s">
        <v>28</v>
      </c>
      <c r="E45" s="33"/>
      <c r="F45" s="17">
        <v>14</v>
      </c>
      <c r="G45" s="33">
        <f>355.6-3</f>
        <v>352.6</v>
      </c>
      <c r="H45" s="33"/>
      <c r="I45" s="33">
        <v>6</v>
      </c>
      <c r="J45" s="33"/>
      <c r="K45" s="33">
        <f>G45*I45</f>
        <v>2115.6000000000004</v>
      </c>
      <c r="L45" s="33"/>
      <c r="M45" s="18">
        <f t="shared" si="14"/>
        <v>1</v>
      </c>
      <c r="N45" s="19">
        <v>1.02</v>
      </c>
      <c r="O45" s="19">
        <f t="shared" si="15"/>
        <v>6.12</v>
      </c>
      <c r="P45" s="20">
        <v>0.13800000000000001</v>
      </c>
    </row>
    <row r="46" spans="2:16" x14ac:dyDescent="0.25">
      <c r="B46" s="39"/>
      <c r="C46" s="8">
        <v>4</v>
      </c>
      <c r="D46" s="33" t="s">
        <v>28</v>
      </c>
      <c r="E46" s="33"/>
      <c r="F46" s="17">
        <v>14</v>
      </c>
      <c r="G46" s="33">
        <f>145.94-3</f>
        <v>142.94</v>
      </c>
      <c r="H46" s="33"/>
      <c r="I46" s="33">
        <v>10</v>
      </c>
      <c r="J46" s="33"/>
      <c r="K46" s="33">
        <f>G46*I46</f>
        <v>1429.4</v>
      </c>
      <c r="L46" s="33"/>
      <c r="M46" s="18">
        <f t="shared" si="14"/>
        <v>1</v>
      </c>
      <c r="N46" s="19">
        <v>0.41</v>
      </c>
      <c r="O46" s="19">
        <f t="shared" ref="O46:O47" si="16">N46*I46</f>
        <v>4.0999999999999996</v>
      </c>
      <c r="P46" s="20">
        <v>5.6399999999999999E-2</v>
      </c>
    </row>
    <row r="47" spans="2:16" x14ac:dyDescent="0.25">
      <c r="B47" s="39"/>
      <c r="C47" s="8">
        <v>5</v>
      </c>
      <c r="D47" s="33" t="s">
        <v>29</v>
      </c>
      <c r="E47" s="33"/>
      <c r="F47" s="17">
        <v>14</v>
      </c>
      <c r="G47" s="33">
        <f>486.5-3</f>
        <v>483.5</v>
      </c>
      <c r="H47" s="33"/>
      <c r="I47" s="33">
        <v>4</v>
      </c>
      <c r="J47" s="33"/>
      <c r="K47" s="33">
        <f>G47*I47</f>
        <v>1934</v>
      </c>
      <c r="L47" s="33"/>
      <c r="M47" s="18">
        <f t="shared" si="14"/>
        <v>1</v>
      </c>
      <c r="N47" s="19">
        <v>1.03</v>
      </c>
      <c r="O47" s="19">
        <f t="shared" si="16"/>
        <v>4.12</v>
      </c>
      <c r="P47" s="20">
        <v>0.14000000000000001</v>
      </c>
    </row>
    <row r="48" spans="2:16" x14ac:dyDescent="0.25">
      <c r="B48" s="39"/>
      <c r="C48" s="8"/>
      <c r="D48" s="28" t="s">
        <v>18</v>
      </c>
      <c r="E48" s="28"/>
      <c r="F48" s="28"/>
      <c r="G48" s="28"/>
      <c r="H48" s="28"/>
      <c r="I48" s="28"/>
      <c r="J48" s="28"/>
      <c r="K48" s="29">
        <f>SUM(K43:L47)</f>
        <v>16083.8</v>
      </c>
      <c r="L48" s="29"/>
      <c r="M48" s="2">
        <f t="shared" si="14"/>
        <v>6</v>
      </c>
      <c r="N48" s="5"/>
      <c r="O48" s="5"/>
      <c r="P48" s="15"/>
    </row>
    <row r="49" spans="2:16" ht="15" customHeight="1" x14ac:dyDescent="0.25">
      <c r="B49" s="39" t="s">
        <v>7</v>
      </c>
      <c r="C49" s="39" t="s">
        <v>22</v>
      </c>
      <c r="D49" s="39" t="s">
        <v>33</v>
      </c>
      <c r="E49" s="39"/>
      <c r="F49" s="39" t="s">
        <v>16</v>
      </c>
      <c r="G49" s="39" t="s">
        <v>12</v>
      </c>
      <c r="H49" s="39"/>
      <c r="I49" s="39" t="s">
        <v>13</v>
      </c>
      <c r="J49" s="39"/>
      <c r="K49" s="39" t="s">
        <v>14</v>
      </c>
      <c r="L49" s="39"/>
      <c r="M49" s="39" t="s">
        <v>15</v>
      </c>
      <c r="N49" s="34" t="s">
        <v>32</v>
      </c>
      <c r="O49" s="40" t="s">
        <v>30</v>
      </c>
      <c r="P49" s="34" t="s">
        <v>10</v>
      </c>
    </row>
    <row r="50" spans="2:16" x14ac:dyDescent="0.25">
      <c r="B50" s="39"/>
      <c r="C50" s="39"/>
      <c r="D50" s="39"/>
      <c r="E50" s="39"/>
      <c r="F50" s="39"/>
      <c r="G50" s="39"/>
      <c r="H50" s="39"/>
      <c r="I50" s="39"/>
      <c r="J50" s="39"/>
      <c r="K50" s="39"/>
      <c r="L50" s="39"/>
      <c r="M50" s="39"/>
      <c r="N50" s="35"/>
      <c r="O50" s="39"/>
      <c r="P50" s="35"/>
    </row>
    <row r="51" spans="2:16" x14ac:dyDescent="0.25">
      <c r="B51" s="39"/>
      <c r="C51" s="8">
        <v>1</v>
      </c>
      <c r="D51" s="29" t="s">
        <v>31</v>
      </c>
      <c r="E51" s="29"/>
      <c r="F51" s="1">
        <v>14</v>
      </c>
      <c r="G51" s="29">
        <f>2457.2-3</f>
        <v>2454.1999999999998</v>
      </c>
      <c r="H51" s="29"/>
      <c r="I51" s="29">
        <v>4</v>
      </c>
      <c r="J51" s="29"/>
      <c r="K51" s="29">
        <f t="shared" ref="K51:K57" si="17">G51*I51</f>
        <v>9816.7999999999993</v>
      </c>
      <c r="L51" s="29"/>
      <c r="M51" s="2">
        <f t="shared" ref="M51:M59" si="18">ROUNDUP(K51/3000,0)</f>
        <v>4</v>
      </c>
      <c r="N51" s="5">
        <v>7.1</v>
      </c>
      <c r="O51" s="5">
        <f t="shared" ref="O51" si="19">N51*I51</f>
        <v>28.4</v>
      </c>
      <c r="P51" s="15">
        <v>0.95679999999999998</v>
      </c>
    </row>
    <row r="52" spans="2:16" x14ac:dyDescent="0.25">
      <c r="B52" s="39"/>
      <c r="C52" s="8">
        <v>2</v>
      </c>
      <c r="D52" s="29" t="s">
        <v>28</v>
      </c>
      <c r="E52" s="29"/>
      <c r="F52" s="1">
        <v>14</v>
      </c>
      <c r="G52" s="29">
        <f>1219.2-3</f>
        <v>1216.2</v>
      </c>
      <c r="H52" s="29"/>
      <c r="I52" s="29">
        <v>4</v>
      </c>
      <c r="J52" s="29"/>
      <c r="K52" s="29">
        <f t="shared" si="17"/>
        <v>4864.8</v>
      </c>
      <c r="L52" s="29"/>
      <c r="M52" s="2">
        <f t="shared" si="18"/>
        <v>2</v>
      </c>
      <c r="N52" s="5">
        <v>3.52</v>
      </c>
      <c r="O52" s="5">
        <f t="shared" ref="O52:O53" si="20">N52*I52</f>
        <v>14.08</v>
      </c>
      <c r="P52" s="15">
        <v>0.47</v>
      </c>
    </row>
    <row r="53" spans="2:16" x14ac:dyDescent="0.25">
      <c r="B53" s="39"/>
      <c r="C53" s="8">
        <v>3</v>
      </c>
      <c r="D53" s="29" t="s">
        <v>28</v>
      </c>
      <c r="E53" s="29"/>
      <c r="F53" s="1">
        <v>14</v>
      </c>
      <c r="G53" s="29">
        <f>1117.6-3</f>
        <v>1114.5999999999999</v>
      </c>
      <c r="H53" s="29"/>
      <c r="I53" s="29">
        <v>6</v>
      </c>
      <c r="J53" s="29"/>
      <c r="K53" s="29">
        <f t="shared" si="17"/>
        <v>6687.5999999999995</v>
      </c>
      <c r="L53" s="29"/>
      <c r="M53" s="2">
        <f t="shared" si="18"/>
        <v>3</v>
      </c>
      <c r="N53" s="5">
        <v>3.22</v>
      </c>
      <c r="O53" s="5">
        <f t="shared" si="20"/>
        <v>19.32</v>
      </c>
      <c r="P53" s="15">
        <v>0.43</v>
      </c>
    </row>
    <row r="54" spans="2:16" x14ac:dyDescent="0.25">
      <c r="B54" s="39"/>
      <c r="C54" s="8">
        <v>4</v>
      </c>
      <c r="D54" s="29" t="s">
        <v>28</v>
      </c>
      <c r="E54" s="29"/>
      <c r="F54" s="1">
        <v>14</v>
      </c>
      <c r="G54" s="29">
        <f>145.94-3</f>
        <v>142.94</v>
      </c>
      <c r="H54" s="29"/>
      <c r="I54" s="29">
        <v>10</v>
      </c>
      <c r="J54" s="29"/>
      <c r="K54" s="29">
        <f t="shared" si="17"/>
        <v>1429.4</v>
      </c>
      <c r="L54" s="29"/>
      <c r="M54" s="2">
        <f t="shared" si="18"/>
        <v>1</v>
      </c>
      <c r="N54" s="5">
        <v>0.41</v>
      </c>
      <c r="O54" s="5">
        <f t="shared" ref="O54:O58" si="21">N54*I54</f>
        <v>4.0999999999999996</v>
      </c>
      <c r="P54" s="15">
        <v>5.6399999999999999E-2</v>
      </c>
    </row>
    <row r="55" spans="2:16" x14ac:dyDescent="0.25">
      <c r="B55" s="39"/>
      <c r="C55" s="8">
        <v>5</v>
      </c>
      <c r="D55" s="29" t="s">
        <v>28</v>
      </c>
      <c r="E55" s="29"/>
      <c r="F55" s="1">
        <v>14</v>
      </c>
      <c r="G55" s="29">
        <f>249.2-3</f>
        <v>246.2</v>
      </c>
      <c r="H55" s="29"/>
      <c r="I55" s="29">
        <v>4</v>
      </c>
      <c r="J55" s="29"/>
      <c r="K55" s="29">
        <f t="shared" si="17"/>
        <v>984.8</v>
      </c>
      <c r="L55" s="29"/>
      <c r="M55" s="2">
        <f t="shared" si="18"/>
        <v>1</v>
      </c>
      <c r="N55" s="5">
        <v>0.71</v>
      </c>
      <c r="O55" s="5">
        <f t="shared" si="21"/>
        <v>2.84</v>
      </c>
      <c r="P55" s="15">
        <v>9.6000000000000002E-2</v>
      </c>
    </row>
    <row r="56" spans="2:16" x14ac:dyDescent="0.25">
      <c r="B56" s="39"/>
      <c r="C56" s="8">
        <v>6</v>
      </c>
      <c r="D56" s="33" t="s">
        <v>28</v>
      </c>
      <c r="E56" s="33"/>
      <c r="F56" s="17">
        <v>14</v>
      </c>
      <c r="G56" s="33">
        <f>300-3</f>
        <v>297</v>
      </c>
      <c r="H56" s="33"/>
      <c r="I56" s="33">
        <v>2</v>
      </c>
      <c r="J56" s="33"/>
      <c r="K56" s="33">
        <f t="shared" si="17"/>
        <v>594</v>
      </c>
      <c r="L56" s="33"/>
      <c r="M56" s="18">
        <f t="shared" si="18"/>
        <v>1</v>
      </c>
      <c r="N56" s="19">
        <v>0.86</v>
      </c>
      <c r="O56" s="19">
        <f t="shared" si="21"/>
        <v>1.72</v>
      </c>
      <c r="P56" s="20">
        <v>0.11600000000000001</v>
      </c>
    </row>
    <row r="57" spans="2:16" x14ac:dyDescent="0.25">
      <c r="B57" s="39"/>
      <c r="C57" s="8">
        <v>7</v>
      </c>
      <c r="D57" s="33" t="s">
        <v>28</v>
      </c>
      <c r="E57" s="33"/>
      <c r="F57" s="17">
        <v>14</v>
      </c>
      <c r="G57" s="33">
        <f>702.4-3</f>
        <v>699.4</v>
      </c>
      <c r="H57" s="33"/>
      <c r="I57" s="33">
        <v>2</v>
      </c>
      <c r="J57" s="33"/>
      <c r="K57" s="33">
        <f t="shared" si="17"/>
        <v>1398.8</v>
      </c>
      <c r="L57" s="33"/>
      <c r="M57" s="18">
        <f t="shared" si="18"/>
        <v>1</v>
      </c>
      <c r="N57" s="19">
        <v>2.02</v>
      </c>
      <c r="O57" s="19">
        <f t="shared" si="21"/>
        <v>4.04</v>
      </c>
      <c r="P57" s="20">
        <v>0.27300000000000002</v>
      </c>
    </row>
    <row r="58" spans="2:16" x14ac:dyDescent="0.25">
      <c r="B58" s="39"/>
      <c r="C58" s="9">
        <v>8</v>
      </c>
      <c r="D58" s="31" t="s">
        <v>29</v>
      </c>
      <c r="E58" s="32"/>
      <c r="F58" s="17">
        <v>14</v>
      </c>
      <c r="G58" s="31">
        <f>600.8-3</f>
        <v>597.79999999999995</v>
      </c>
      <c r="H58" s="32"/>
      <c r="I58" s="31">
        <v>4</v>
      </c>
      <c r="J58" s="32"/>
      <c r="K58" s="33">
        <f>G58*I58</f>
        <v>2391.1999999999998</v>
      </c>
      <c r="L58" s="33"/>
      <c r="M58" s="18">
        <f t="shared" si="18"/>
        <v>1</v>
      </c>
      <c r="N58" s="19">
        <v>1.28</v>
      </c>
      <c r="O58" s="19">
        <f t="shared" si="21"/>
        <v>5.12</v>
      </c>
      <c r="P58" s="20">
        <v>0.17299999999999999</v>
      </c>
    </row>
    <row r="59" spans="2:16" x14ac:dyDescent="0.25">
      <c r="B59" s="39"/>
      <c r="C59" s="8"/>
      <c r="D59" s="28" t="s">
        <v>18</v>
      </c>
      <c r="E59" s="28"/>
      <c r="F59" s="28"/>
      <c r="G59" s="28"/>
      <c r="H59" s="28"/>
      <c r="I59" s="28"/>
      <c r="J59" s="28"/>
      <c r="K59" s="29">
        <f>SUM(K51:L58)</f>
        <v>28167.399999999998</v>
      </c>
      <c r="L59" s="29"/>
      <c r="M59" s="2">
        <f t="shared" si="18"/>
        <v>10</v>
      </c>
      <c r="N59" s="5"/>
      <c r="O59" s="5"/>
      <c r="P59" s="15"/>
    </row>
    <row r="60" spans="2:16" ht="15" customHeight="1" x14ac:dyDescent="0.25">
      <c r="B60" s="39" t="s">
        <v>8</v>
      </c>
      <c r="C60" s="39" t="s">
        <v>22</v>
      </c>
      <c r="D60" s="39" t="s">
        <v>33</v>
      </c>
      <c r="E60" s="39"/>
      <c r="F60" s="39" t="s">
        <v>16</v>
      </c>
      <c r="G60" s="39" t="s">
        <v>12</v>
      </c>
      <c r="H60" s="39"/>
      <c r="I60" s="39" t="s">
        <v>13</v>
      </c>
      <c r="J60" s="39"/>
      <c r="K60" s="39" t="s">
        <v>14</v>
      </c>
      <c r="L60" s="39"/>
      <c r="M60" s="39" t="s">
        <v>15</v>
      </c>
      <c r="N60" s="34" t="s">
        <v>32</v>
      </c>
      <c r="O60" s="40" t="s">
        <v>30</v>
      </c>
      <c r="P60" s="34" t="s">
        <v>10</v>
      </c>
    </row>
    <row r="61" spans="2:16" x14ac:dyDescent="0.25"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/>
      <c r="N61" s="35"/>
      <c r="O61" s="39"/>
      <c r="P61" s="35"/>
    </row>
    <row r="62" spans="2:16" x14ac:dyDescent="0.25">
      <c r="B62" s="39"/>
      <c r="C62" s="8">
        <v>1</v>
      </c>
      <c r="D62" s="29" t="s">
        <v>28</v>
      </c>
      <c r="E62" s="29"/>
      <c r="F62" s="1">
        <v>14</v>
      </c>
      <c r="G62" s="29">
        <f>2000-3</f>
        <v>1997</v>
      </c>
      <c r="H62" s="29"/>
      <c r="I62" s="29">
        <v>4</v>
      </c>
      <c r="J62" s="29"/>
      <c r="K62" s="29">
        <f>G62*I62</f>
        <v>7988</v>
      </c>
      <c r="L62" s="29"/>
      <c r="M62" s="2">
        <f t="shared" ref="M62:M67" si="22">ROUNDUP(K62/3000,0)</f>
        <v>3</v>
      </c>
      <c r="N62" s="5">
        <v>5.78</v>
      </c>
      <c r="O62" s="5">
        <f t="shared" ref="O62:O64" si="23">N62*I62</f>
        <v>23.12</v>
      </c>
      <c r="P62" s="15">
        <v>0.77800000000000002</v>
      </c>
    </row>
    <row r="63" spans="2:16" x14ac:dyDescent="0.25">
      <c r="B63" s="39"/>
      <c r="C63" s="8">
        <v>2</v>
      </c>
      <c r="D63" s="29" t="s">
        <v>28</v>
      </c>
      <c r="E63" s="29"/>
      <c r="F63" s="1">
        <v>14</v>
      </c>
      <c r="G63" s="29">
        <f>457.2-3</f>
        <v>454.2</v>
      </c>
      <c r="H63" s="29"/>
      <c r="I63" s="29">
        <v>4</v>
      </c>
      <c r="J63" s="29"/>
      <c r="K63" s="29">
        <f>G63*I63</f>
        <v>1816.8</v>
      </c>
      <c r="L63" s="29"/>
      <c r="M63" s="2">
        <f t="shared" si="22"/>
        <v>1</v>
      </c>
      <c r="N63" s="5">
        <v>1.31</v>
      </c>
      <c r="O63" s="5">
        <f t="shared" si="23"/>
        <v>5.24</v>
      </c>
      <c r="P63" s="15">
        <v>0.17699999999999999</v>
      </c>
    </row>
    <row r="64" spans="2:16" x14ac:dyDescent="0.25">
      <c r="B64" s="39"/>
      <c r="C64" s="8">
        <v>3</v>
      </c>
      <c r="D64" s="29" t="s">
        <v>28</v>
      </c>
      <c r="E64" s="29"/>
      <c r="F64" s="1">
        <v>14</v>
      </c>
      <c r="G64" s="29">
        <f>355.6-3</f>
        <v>352.6</v>
      </c>
      <c r="H64" s="29"/>
      <c r="I64" s="29">
        <v>6</v>
      </c>
      <c r="J64" s="29"/>
      <c r="K64" s="29">
        <f>G64*I64</f>
        <v>2115.6000000000004</v>
      </c>
      <c r="L64" s="29"/>
      <c r="M64" s="2">
        <f t="shared" si="22"/>
        <v>1</v>
      </c>
      <c r="N64" s="5">
        <v>1.02</v>
      </c>
      <c r="O64" s="5">
        <f t="shared" si="23"/>
        <v>6.12</v>
      </c>
      <c r="P64" s="15">
        <v>0.13800000000000001</v>
      </c>
    </row>
    <row r="65" spans="2:17" x14ac:dyDescent="0.25">
      <c r="B65" s="39"/>
      <c r="C65" s="8">
        <v>4</v>
      </c>
      <c r="D65" s="33" t="s">
        <v>28</v>
      </c>
      <c r="E65" s="33"/>
      <c r="F65" s="17">
        <v>14</v>
      </c>
      <c r="G65" s="33">
        <f>145.94-3</f>
        <v>142.94</v>
      </c>
      <c r="H65" s="33"/>
      <c r="I65" s="33">
        <v>10</v>
      </c>
      <c r="J65" s="33"/>
      <c r="K65" s="33">
        <f>G65*I65</f>
        <v>1429.4</v>
      </c>
      <c r="L65" s="33"/>
      <c r="M65" s="18">
        <f t="shared" si="22"/>
        <v>1</v>
      </c>
      <c r="N65" s="19">
        <v>0.41</v>
      </c>
      <c r="O65" s="19">
        <f t="shared" ref="O65:O66" si="24">N65*I65</f>
        <v>4.0999999999999996</v>
      </c>
      <c r="P65" s="20">
        <v>5.6399999999999999E-2</v>
      </c>
    </row>
    <row r="66" spans="2:17" x14ac:dyDescent="0.25">
      <c r="B66" s="39"/>
      <c r="C66" s="8">
        <v>5</v>
      </c>
      <c r="D66" s="31" t="s">
        <v>29</v>
      </c>
      <c r="E66" s="32"/>
      <c r="F66" s="17">
        <v>14</v>
      </c>
      <c r="G66" s="31">
        <f>436.5-3</f>
        <v>433.5</v>
      </c>
      <c r="H66" s="32"/>
      <c r="I66" s="31">
        <v>4</v>
      </c>
      <c r="J66" s="32"/>
      <c r="K66" s="33">
        <f>G66*I66</f>
        <v>1734</v>
      </c>
      <c r="L66" s="33"/>
      <c r="M66" s="18">
        <f t="shared" si="22"/>
        <v>1</v>
      </c>
      <c r="N66" s="19">
        <v>0.93</v>
      </c>
      <c r="O66" s="19">
        <f t="shared" si="24"/>
        <v>3.72</v>
      </c>
      <c r="P66" s="20">
        <v>0.126</v>
      </c>
    </row>
    <row r="67" spans="2:17" x14ac:dyDescent="0.25">
      <c r="B67" s="39"/>
      <c r="C67" s="8"/>
      <c r="D67" s="28" t="s">
        <v>18</v>
      </c>
      <c r="E67" s="28"/>
      <c r="F67" s="28"/>
      <c r="G67" s="28"/>
      <c r="H67" s="28"/>
      <c r="I67" s="28"/>
      <c r="J67" s="28"/>
      <c r="K67" s="29">
        <f>SUM(K62:L66)</f>
        <v>15083.8</v>
      </c>
      <c r="L67" s="29"/>
      <c r="M67" s="2">
        <f t="shared" si="22"/>
        <v>6</v>
      </c>
      <c r="N67" s="5"/>
      <c r="O67" s="5"/>
      <c r="P67" s="15"/>
    </row>
    <row r="68" spans="2:17" ht="15" customHeight="1" x14ac:dyDescent="0.25">
      <c r="B68" s="39" t="s">
        <v>9</v>
      </c>
      <c r="C68" s="39" t="s">
        <v>22</v>
      </c>
      <c r="D68" s="39" t="s">
        <v>33</v>
      </c>
      <c r="E68" s="39"/>
      <c r="F68" s="39" t="s">
        <v>16</v>
      </c>
      <c r="G68" s="39" t="s">
        <v>12</v>
      </c>
      <c r="H68" s="39"/>
      <c r="I68" s="39" t="s">
        <v>13</v>
      </c>
      <c r="J68" s="39"/>
      <c r="K68" s="39" t="s">
        <v>14</v>
      </c>
      <c r="L68" s="39"/>
      <c r="M68" s="39" t="s">
        <v>15</v>
      </c>
      <c r="N68" s="34" t="s">
        <v>32</v>
      </c>
      <c r="O68" s="40" t="s">
        <v>30</v>
      </c>
      <c r="P68" s="34" t="s">
        <v>10</v>
      </c>
    </row>
    <row r="69" spans="2:17" x14ac:dyDescent="0.25">
      <c r="B69" s="39"/>
      <c r="C69" s="39"/>
      <c r="D69" s="39"/>
      <c r="E69" s="39"/>
      <c r="F69" s="39"/>
      <c r="G69" s="39"/>
      <c r="H69" s="39"/>
      <c r="I69" s="39"/>
      <c r="J69" s="39"/>
      <c r="K69" s="39"/>
      <c r="L69" s="39"/>
      <c r="M69" s="39"/>
      <c r="N69" s="35"/>
      <c r="O69" s="39"/>
      <c r="P69" s="35"/>
    </row>
    <row r="70" spans="2:17" x14ac:dyDescent="0.25">
      <c r="B70" s="39"/>
      <c r="C70" s="8">
        <v>1</v>
      </c>
      <c r="D70" s="29" t="s">
        <v>28</v>
      </c>
      <c r="E70" s="29"/>
      <c r="F70" s="1">
        <v>14</v>
      </c>
      <c r="G70" s="29">
        <f>2457.23</f>
        <v>2457.23</v>
      </c>
      <c r="H70" s="29"/>
      <c r="I70" s="29">
        <v>4</v>
      </c>
      <c r="J70" s="29"/>
      <c r="K70" s="29">
        <f>G70*I70</f>
        <v>9828.92</v>
      </c>
      <c r="L70" s="29"/>
      <c r="M70" s="2">
        <f t="shared" ref="M70:M75" si="25">ROUNDUP(K70/3000,0)</f>
        <v>4</v>
      </c>
      <c r="N70" s="5">
        <v>7.11</v>
      </c>
      <c r="O70" s="5">
        <f t="shared" ref="O70:O73" si="26">N70*I70</f>
        <v>28.44</v>
      </c>
      <c r="P70" s="15">
        <v>0.95</v>
      </c>
    </row>
    <row r="71" spans="2:17" x14ac:dyDescent="0.25">
      <c r="B71" s="39"/>
      <c r="C71" s="8">
        <v>2</v>
      </c>
      <c r="D71" s="29" t="s">
        <v>28</v>
      </c>
      <c r="E71" s="29"/>
      <c r="F71" s="1">
        <v>14</v>
      </c>
      <c r="G71" s="29">
        <f>457.2-3</f>
        <v>454.2</v>
      </c>
      <c r="H71" s="29"/>
      <c r="I71" s="29">
        <v>4</v>
      </c>
      <c r="J71" s="29"/>
      <c r="K71" s="29">
        <f>G71*I71</f>
        <v>1816.8</v>
      </c>
      <c r="L71" s="29"/>
      <c r="M71" s="2">
        <f t="shared" si="25"/>
        <v>1</v>
      </c>
      <c r="N71" s="5">
        <v>1.31</v>
      </c>
      <c r="O71" s="5">
        <f t="shared" si="26"/>
        <v>5.24</v>
      </c>
      <c r="P71" s="15">
        <v>0.17699999999999999</v>
      </c>
    </row>
    <row r="72" spans="2:17" x14ac:dyDescent="0.25">
      <c r="B72" s="39"/>
      <c r="C72" s="8">
        <v>3</v>
      </c>
      <c r="D72" s="33" t="s">
        <v>28</v>
      </c>
      <c r="E72" s="33"/>
      <c r="F72" s="17">
        <v>14</v>
      </c>
      <c r="G72" s="33">
        <f>355.6-3</f>
        <v>352.6</v>
      </c>
      <c r="H72" s="33"/>
      <c r="I72" s="33">
        <v>6</v>
      </c>
      <c r="J72" s="33"/>
      <c r="K72" s="33">
        <f>G72*I72</f>
        <v>2115.6000000000004</v>
      </c>
      <c r="L72" s="33"/>
      <c r="M72" s="18">
        <f t="shared" si="25"/>
        <v>1</v>
      </c>
      <c r="N72" s="19">
        <v>1.02</v>
      </c>
      <c r="O72" s="19">
        <f t="shared" si="26"/>
        <v>6.12</v>
      </c>
      <c r="P72" s="20">
        <v>0.13800000000000001</v>
      </c>
    </row>
    <row r="73" spans="2:17" x14ac:dyDescent="0.25">
      <c r="B73" s="39"/>
      <c r="C73" s="9">
        <v>4</v>
      </c>
      <c r="D73" s="31" t="s">
        <v>29</v>
      </c>
      <c r="E73" s="32"/>
      <c r="F73" s="17">
        <v>14</v>
      </c>
      <c r="G73" s="31">
        <f>600.8-3</f>
        <v>597.79999999999995</v>
      </c>
      <c r="H73" s="32"/>
      <c r="I73" s="31">
        <v>4</v>
      </c>
      <c r="J73" s="32"/>
      <c r="K73" s="33">
        <f>G73*I73</f>
        <v>2391.1999999999998</v>
      </c>
      <c r="L73" s="33"/>
      <c r="M73" s="18">
        <f t="shared" si="25"/>
        <v>1</v>
      </c>
      <c r="N73" s="19">
        <v>1.28</v>
      </c>
      <c r="O73" s="19">
        <f t="shared" si="26"/>
        <v>5.12</v>
      </c>
      <c r="P73" s="20">
        <v>0.17299999999999999</v>
      </c>
    </row>
    <row r="74" spans="2:17" x14ac:dyDescent="0.25">
      <c r="B74" s="39"/>
      <c r="C74" s="8"/>
      <c r="D74" s="33" t="s">
        <v>31</v>
      </c>
      <c r="E74" s="33"/>
      <c r="F74" s="17">
        <v>14</v>
      </c>
      <c r="G74" s="33">
        <f>145.94-3</f>
        <v>142.94</v>
      </c>
      <c r="H74" s="33"/>
      <c r="I74" s="33">
        <v>10</v>
      </c>
      <c r="J74" s="33"/>
      <c r="K74" s="33">
        <f>G74*I74</f>
        <v>1429.4</v>
      </c>
      <c r="L74" s="33"/>
      <c r="M74" s="18">
        <f t="shared" si="25"/>
        <v>1</v>
      </c>
      <c r="N74" s="19">
        <v>0.41</v>
      </c>
      <c r="O74" s="19">
        <f t="shared" ref="O74" si="27">N74*I74</f>
        <v>4.0999999999999996</v>
      </c>
      <c r="P74" s="20">
        <v>5.6399999999999999E-2</v>
      </c>
    </row>
    <row r="75" spans="2:17" x14ac:dyDescent="0.25">
      <c r="B75" s="39"/>
      <c r="C75" s="8"/>
      <c r="D75" s="28" t="s">
        <v>18</v>
      </c>
      <c r="E75" s="28"/>
      <c r="F75" s="28"/>
      <c r="G75" s="28"/>
      <c r="H75" s="28"/>
      <c r="I75" s="28"/>
      <c r="J75" s="28"/>
      <c r="K75" s="29">
        <f>SUM(K70:L74)</f>
        <v>17581.920000000002</v>
      </c>
      <c r="L75" s="29"/>
      <c r="M75" s="2">
        <f t="shared" si="25"/>
        <v>6</v>
      </c>
      <c r="N75" s="5"/>
      <c r="O75" s="5"/>
      <c r="P75" s="15"/>
    </row>
    <row r="76" spans="2:17" x14ac:dyDescent="0.25">
      <c r="B76" s="39" t="s">
        <v>34</v>
      </c>
      <c r="C76" s="39" t="s">
        <v>22</v>
      </c>
      <c r="D76" s="39" t="s">
        <v>33</v>
      </c>
      <c r="E76" s="39"/>
      <c r="F76" s="39" t="s">
        <v>16</v>
      </c>
      <c r="G76" s="39" t="s">
        <v>12</v>
      </c>
      <c r="H76" s="39"/>
      <c r="I76" s="39" t="s">
        <v>13</v>
      </c>
      <c r="J76" s="39"/>
      <c r="K76" s="39" t="s">
        <v>14</v>
      </c>
      <c r="L76" s="39"/>
      <c r="M76" s="39" t="s">
        <v>15</v>
      </c>
      <c r="N76" s="34" t="s">
        <v>32</v>
      </c>
      <c r="O76" s="40" t="s">
        <v>30</v>
      </c>
      <c r="P76" s="34" t="s">
        <v>10</v>
      </c>
    </row>
    <row r="77" spans="2:17" x14ac:dyDescent="0.25">
      <c r="B77" s="39"/>
      <c r="C77" s="39"/>
      <c r="D77" s="39"/>
      <c r="E77" s="39"/>
      <c r="F77" s="39"/>
      <c r="G77" s="39"/>
      <c r="H77" s="39"/>
      <c r="I77" s="39"/>
      <c r="J77" s="39"/>
      <c r="K77" s="39"/>
      <c r="L77" s="39"/>
      <c r="M77" s="39"/>
      <c r="N77" s="35"/>
      <c r="O77" s="39"/>
      <c r="P77" s="35"/>
    </row>
    <row r="78" spans="2:17" ht="15" customHeight="1" x14ac:dyDescent="0.25">
      <c r="B78" s="39"/>
      <c r="C78" s="8"/>
      <c r="D78" s="29" t="s">
        <v>28</v>
      </c>
      <c r="E78" s="29"/>
      <c r="F78" s="10">
        <v>14</v>
      </c>
      <c r="G78" s="29">
        <f>1366.38-3</f>
        <v>1363.38</v>
      </c>
      <c r="H78" s="29"/>
      <c r="I78" s="29">
        <v>2</v>
      </c>
      <c r="J78" s="29"/>
      <c r="K78" s="29">
        <f>G78*I78</f>
        <v>2726.76</v>
      </c>
      <c r="L78" s="29"/>
      <c r="M78" s="2">
        <f t="shared" ref="M78:M83" si="28">ROUNDUP(K78/3000,0)</f>
        <v>1</v>
      </c>
      <c r="N78" s="5">
        <v>3.94</v>
      </c>
      <c r="O78" s="5">
        <f t="shared" ref="O78:O81" si="29">N78*I78</f>
        <v>7.88</v>
      </c>
      <c r="P78" s="15">
        <v>0.53</v>
      </c>
    </row>
    <row r="79" spans="2:17" x14ac:dyDescent="0.25">
      <c r="B79" s="39"/>
      <c r="C79" s="8"/>
      <c r="D79" s="29" t="s">
        <v>28</v>
      </c>
      <c r="E79" s="29"/>
      <c r="F79" s="10">
        <v>14</v>
      </c>
      <c r="G79" s="29">
        <f>1226.2-3</f>
        <v>1223.2</v>
      </c>
      <c r="H79" s="29"/>
      <c r="I79" s="29">
        <v>2</v>
      </c>
      <c r="J79" s="29"/>
      <c r="K79" s="29">
        <f>G79*I79</f>
        <v>2446.4</v>
      </c>
      <c r="L79" s="29"/>
      <c r="M79" s="2">
        <f t="shared" si="28"/>
        <v>1</v>
      </c>
      <c r="N79" s="5">
        <v>3.54</v>
      </c>
      <c r="O79" s="5">
        <f t="shared" si="29"/>
        <v>7.08</v>
      </c>
      <c r="P79" s="15">
        <v>0.47</v>
      </c>
    </row>
    <row r="80" spans="2:17" ht="20.100000000000001" customHeight="1" x14ac:dyDescent="0.25">
      <c r="B80" s="39"/>
      <c r="C80" s="8"/>
      <c r="D80" s="29" t="s">
        <v>28</v>
      </c>
      <c r="E80" s="29"/>
      <c r="F80" s="10">
        <v>14</v>
      </c>
      <c r="G80" s="29">
        <f>145.94-3</f>
        <v>142.94</v>
      </c>
      <c r="H80" s="29"/>
      <c r="I80" s="29">
        <v>5</v>
      </c>
      <c r="J80" s="29"/>
      <c r="K80" s="29">
        <f>G80*I80</f>
        <v>714.7</v>
      </c>
      <c r="L80" s="29"/>
      <c r="M80" s="2">
        <f t="shared" si="28"/>
        <v>1</v>
      </c>
      <c r="N80" s="5">
        <v>0.41</v>
      </c>
      <c r="O80" s="5">
        <f t="shared" si="29"/>
        <v>2.0499999999999998</v>
      </c>
      <c r="P80" s="15">
        <v>5.6000000000000001E-2</v>
      </c>
      <c r="Q80" s="13"/>
    </row>
    <row r="81" spans="2:17" ht="20.100000000000001" customHeight="1" x14ac:dyDescent="0.25">
      <c r="B81" s="39"/>
      <c r="C81" s="8"/>
      <c r="D81" s="29" t="s">
        <v>28</v>
      </c>
      <c r="E81" s="29"/>
      <c r="F81" s="17">
        <v>14</v>
      </c>
      <c r="G81" s="30">
        <f>1833.75-3</f>
        <v>1830.75</v>
      </c>
      <c r="H81" s="30"/>
      <c r="I81" s="30">
        <v>2</v>
      </c>
      <c r="J81" s="30"/>
      <c r="K81" s="29">
        <f>G81*I81</f>
        <v>3661.5</v>
      </c>
      <c r="L81" s="29"/>
      <c r="M81" s="2">
        <f t="shared" si="28"/>
        <v>2</v>
      </c>
      <c r="N81" s="27">
        <v>5.3</v>
      </c>
      <c r="O81" s="5">
        <f t="shared" si="29"/>
        <v>10.6</v>
      </c>
      <c r="P81" s="27">
        <v>0.71</v>
      </c>
      <c r="Q81" s="13"/>
    </row>
    <row r="82" spans="2:17" ht="20.100000000000001" customHeight="1" x14ac:dyDescent="0.25">
      <c r="B82" s="39"/>
      <c r="C82" s="8"/>
      <c r="D82" s="31" t="s">
        <v>29</v>
      </c>
      <c r="E82" s="32"/>
      <c r="F82" s="17">
        <v>14</v>
      </c>
      <c r="G82" s="31">
        <f>680.96-3</f>
        <v>677.96</v>
      </c>
      <c r="H82" s="32"/>
      <c r="I82" s="31">
        <v>1</v>
      </c>
      <c r="J82" s="32"/>
      <c r="K82" s="33">
        <f>G82*I82</f>
        <v>677.96</v>
      </c>
      <c r="L82" s="33"/>
      <c r="M82" s="18">
        <f>ROUNDUP(K82/3000,0)</f>
        <v>1</v>
      </c>
      <c r="N82" s="19">
        <v>1.45</v>
      </c>
      <c r="O82" s="19">
        <f>N82*I82</f>
        <v>1.45</v>
      </c>
      <c r="P82" s="20">
        <v>0.19600000000000001</v>
      </c>
      <c r="Q82" s="14"/>
    </row>
    <row r="83" spans="2:17" ht="20.100000000000001" customHeight="1" x14ac:dyDescent="0.25">
      <c r="B83" s="39"/>
      <c r="C83" s="8"/>
      <c r="D83" s="28" t="s">
        <v>18</v>
      </c>
      <c r="E83" s="28"/>
      <c r="F83" s="28"/>
      <c r="G83" s="28"/>
      <c r="H83" s="28"/>
      <c r="I83" s="28"/>
      <c r="J83" s="28"/>
      <c r="K83" s="29">
        <f>SUM(K78:L82)</f>
        <v>10227.32</v>
      </c>
      <c r="L83" s="29"/>
      <c r="M83" s="2">
        <f t="shared" si="28"/>
        <v>4</v>
      </c>
      <c r="N83" s="5"/>
      <c r="O83" s="5"/>
      <c r="P83" s="15"/>
      <c r="Q83" s="14"/>
    </row>
    <row r="84" spans="2:17" ht="20.100000000000001" customHeight="1" x14ac:dyDescent="0.25">
      <c r="O84" s="12"/>
      <c r="P84" s="14"/>
      <c r="Q84" s="14"/>
    </row>
    <row r="85" spans="2:17" ht="20.100000000000001" customHeight="1" x14ac:dyDescent="0.25">
      <c r="O85" s="12"/>
      <c r="P85" s="14"/>
      <c r="Q85" s="14"/>
    </row>
    <row r="86" spans="2:17" ht="20.100000000000001" customHeight="1" x14ac:dyDescent="0.25">
      <c r="O86" s="12"/>
      <c r="P86" s="14"/>
      <c r="Q86" s="14"/>
    </row>
    <row r="87" spans="2:17" ht="20.100000000000001" customHeight="1" x14ac:dyDescent="0.25">
      <c r="O87" s="12"/>
      <c r="P87" s="14"/>
      <c r="Q87" s="14"/>
    </row>
    <row r="88" spans="2:17" ht="20.100000000000001" customHeight="1" x14ac:dyDescent="0.25">
      <c r="O88" s="12"/>
      <c r="P88" s="14"/>
      <c r="Q88" s="14"/>
    </row>
    <row r="89" spans="2:17" ht="20.100000000000001" customHeight="1" x14ac:dyDescent="0.25">
      <c r="O89" s="12"/>
      <c r="P89" s="14"/>
      <c r="Q89" s="14"/>
    </row>
    <row r="90" spans="2:17" ht="20.100000000000001" customHeight="1" x14ac:dyDescent="0.25">
      <c r="O90" s="12"/>
      <c r="P90" s="14"/>
      <c r="Q90" s="14"/>
    </row>
    <row r="91" spans="2:17" ht="20.100000000000001" customHeight="1" x14ac:dyDescent="0.25">
      <c r="O91" s="12"/>
      <c r="P91" s="14"/>
      <c r="Q91" s="14"/>
    </row>
    <row r="92" spans="2:17" ht="20.100000000000001" customHeight="1" x14ac:dyDescent="0.25">
      <c r="O92" s="12"/>
      <c r="P92" s="14"/>
      <c r="Q92" s="14"/>
    </row>
    <row r="93" spans="2:17" ht="20.100000000000001" customHeight="1" x14ac:dyDescent="0.25">
      <c r="O93" s="12"/>
      <c r="P93" s="14"/>
      <c r="Q93" s="14"/>
    </row>
    <row r="94" spans="2:17" ht="20.100000000000001" customHeight="1" x14ac:dyDescent="0.25">
      <c r="O94" s="12"/>
      <c r="P94" s="14"/>
      <c r="Q94" s="14"/>
    </row>
    <row r="95" spans="2:17" ht="20.100000000000001" customHeight="1" x14ac:dyDescent="0.25">
      <c r="O95" s="12"/>
      <c r="P95" s="14"/>
      <c r="Q95" s="14"/>
    </row>
    <row r="96" spans="2:17" ht="20.100000000000001" customHeight="1" x14ac:dyDescent="0.25">
      <c r="O96" s="12"/>
      <c r="P96" s="14"/>
      <c r="Q96" s="14"/>
    </row>
    <row r="97" spans="15:17" ht="20.100000000000001" customHeight="1" x14ac:dyDescent="0.25">
      <c r="O97" s="12"/>
      <c r="P97" s="14"/>
      <c r="Q97" s="14"/>
    </row>
    <row r="98" spans="15:17" ht="20.100000000000001" customHeight="1" x14ac:dyDescent="0.25">
      <c r="O98" s="12"/>
      <c r="P98" s="14"/>
      <c r="Q98" s="14"/>
    </row>
    <row r="99" spans="15:17" ht="20.100000000000001" customHeight="1" x14ac:dyDescent="0.25">
      <c r="O99" s="12"/>
      <c r="P99" s="14"/>
      <c r="Q99" s="14"/>
    </row>
    <row r="100" spans="15:17" ht="20.100000000000001" customHeight="1" x14ac:dyDescent="0.25">
      <c r="O100" s="12"/>
      <c r="P100" s="14"/>
      <c r="Q100" s="14"/>
    </row>
    <row r="101" spans="15:17" x14ac:dyDescent="0.25">
      <c r="O101" s="14"/>
      <c r="P101" s="14"/>
      <c r="Q101" s="14"/>
    </row>
    <row r="102" spans="15:17" x14ac:dyDescent="0.25">
      <c r="O102" s="14"/>
      <c r="P102" s="14"/>
      <c r="Q102" s="14"/>
    </row>
  </sheetData>
  <mergeCells count="334">
    <mergeCell ref="C49:C50"/>
    <mergeCell ref="D49:E50"/>
    <mergeCell ref="C60:C61"/>
    <mergeCell ref="D60:E61"/>
    <mergeCell ref="C68:C69"/>
    <mergeCell ref="D68:E69"/>
    <mergeCell ref="C22:C23"/>
    <mergeCell ref="D22:E23"/>
    <mergeCell ref="C30:C31"/>
    <mergeCell ref="D30:E31"/>
    <mergeCell ref="C41:C42"/>
    <mergeCell ref="D41:E42"/>
    <mergeCell ref="D7:E7"/>
    <mergeCell ref="D9:E9"/>
    <mergeCell ref="D24:E24"/>
    <mergeCell ref="D28:E28"/>
    <mergeCell ref="B1:P2"/>
    <mergeCell ref="B3:B10"/>
    <mergeCell ref="I14:J14"/>
    <mergeCell ref="K14:L14"/>
    <mergeCell ref="D8:E8"/>
    <mergeCell ref="F3:F4"/>
    <mergeCell ref="G7:H7"/>
    <mergeCell ref="I5:J5"/>
    <mergeCell ref="I6:J6"/>
    <mergeCell ref="I7:J7"/>
    <mergeCell ref="D5:E5"/>
    <mergeCell ref="D6:E6"/>
    <mergeCell ref="O3:O4"/>
    <mergeCell ref="I9:J9"/>
    <mergeCell ref="K9:L9"/>
    <mergeCell ref="C3:C4"/>
    <mergeCell ref="D3:E4"/>
    <mergeCell ref="C11:C12"/>
    <mergeCell ref="D11:E12"/>
    <mergeCell ref="P3:P4"/>
    <mergeCell ref="M11:M12"/>
    <mergeCell ref="N3:N4"/>
    <mergeCell ref="M3:M4"/>
    <mergeCell ref="G8:H8"/>
    <mergeCell ref="I8:J8"/>
    <mergeCell ref="K8:L8"/>
    <mergeCell ref="K5:L5"/>
    <mergeCell ref="K6:L6"/>
    <mergeCell ref="K7:L7"/>
    <mergeCell ref="G3:H4"/>
    <mergeCell ref="I3:J4"/>
    <mergeCell ref="K3:L4"/>
    <mergeCell ref="G5:H5"/>
    <mergeCell ref="G6:H6"/>
    <mergeCell ref="D10:J10"/>
    <mergeCell ref="K10:L10"/>
    <mergeCell ref="G9:H9"/>
    <mergeCell ref="K13:L13"/>
    <mergeCell ref="I18:J18"/>
    <mergeCell ref="K18:L18"/>
    <mergeCell ref="D21:J21"/>
    <mergeCell ref="K21:L21"/>
    <mergeCell ref="F11:F12"/>
    <mergeCell ref="G11:H12"/>
    <mergeCell ref="I11:J12"/>
    <mergeCell ref="K11:L12"/>
    <mergeCell ref="D13:E13"/>
    <mergeCell ref="G13:H13"/>
    <mergeCell ref="I13:J13"/>
    <mergeCell ref="D15:E15"/>
    <mergeCell ref="G15:H15"/>
    <mergeCell ref="K17:L17"/>
    <mergeCell ref="G19:H19"/>
    <mergeCell ref="I19:J19"/>
    <mergeCell ref="K19:L19"/>
    <mergeCell ref="D19:E19"/>
    <mergeCell ref="D14:E14"/>
    <mergeCell ref="G14:H14"/>
    <mergeCell ref="K22:L23"/>
    <mergeCell ref="M22:M23"/>
    <mergeCell ref="B22:B29"/>
    <mergeCell ref="F22:F23"/>
    <mergeCell ref="G22:H23"/>
    <mergeCell ref="I22:J23"/>
    <mergeCell ref="D29:J29"/>
    <mergeCell ref="B11:B21"/>
    <mergeCell ref="I15:J15"/>
    <mergeCell ref="K15:L15"/>
    <mergeCell ref="D16:E16"/>
    <mergeCell ref="G16:H16"/>
    <mergeCell ref="I16:J16"/>
    <mergeCell ref="K16:L16"/>
    <mergeCell ref="D17:E17"/>
    <mergeCell ref="G17:H17"/>
    <mergeCell ref="I17:J17"/>
    <mergeCell ref="K26:L26"/>
    <mergeCell ref="D27:E27"/>
    <mergeCell ref="G27:H27"/>
    <mergeCell ref="I27:J27"/>
    <mergeCell ref="K27:L27"/>
    <mergeCell ref="D18:E18"/>
    <mergeCell ref="G18:H18"/>
    <mergeCell ref="G24:H24"/>
    <mergeCell ref="I24:J24"/>
    <mergeCell ref="K24:L24"/>
    <mergeCell ref="D25:E25"/>
    <mergeCell ref="G25:H25"/>
    <mergeCell ref="I25:J25"/>
    <mergeCell ref="K25:L25"/>
    <mergeCell ref="D26:E26"/>
    <mergeCell ref="G26:H26"/>
    <mergeCell ref="I26:J26"/>
    <mergeCell ref="M30:M31"/>
    <mergeCell ref="K29:L29"/>
    <mergeCell ref="B30:B40"/>
    <mergeCell ref="F30:F31"/>
    <mergeCell ref="G30:H31"/>
    <mergeCell ref="I30:J31"/>
    <mergeCell ref="K30:L31"/>
    <mergeCell ref="D32:E32"/>
    <mergeCell ref="G32:H32"/>
    <mergeCell ref="I32:J32"/>
    <mergeCell ref="K32:L32"/>
    <mergeCell ref="D36:E36"/>
    <mergeCell ref="G36:H36"/>
    <mergeCell ref="I36:J36"/>
    <mergeCell ref="K36:L36"/>
    <mergeCell ref="D38:E38"/>
    <mergeCell ref="G34:H34"/>
    <mergeCell ref="I34:J34"/>
    <mergeCell ref="K34:L34"/>
    <mergeCell ref="D35:E35"/>
    <mergeCell ref="G35:H35"/>
    <mergeCell ref="I35:J35"/>
    <mergeCell ref="K35:L35"/>
    <mergeCell ref="D37:E37"/>
    <mergeCell ref="P41:P42"/>
    <mergeCell ref="D43:E43"/>
    <mergeCell ref="G43:H43"/>
    <mergeCell ref="I43:J43"/>
    <mergeCell ref="K43:L43"/>
    <mergeCell ref="D44:E44"/>
    <mergeCell ref="G44:H44"/>
    <mergeCell ref="I44:J44"/>
    <mergeCell ref="K44:L44"/>
    <mergeCell ref="K41:L42"/>
    <mergeCell ref="M41:M42"/>
    <mergeCell ref="N41:N42"/>
    <mergeCell ref="O41:O42"/>
    <mergeCell ref="F41:F42"/>
    <mergeCell ref="G41:H42"/>
    <mergeCell ref="F49:F50"/>
    <mergeCell ref="G49:H50"/>
    <mergeCell ref="I49:J50"/>
    <mergeCell ref="K49:L50"/>
    <mergeCell ref="M49:M50"/>
    <mergeCell ref="N49:N50"/>
    <mergeCell ref="O49:O50"/>
    <mergeCell ref="D46:E46"/>
    <mergeCell ref="G46:H46"/>
    <mergeCell ref="I46:J46"/>
    <mergeCell ref="K46:L46"/>
    <mergeCell ref="D48:J48"/>
    <mergeCell ref="D47:E47"/>
    <mergeCell ref="G47:H47"/>
    <mergeCell ref="I47:J47"/>
    <mergeCell ref="K47:L47"/>
    <mergeCell ref="B60:B67"/>
    <mergeCell ref="F60:F61"/>
    <mergeCell ref="G60:H61"/>
    <mergeCell ref="I60:J61"/>
    <mergeCell ref="B68:B75"/>
    <mergeCell ref="D70:E70"/>
    <mergeCell ref="D75:J75"/>
    <mergeCell ref="M68:M69"/>
    <mergeCell ref="N68:N69"/>
    <mergeCell ref="D73:E73"/>
    <mergeCell ref="G73:H73"/>
    <mergeCell ref="I73:J73"/>
    <mergeCell ref="K73:L73"/>
    <mergeCell ref="D62:E62"/>
    <mergeCell ref="G62:H62"/>
    <mergeCell ref="I62:J62"/>
    <mergeCell ref="K62:L62"/>
    <mergeCell ref="D67:J67"/>
    <mergeCell ref="K65:L65"/>
    <mergeCell ref="K67:L67"/>
    <mergeCell ref="D63:E63"/>
    <mergeCell ref="G63:H63"/>
    <mergeCell ref="I63:J63"/>
    <mergeCell ref="K63:L63"/>
    <mergeCell ref="D51:E51"/>
    <mergeCell ref="G51:H51"/>
    <mergeCell ref="I51:J51"/>
    <mergeCell ref="K51:L51"/>
    <mergeCell ref="K54:L54"/>
    <mergeCell ref="B41:B48"/>
    <mergeCell ref="I41:J42"/>
    <mergeCell ref="G38:H38"/>
    <mergeCell ref="I38:J38"/>
    <mergeCell ref="K38:L38"/>
    <mergeCell ref="D40:J40"/>
    <mergeCell ref="K40:L40"/>
    <mergeCell ref="D52:E52"/>
    <mergeCell ref="G52:H52"/>
    <mergeCell ref="I52:J52"/>
    <mergeCell ref="K52:L52"/>
    <mergeCell ref="D53:E53"/>
    <mergeCell ref="G53:H53"/>
    <mergeCell ref="I53:J53"/>
    <mergeCell ref="K53:L53"/>
    <mergeCell ref="D54:E54"/>
    <mergeCell ref="G54:H54"/>
    <mergeCell ref="I54:J54"/>
    <mergeCell ref="B49:B59"/>
    <mergeCell ref="D55:E55"/>
    <mergeCell ref="G55:H55"/>
    <mergeCell ref="I55:J55"/>
    <mergeCell ref="K55:L55"/>
    <mergeCell ref="D56:E56"/>
    <mergeCell ref="D57:E57"/>
    <mergeCell ref="G57:H57"/>
    <mergeCell ref="I57:J57"/>
    <mergeCell ref="D59:J59"/>
    <mergeCell ref="K59:L59"/>
    <mergeCell ref="G56:H56"/>
    <mergeCell ref="I56:J56"/>
    <mergeCell ref="K56:L56"/>
    <mergeCell ref="K57:L57"/>
    <mergeCell ref="D58:E58"/>
    <mergeCell ref="G58:H58"/>
    <mergeCell ref="I58:J58"/>
    <mergeCell ref="D64:E64"/>
    <mergeCell ref="G64:H64"/>
    <mergeCell ref="I64:J64"/>
    <mergeCell ref="K64:L64"/>
    <mergeCell ref="D65:E65"/>
    <mergeCell ref="G65:H65"/>
    <mergeCell ref="I65:J65"/>
    <mergeCell ref="D66:E66"/>
    <mergeCell ref="G66:H66"/>
    <mergeCell ref="I66:J66"/>
    <mergeCell ref="D74:E74"/>
    <mergeCell ref="G74:H74"/>
    <mergeCell ref="I74:J74"/>
    <mergeCell ref="K74:L74"/>
    <mergeCell ref="F68:F69"/>
    <mergeCell ref="G68:H69"/>
    <mergeCell ref="I68:J69"/>
    <mergeCell ref="K68:L69"/>
    <mergeCell ref="D71:E71"/>
    <mergeCell ref="G71:H71"/>
    <mergeCell ref="I71:J71"/>
    <mergeCell ref="K71:L71"/>
    <mergeCell ref="D72:E72"/>
    <mergeCell ref="G72:H72"/>
    <mergeCell ref="I72:J72"/>
    <mergeCell ref="K72:L72"/>
    <mergeCell ref="G70:H70"/>
    <mergeCell ref="I70:J70"/>
    <mergeCell ref="P68:P69"/>
    <mergeCell ref="K75:L75"/>
    <mergeCell ref="K70:L70"/>
    <mergeCell ref="P60:P61"/>
    <mergeCell ref="K60:L61"/>
    <mergeCell ref="M60:M61"/>
    <mergeCell ref="N60:N61"/>
    <mergeCell ref="O60:O61"/>
    <mergeCell ref="K58:L58"/>
    <mergeCell ref="K66:L66"/>
    <mergeCell ref="O68:O69"/>
    <mergeCell ref="G28:H28"/>
    <mergeCell ref="I28:J28"/>
    <mergeCell ref="K28:L28"/>
    <mergeCell ref="D39:E39"/>
    <mergeCell ref="G39:H39"/>
    <mergeCell ref="I39:J39"/>
    <mergeCell ref="K39:L39"/>
    <mergeCell ref="D45:E45"/>
    <mergeCell ref="G45:H45"/>
    <mergeCell ref="I45:J45"/>
    <mergeCell ref="D33:E33"/>
    <mergeCell ref="G33:H33"/>
    <mergeCell ref="I33:J33"/>
    <mergeCell ref="K33:L33"/>
    <mergeCell ref="D34:E34"/>
    <mergeCell ref="G37:H37"/>
    <mergeCell ref="I37:J37"/>
    <mergeCell ref="K37:L37"/>
    <mergeCell ref="N30:N31"/>
    <mergeCell ref="O30:O31"/>
    <mergeCell ref="P30:P31"/>
    <mergeCell ref="N11:N12"/>
    <mergeCell ref="O11:O12"/>
    <mergeCell ref="P11:P12"/>
    <mergeCell ref="N22:N23"/>
    <mergeCell ref="O22:O23"/>
    <mergeCell ref="P22:P23"/>
    <mergeCell ref="P49:P50"/>
    <mergeCell ref="K48:L48"/>
    <mergeCell ref="K45:L45"/>
    <mergeCell ref="D20:E20"/>
    <mergeCell ref="G20:H20"/>
    <mergeCell ref="I20:J20"/>
    <mergeCell ref="K20:L20"/>
    <mergeCell ref="B76:B83"/>
    <mergeCell ref="C76:C77"/>
    <mergeCell ref="D76:E77"/>
    <mergeCell ref="F76:F77"/>
    <mergeCell ref="G76:H77"/>
    <mergeCell ref="I76:J77"/>
    <mergeCell ref="K76:L77"/>
    <mergeCell ref="M76:M77"/>
    <mergeCell ref="N76:N77"/>
    <mergeCell ref="O76:O77"/>
    <mergeCell ref="P76:P77"/>
    <mergeCell ref="D78:E78"/>
    <mergeCell ref="G78:H78"/>
    <mergeCell ref="I78:J78"/>
    <mergeCell ref="K78:L78"/>
    <mergeCell ref="D79:E79"/>
    <mergeCell ref="G79:H79"/>
    <mergeCell ref="D83:J83"/>
    <mergeCell ref="K83:L83"/>
    <mergeCell ref="D81:E81"/>
    <mergeCell ref="G81:H81"/>
    <mergeCell ref="I81:J81"/>
    <mergeCell ref="K81:L81"/>
    <mergeCell ref="I79:J79"/>
    <mergeCell ref="K79:L79"/>
    <mergeCell ref="D80:E80"/>
    <mergeCell ref="G80:H80"/>
    <mergeCell ref="I80:J80"/>
    <mergeCell ref="K80:L80"/>
    <mergeCell ref="D82:E82"/>
    <mergeCell ref="G82:H82"/>
    <mergeCell ref="I82:J82"/>
    <mergeCell ref="K82:L82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1"/>
  <sheetViews>
    <sheetView tabSelected="1" topLeftCell="B1" workbookViewId="0">
      <selection activeCell="U7" sqref="U7"/>
    </sheetView>
  </sheetViews>
  <sheetFormatPr baseColWidth="10" defaultRowHeight="15" x14ac:dyDescent="0.25"/>
  <cols>
    <col min="2" max="2" width="6" customWidth="1"/>
    <col min="3" max="3" width="4.140625" customWidth="1"/>
    <col min="4" max="4" width="7" customWidth="1"/>
    <col min="5" max="5" width="7.5703125" customWidth="1"/>
    <col min="6" max="6" width="5.140625" customWidth="1"/>
    <col min="7" max="7" width="8.42578125" customWidth="1"/>
    <col min="8" max="8" width="6" customWidth="1"/>
    <col min="9" max="9" width="4" customWidth="1"/>
    <col min="10" max="10" width="8.7109375" customWidth="1"/>
    <col min="11" max="11" width="3.140625" customWidth="1"/>
    <col min="12" max="12" width="5" customWidth="1"/>
    <col min="13" max="13" width="4.85546875" customWidth="1"/>
  </cols>
  <sheetData>
    <row r="1" spans="2:14" ht="15.75" thickBot="1" x14ac:dyDescent="0.3"/>
    <row r="2" spans="2:14" x14ac:dyDescent="0.25">
      <c r="B2" s="61" t="s">
        <v>0</v>
      </c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3"/>
    </row>
    <row r="3" spans="2:14" ht="15.75" thickBot="1" x14ac:dyDescent="0.3">
      <c r="B3" s="64"/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6"/>
    </row>
    <row r="4" spans="2:14" x14ac:dyDescent="0.25">
      <c r="B4" s="67" t="s">
        <v>19</v>
      </c>
      <c r="C4" s="68"/>
      <c r="D4" s="69" t="s">
        <v>20</v>
      </c>
      <c r="E4" s="69"/>
      <c r="F4" s="69" t="s">
        <v>21</v>
      </c>
      <c r="G4" s="69"/>
      <c r="H4" s="69" t="s">
        <v>22</v>
      </c>
      <c r="I4" s="69"/>
      <c r="J4" s="69" t="s">
        <v>17</v>
      </c>
      <c r="K4" s="69"/>
      <c r="L4" s="70" t="s">
        <v>10</v>
      </c>
      <c r="M4" s="70"/>
      <c r="N4" s="69" t="s">
        <v>11</v>
      </c>
    </row>
    <row r="5" spans="2:14" x14ac:dyDescent="0.25">
      <c r="B5" s="57"/>
      <c r="C5" s="58"/>
      <c r="D5" s="51"/>
      <c r="E5" s="51"/>
      <c r="F5" s="51"/>
      <c r="G5" s="51"/>
      <c r="H5" s="51"/>
      <c r="I5" s="51"/>
      <c r="J5" s="51"/>
      <c r="K5" s="51"/>
      <c r="L5" s="71"/>
      <c r="M5" s="71"/>
      <c r="N5" s="51"/>
    </row>
    <row r="6" spans="2:14" x14ac:dyDescent="0.25">
      <c r="B6" s="55" t="s">
        <v>2</v>
      </c>
      <c r="C6" s="56"/>
      <c r="D6" s="52">
        <v>0.125</v>
      </c>
      <c r="E6" s="52"/>
      <c r="F6" s="29" t="s">
        <v>23</v>
      </c>
      <c r="G6" s="29"/>
      <c r="H6" s="29">
        <v>1</v>
      </c>
      <c r="I6" s="29"/>
      <c r="J6" s="29">
        <v>21.21</v>
      </c>
      <c r="K6" s="29"/>
      <c r="L6" s="29">
        <v>1.7</v>
      </c>
      <c r="M6" s="29"/>
      <c r="N6" s="11">
        <v>2.7000000000000001E-3</v>
      </c>
    </row>
    <row r="7" spans="2:14" x14ac:dyDescent="0.25">
      <c r="B7" s="59"/>
      <c r="C7" s="60"/>
      <c r="D7" s="52">
        <v>0.125</v>
      </c>
      <c r="E7" s="52"/>
      <c r="F7" s="29" t="s">
        <v>23</v>
      </c>
      <c r="G7" s="29"/>
      <c r="H7" s="29">
        <v>2</v>
      </c>
      <c r="I7" s="29"/>
      <c r="J7" s="29">
        <v>34.880000000000003</v>
      </c>
      <c r="K7" s="29"/>
      <c r="L7" s="29">
        <v>2.79</v>
      </c>
      <c r="M7" s="29"/>
      <c r="N7" s="11">
        <v>4.4000000000000003E-3</v>
      </c>
    </row>
    <row r="8" spans="2:14" x14ac:dyDescent="0.25">
      <c r="B8" s="55" t="s">
        <v>3</v>
      </c>
      <c r="C8" s="56"/>
      <c r="D8" s="52">
        <v>0.125</v>
      </c>
      <c r="E8" s="52"/>
      <c r="F8" s="29" t="s">
        <v>25</v>
      </c>
      <c r="G8" s="29"/>
      <c r="H8" s="29">
        <v>1</v>
      </c>
      <c r="I8" s="29"/>
      <c r="J8" s="29">
        <v>29.47</v>
      </c>
      <c r="K8" s="29"/>
      <c r="L8" s="29">
        <v>2.36</v>
      </c>
      <c r="M8" s="29"/>
      <c r="N8" s="11">
        <v>3.8E-3</v>
      </c>
    </row>
    <row r="9" spans="2:14" x14ac:dyDescent="0.25">
      <c r="B9" s="57"/>
      <c r="C9" s="58"/>
      <c r="D9" s="52">
        <v>0.125</v>
      </c>
      <c r="E9" s="52"/>
      <c r="F9" s="29" t="s">
        <v>25</v>
      </c>
      <c r="G9" s="29"/>
      <c r="H9" s="29">
        <v>2</v>
      </c>
      <c r="I9" s="29"/>
      <c r="J9" s="29">
        <v>71.05</v>
      </c>
      <c r="K9" s="29"/>
      <c r="L9" s="29">
        <v>5.68</v>
      </c>
      <c r="M9" s="29"/>
      <c r="N9" s="11">
        <v>9.1000000000000004E-3</v>
      </c>
    </row>
    <row r="10" spans="2:14" x14ac:dyDescent="0.25">
      <c r="B10" s="55" t="s">
        <v>4</v>
      </c>
      <c r="C10" s="56"/>
      <c r="D10" s="52">
        <v>0.125</v>
      </c>
      <c r="E10" s="52"/>
      <c r="F10" s="29" t="s">
        <v>23</v>
      </c>
      <c r="G10" s="29"/>
      <c r="H10" s="29">
        <v>1</v>
      </c>
      <c r="I10" s="29"/>
      <c r="J10" s="29">
        <v>52.77</v>
      </c>
      <c r="K10" s="29"/>
      <c r="L10" s="29">
        <v>4.22</v>
      </c>
      <c r="M10" s="29"/>
      <c r="N10" s="50">
        <v>6.7000000000000002E-3</v>
      </c>
    </row>
    <row r="11" spans="2:14" x14ac:dyDescent="0.25">
      <c r="B11" s="57"/>
      <c r="C11" s="58"/>
      <c r="D11" s="52"/>
      <c r="E11" s="52"/>
      <c r="F11" s="29"/>
      <c r="G11" s="29"/>
      <c r="H11" s="29"/>
      <c r="I11" s="29"/>
      <c r="J11" s="29"/>
      <c r="K11" s="29"/>
      <c r="L11" s="29"/>
      <c r="M11" s="29"/>
      <c r="N11" s="50"/>
    </row>
    <row r="12" spans="2:14" x14ac:dyDescent="0.25">
      <c r="B12" s="55" t="s">
        <v>5</v>
      </c>
      <c r="C12" s="56"/>
      <c r="D12" s="52">
        <v>0.125</v>
      </c>
      <c r="E12" s="52"/>
      <c r="F12" s="29" t="s">
        <v>25</v>
      </c>
      <c r="G12" s="29"/>
      <c r="H12" s="29">
        <v>1</v>
      </c>
      <c r="I12" s="29"/>
      <c r="J12" s="29">
        <v>4.01</v>
      </c>
      <c r="K12" s="29"/>
      <c r="L12" s="29">
        <v>0.38</v>
      </c>
      <c r="M12" s="29"/>
      <c r="N12" s="11">
        <v>5.0000000000000001E-4</v>
      </c>
    </row>
    <row r="13" spans="2:14" x14ac:dyDescent="0.25">
      <c r="B13" s="59"/>
      <c r="C13" s="60"/>
      <c r="D13" s="52">
        <v>0.125</v>
      </c>
      <c r="E13" s="52"/>
      <c r="F13" s="41" t="s">
        <v>25</v>
      </c>
      <c r="G13" s="42"/>
      <c r="H13" s="41">
        <v>2</v>
      </c>
      <c r="I13" s="42"/>
      <c r="J13" s="41">
        <v>5.77</v>
      </c>
      <c r="K13" s="42"/>
      <c r="L13" s="41">
        <v>0.38</v>
      </c>
      <c r="M13" s="42"/>
      <c r="N13" s="11">
        <v>5.9999999999999995E-4</v>
      </c>
    </row>
    <row r="14" spans="2:14" x14ac:dyDescent="0.25">
      <c r="B14" s="57"/>
      <c r="C14" s="58"/>
      <c r="D14" s="52">
        <v>0.125</v>
      </c>
      <c r="E14" s="52"/>
      <c r="F14" s="29" t="s">
        <v>25</v>
      </c>
      <c r="G14" s="29"/>
      <c r="H14" s="29">
        <v>3</v>
      </c>
      <c r="I14" s="29"/>
      <c r="J14" s="29">
        <v>68.92</v>
      </c>
      <c r="K14" s="29"/>
      <c r="L14" s="29">
        <v>5.51</v>
      </c>
      <c r="M14" s="29"/>
      <c r="N14" s="11">
        <v>8.8000000000000005E-3</v>
      </c>
    </row>
    <row r="15" spans="2:14" x14ac:dyDescent="0.25">
      <c r="B15" s="55" t="s">
        <v>6</v>
      </c>
      <c r="C15" s="56"/>
      <c r="D15" s="52">
        <v>0.125</v>
      </c>
      <c r="E15" s="52"/>
      <c r="F15" s="29" t="s">
        <v>26</v>
      </c>
      <c r="G15" s="29"/>
      <c r="H15" s="29">
        <v>1</v>
      </c>
      <c r="I15" s="29"/>
      <c r="J15" s="29">
        <v>25.26</v>
      </c>
      <c r="K15" s="29"/>
      <c r="L15" s="29">
        <v>2.02</v>
      </c>
      <c r="M15" s="29"/>
      <c r="N15" s="50">
        <v>3.2000000000000002E-3</v>
      </c>
    </row>
    <row r="16" spans="2:14" x14ac:dyDescent="0.25">
      <c r="B16" s="57"/>
      <c r="C16" s="58"/>
      <c r="D16" s="52"/>
      <c r="E16" s="52"/>
      <c r="F16" s="29"/>
      <c r="G16" s="29"/>
      <c r="H16" s="29"/>
      <c r="I16" s="29"/>
      <c r="J16" s="29"/>
      <c r="K16" s="29"/>
      <c r="L16" s="29"/>
      <c r="M16" s="29"/>
      <c r="N16" s="50"/>
    </row>
    <row r="17" spans="1:14" x14ac:dyDescent="0.25">
      <c r="B17" s="55" t="s">
        <v>7</v>
      </c>
      <c r="C17" s="56"/>
      <c r="D17" s="52">
        <v>0.125</v>
      </c>
      <c r="E17" s="52"/>
      <c r="F17" s="29" t="s">
        <v>27</v>
      </c>
      <c r="G17" s="29"/>
      <c r="H17" s="29">
        <v>1</v>
      </c>
      <c r="I17" s="29"/>
      <c r="J17" s="29">
        <v>4.4000000000000004</v>
      </c>
      <c r="K17" s="29"/>
      <c r="L17" s="29">
        <v>0.42</v>
      </c>
      <c r="M17" s="29"/>
      <c r="N17" s="11">
        <v>5.9999999999999995E-4</v>
      </c>
    </row>
    <row r="18" spans="1:14" x14ac:dyDescent="0.25">
      <c r="B18" s="59"/>
      <c r="C18" s="60"/>
      <c r="D18" s="52">
        <v>0.125</v>
      </c>
      <c r="E18" s="52"/>
      <c r="F18" s="50" t="s">
        <v>27</v>
      </c>
      <c r="G18" s="50"/>
      <c r="H18" s="50">
        <v>2</v>
      </c>
      <c r="I18" s="50"/>
      <c r="J18" s="50">
        <v>5.22</v>
      </c>
      <c r="K18" s="50"/>
      <c r="L18" s="50">
        <v>0.42</v>
      </c>
      <c r="M18" s="50"/>
      <c r="N18" s="11">
        <v>6.9999999999999999E-4</v>
      </c>
    </row>
    <row r="19" spans="1:14" x14ac:dyDescent="0.25">
      <c r="B19" s="57"/>
      <c r="C19" s="58"/>
      <c r="D19" s="52">
        <v>0.125</v>
      </c>
      <c r="E19" s="52"/>
      <c r="F19" s="29" t="s">
        <v>27</v>
      </c>
      <c r="G19" s="29"/>
      <c r="H19" s="29">
        <v>3</v>
      </c>
      <c r="I19" s="29"/>
      <c r="J19" s="29">
        <v>76.11</v>
      </c>
      <c r="K19" s="29"/>
      <c r="L19" s="29">
        <v>6.08</v>
      </c>
      <c r="M19" s="29"/>
      <c r="N19" s="11">
        <v>9.7000000000000003E-3</v>
      </c>
    </row>
    <row r="20" spans="1:14" x14ac:dyDescent="0.25">
      <c r="B20" s="55" t="s">
        <v>8</v>
      </c>
      <c r="C20" s="56"/>
      <c r="D20" s="52">
        <v>0.125</v>
      </c>
      <c r="E20" s="52"/>
      <c r="F20" s="29" t="s">
        <v>26</v>
      </c>
      <c r="G20" s="29"/>
      <c r="H20" s="29">
        <v>1</v>
      </c>
      <c r="I20" s="29"/>
      <c r="J20" s="29">
        <v>22.96</v>
      </c>
      <c r="K20" s="29"/>
      <c r="L20" s="29">
        <v>1.84</v>
      </c>
      <c r="M20" s="29"/>
      <c r="N20" s="50">
        <v>2.8999999999999998E-3</v>
      </c>
    </row>
    <row r="21" spans="1:14" x14ac:dyDescent="0.25">
      <c r="B21" s="57"/>
      <c r="C21" s="58"/>
      <c r="D21" s="52"/>
      <c r="E21" s="52"/>
      <c r="F21" s="29"/>
      <c r="G21" s="29"/>
      <c r="H21" s="29"/>
      <c r="I21" s="29"/>
      <c r="J21" s="29"/>
      <c r="K21" s="29"/>
      <c r="L21" s="29"/>
      <c r="M21" s="29"/>
      <c r="N21" s="50"/>
    </row>
    <row r="22" spans="1:14" x14ac:dyDescent="0.25">
      <c r="B22" s="55" t="s">
        <v>9</v>
      </c>
      <c r="C22" s="56"/>
      <c r="D22" s="52">
        <v>0.125</v>
      </c>
      <c r="E22" s="52"/>
      <c r="F22" s="29" t="s">
        <v>23</v>
      </c>
      <c r="G22" s="29"/>
      <c r="H22" s="29">
        <v>1</v>
      </c>
      <c r="I22" s="29"/>
      <c r="J22" s="29">
        <v>30.51</v>
      </c>
      <c r="K22" s="29"/>
      <c r="L22" s="29">
        <v>2.44</v>
      </c>
      <c r="M22" s="29"/>
      <c r="N22" s="50">
        <v>3.8999999999999998E-3</v>
      </c>
    </row>
    <row r="23" spans="1:14" x14ac:dyDescent="0.25">
      <c r="B23" s="57"/>
      <c r="C23" s="58"/>
      <c r="D23" s="52"/>
      <c r="E23" s="52"/>
      <c r="F23" s="29"/>
      <c r="G23" s="29"/>
      <c r="H23" s="29"/>
      <c r="I23" s="29"/>
      <c r="J23" s="29"/>
      <c r="K23" s="29"/>
      <c r="L23" s="29"/>
      <c r="M23" s="29"/>
      <c r="N23" s="50"/>
    </row>
    <row r="24" spans="1:14" x14ac:dyDescent="0.25">
      <c r="B24" s="51" t="s">
        <v>34</v>
      </c>
      <c r="C24" s="51"/>
      <c r="D24" s="52">
        <v>0.125</v>
      </c>
      <c r="E24" s="52"/>
      <c r="F24" s="29" t="s">
        <v>23</v>
      </c>
      <c r="G24" s="29"/>
      <c r="H24" s="29">
        <v>3</v>
      </c>
      <c r="I24" s="29"/>
      <c r="J24" s="29">
        <v>70.010000000000005</v>
      </c>
      <c r="K24" s="29"/>
      <c r="L24" s="29">
        <v>5.59</v>
      </c>
      <c r="M24" s="29"/>
      <c r="N24" s="50">
        <v>8.8999999999999999E-3</v>
      </c>
    </row>
    <row r="25" spans="1:14" x14ac:dyDescent="0.25">
      <c r="B25" s="51"/>
      <c r="C25" s="51"/>
      <c r="D25" s="52"/>
      <c r="E25" s="52"/>
      <c r="F25" s="29"/>
      <c r="G25" s="29"/>
      <c r="H25" s="29"/>
      <c r="I25" s="29"/>
      <c r="J25" s="29"/>
      <c r="K25" s="29"/>
      <c r="L25" s="29"/>
      <c r="M25" s="29"/>
      <c r="N25" s="50"/>
    </row>
    <row r="26" spans="1:14" x14ac:dyDescent="0.25">
      <c r="A26" s="12"/>
      <c r="B26" s="25"/>
      <c r="C26" s="25"/>
      <c r="D26" s="24"/>
      <c r="E26" s="21"/>
      <c r="F26" s="22"/>
      <c r="G26" s="22"/>
      <c r="H26" s="22"/>
      <c r="I26" s="22"/>
      <c r="J26" s="22"/>
      <c r="K26" s="22"/>
      <c r="L26" s="22"/>
      <c r="M26" s="22"/>
      <c r="N26" s="23"/>
    </row>
    <row r="27" spans="1:14" x14ac:dyDescent="0.25">
      <c r="A27" s="12"/>
      <c r="B27" s="26"/>
      <c r="C27" s="26"/>
      <c r="D27" s="12"/>
    </row>
    <row r="28" spans="1:14" x14ac:dyDescent="0.25">
      <c r="C28" s="54" t="s">
        <v>24</v>
      </c>
      <c r="D28" s="54"/>
    </row>
    <row r="29" spans="1:14" x14ac:dyDescent="0.25">
      <c r="C29" s="54"/>
      <c r="D29" s="54"/>
    </row>
    <row r="30" spans="1:14" x14ac:dyDescent="0.25">
      <c r="C30" s="29">
        <v>19.399999999999999</v>
      </c>
      <c r="D30" s="29"/>
    </row>
    <row r="31" spans="1:14" x14ac:dyDescent="0.25">
      <c r="C31" s="29"/>
      <c r="D31" s="29"/>
    </row>
    <row r="32" spans="1:14" x14ac:dyDescent="0.25">
      <c r="C32" s="29">
        <v>19.5</v>
      </c>
      <c r="D32" s="29"/>
    </row>
    <row r="33" spans="2:4" x14ac:dyDescent="0.25">
      <c r="C33" s="29"/>
      <c r="D33" s="29"/>
    </row>
    <row r="34" spans="2:4" x14ac:dyDescent="0.25">
      <c r="C34" s="29">
        <v>12.53</v>
      </c>
      <c r="D34" s="29"/>
    </row>
    <row r="35" spans="2:4" x14ac:dyDescent="0.25">
      <c r="C35" s="29"/>
      <c r="D35" s="29"/>
    </row>
    <row r="36" spans="2:4" x14ac:dyDescent="0.25">
      <c r="C36" s="29">
        <v>16.96</v>
      </c>
      <c r="D36" s="29"/>
    </row>
    <row r="37" spans="2:4" x14ac:dyDescent="0.25">
      <c r="C37" s="29"/>
      <c r="D37" s="29"/>
    </row>
    <row r="38" spans="2:4" x14ac:dyDescent="0.25">
      <c r="C38" s="29"/>
      <c r="D38" s="29"/>
    </row>
    <row r="39" spans="2:4" x14ac:dyDescent="0.25">
      <c r="C39" s="29">
        <v>8.31</v>
      </c>
      <c r="D39" s="29"/>
    </row>
    <row r="40" spans="2:4" x14ac:dyDescent="0.25">
      <c r="C40" s="29"/>
      <c r="D40" s="29"/>
    </row>
    <row r="41" spans="2:4" x14ac:dyDescent="0.25">
      <c r="C41" s="29">
        <v>18.12</v>
      </c>
      <c r="D41" s="29"/>
    </row>
    <row r="42" spans="2:4" x14ac:dyDescent="0.25">
      <c r="C42" s="29"/>
      <c r="D42" s="29"/>
    </row>
    <row r="43" spans="2:4" x14ac:dyDescent="0.25">
      <c r="C43" s="29"/>
      <c r="D43" s="29"/>
    </row>
    <row r="44" spans="2:4" x14ac:dyDescent="0.25">
      <c r="C44" s="29">
        <v>7.75</v>
      </c>
      <c r="D44" s="29"/>
    </row>
    <row r="45" spans="2:4" x14ac:dyDescent="0.25">
      <c r="C45" s="29"/>
      <c r="D45" s="29"/>
    </row>
    <row r="46" spans="2:4" x14ac:dyDescent="0.25">
      <c r="C46" s="29">
        <v>9.57</v>
      </c>
      <c r="D46" s="29"/>
    </row>
    <row r="47" spans="2:4" x14ac:dyDescent="0.25">
      <c r="C47" s="29"/>
      <c r="D47" s="29"/>
    </row>
    <row r="48" spans="2:4" x14ac:dyDescent="0.25">
      <c r="B48" s="53"/>
      <c r="C48" s="29">
        <v>3.93</v>
      </c>
      <c r="D48" s="29"/>
    </row>
    <row r="49" spans="2:4" x14ac:dyDescent="0.25">
      <c r="B49" s="53"/>
      <c r="C49" s="29"/>
      <c r="D49" s="29"/>
    </row>
    <row r="50" spans="2:4" x14ac:dyDescent="0.25">
      <c r="C50" s="29"/>
      <c r="D50" s="29"/>
    </row>
    <row r="51" spans="2:4" x14ac:dyDescent="0.25">
      <c r="C51" s="29"/>
      <c r="D51" s="29"/>
    </row>
  </sheetData>
  <mergeCells count="109">
    <mergeCell ref="B2:N3"/>
    <mergeCell ref="B4:C5"/>
    <mergeCell ref="D4:E5"/>
    <mergeCell ref="F4:G5"/>
    <mergeCell ref="H4:I5"/>
    <mergeCell ref="J4:K5"/>
    <mergeCell ref="L4:M5"/>
    <mergeCell ref="N4:N5"/>
    <mergeCell ref="L7:M7"/>
    <mergeCell ref="B6:C7"/>
    <mergeCell ref="D6:E6"/>
    <mergeCell ref="F6:G6"/>
    <mergeCell ref="H6:I6"/>
    <mergeCell ref="J6:K6"/>
    <mergeCell ref="L6:M6"/>
    <mergeCell ref="D7:E7"/>
    <mergeCell ref="F7:G7"/>
    <mergeCell ref="H7:I7"/>
    <mergeCell ref="J7:K7"/>
    <mergeCell ref="L9:M9"/>
    <mergeCell ref="B10:C11"/>
    <mergeCell ref="D10:E11"/>
    <mergeCell ref="F10:G11"/>
    <mergeCell ref="H10:I11"/>
    <mergeCell ref="J10:K11"/>
    <mergeCell ref="L10:M11"/>
    <mergeCell ref="B8:C9"/>
    <mergeCell ref="D8:E8"/>
    <mergeCell ref="F8:G8"/>
    <mergeCell ref="H8:I8"/>
    <mergeCell ref="J8:K8"/>
    <mergeCell ref="L8:M8"/>
    <mergeCell ref="D9:E9"/>
    <mergeCell ref="F9:G9"/>
    <mergeCell ref="H9:I9"/>
    <mergeCell ref="J9:K9"/>
    <mergeCell ref="J13:K13"/>
    <mergeCell ref="L13:M13"/>
    <mergeCell ref="D14:E14"/>
    <mergeCell ref="F14:G14"/>
    <mergeCell ref="H14:I14"/>
    <mergeCell ref="J14:K14"/>
    <mergeCell ref="L14:M14"/>
    <mergeCell ref="N10:N11"/>
    <mergeCell ref="B12:C14"/>
    <mergeCell ref="D12:E12"/>
    <mergeCell ref="F12:G12"/>
    <mergeCell ref="H12:I12"/>
    <mergeCell ref="J12:K12"/>
    <mergeCell ref="L12:M12"/>
    <mergeCell ref="D13:E13"/>
    <mergeCell ref="F13:G13"/>
    <mergeCell ref="H13:I13"/>
    <mergeCell ref="J18:K18"/>
    <mergeCell ref="L18:M18"/>
    <mergeCell ref="D19:E19"/>
    <mergeCell ref="F19:G19"/>
    <mergeCell ref="H19:I19"/>
    <mergeCell ref="J19:K19"/>
    <mergeCell ref="L19:M19"/>
    <mergeCell ref="N15:N16"/>
    <mergeCell ref="B17:C19"/>
    <mergeCell ref="D17:E17"/>
    <mergeCell ref="F17:G17"/>
    <mergeCell ref="H17:I17"/>
    <mergeCell ref="J17:K17"/>
    <mergeCell ref="L17:M17"/>
    <mergeCell ref="D18:E18"/>
    <mergeCell ref="F18:G18"/>
    <mergeCell ref="H18:I18"/>
    <mergeCell ref="B15:C16"/>
    <mergeCell ref="D15:E16"/>
    <mergeCell ref="F15:G16"/>
    <mergeCell ref="H15:I16"/>
    <mergeCell ref="J15:K16"/>
    <mergeCell ref="L15:M16"/>
    <mergeCell ref="N20:N21"/>
    <mergeCell ref="B22:C23"/>
    <mergeCell ref="D22:E23"/>
    <mergeCell ref="F22:G23"/>
    <mergeCell ref="H22:I23"/>
    <mergeCell ref="J22:K23"/>
    <mergeCell ref="L22:M23"/>
    <mergeCell ref="N22:N23"/>
    <mergeCell ref="B20:C21"/>
    <mergeCell ref="D20:E21"/>
    <mergeCell ref="F20:G21"/>
    <mergeCell ref="H20:I21"/>
    <mergeCell ref="J20:K21"/>
    <mergeCell ref="L20:M21"/>
    <mergeCell ref="L24:M25"/>
    <mergeCell ref="N24:N25"/>
    <mergeCell ref="C50:D51"/>
    <mergeCell ref="B24:C25"/>
    <mergeCell ref="D24:E25"/>
    <mergeCell ref="F24:G25"/>
    <mergeCell ref="H24:I25"/>
    <mergeCell ref="J24:K25"/>
    <mergeCell ref="C41:D43"/>
    <mergeCell ref="C44:D45"/>
    <mergeCell ref="C46:D47"/>
    <mergeCell ref="B48:B49"/>
    <mergeCell ref="C48:D49"/>
    <mergeCell ref="C28:D29"/>
    <mergeCell ref="C30:D31"/>
    <mergeCell ref="C32:D33"/>
    <mergeCell ref="C34:D35"/>
    <mergeCell ref="C36:D38"/>
    <mergeCell ref="C39:D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Modulos</vt:lpstr>
      <vt:lpstr>Hoja1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</dc:creator>
  <cp:lastModifiedBy>Edgar</cp:lastModifiedBy>
  <dcterms:created xsi:type="dcterms:W3CDTF">2024-02-07T22:39:08Z</dcterms:created>
  <dcterms:modified xsi:type="dcterms:W3CDTF">2024-02-14T12:32:34Z</dcterms:modified>
</cp:coreProperties>
</file>