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-christophebeltra/Downloads/Re__Motif_frequencies_plot/"/>
    </mc:Choice>
  </mc:AlternateContent>
  <xr:revisionPtr revIDLastSave="0" documentId="10_ncr:8140008_{53A78D6D-D19C-4F43-8607-3F1307D560A3}" xr6:coauthVersionLast="34" xr6:coauthVersionMax="34" xr10:uidLastSave="{00000000-0000-0000-0000-000000000000}"/>
  <bookViews>
    <workbookView xWindow="80" yWindow="460" windowWidth="25440" windowHeight="14760" activeTab="3"/>
  </bookViews>
  <sheets>
    <sheet name="Texprog1 2vsTexint_up_motifs" sheetId="1" r:id="rId1"/>
    <sheet name="Texprog1 2vsTexint_down_motifs" sheetId="2" r:id="rId2"/>
    <sheet name="TexintvsTexterm_up_motifs" sheetId="3" r:id="rId3"/>
    <sheet name="TexintvsTexterm_down_motifs" sheetId="4" r:id="rId4"/>
  </sheets>
  <calcPr calcId="0"/>
</workbook>
</file>

<file path=xl/calcChain.xml><?xml version="1.0" encoding="utf-8"?>
<calcChain xmlns="http://schemas.openxmlformats.org/spreadsheetml/2006/main">
  <c r="G241" i="4" l="1"/>
  <c r="H234" i="4"/>
  <c r="H232" i="4"/>
  <c r="H230" i="4"/>
  <c r="H229" i="4"/>
  <c r="G228" i="4"/>
  <c r="G227" i="4"/>
  <c r="G226" i="4"/>
  <c r="G225" i="4"/>
  <c r="G218" i="4"/>
  <c r="G217" i="4"/>
  <c r="G216" i="4"/>
  <c r="G215" i="4"/>
  <c r="G213" i="4"/>
  <c r="G210" i="4"/>
  <c r="G208" i="4"/>
  <c r="H207" i="4"/>
  <c r="G205" i="4"/>
  <c r="H204" i="4"/>
  <c r="G203" i="4"/>
  <c r="H202" i="4"/>
  <c r="G201" i="4"/>
  <c r="G200" i="4"/>
  <c r="G199" i="4"/>
  <c r="G196" i="4"/>
  <c r="G194" i="4"/>
  <c r="H189" i="4"/>
  <c r="G188" i="4"/>
  <c r="G186" i="4"/>
  <c r="G184" i="4"/>
  <c r="G179" i="4"/>
  <c r="G177" i="4"/>
  <c r="G176" i="4"/>
  <c r="G175" i="4"/>
  <c r="G170" i="4"/>
  <c r="H169" i="4"/>
  <c r="G168" i="4"/>
  <c r="H167" i="4"/>
  <c r="H165" i="4"/>
  <c r="G164" i="4"/>
  <c r="H163" i="4"/>
  <c r="H162" i="4"/>
  <c r="H160" i="4"/>
  <c r="G159" i="4"/>
  <c r="H158" i="4"/>
  <c r="H157" i="4"/>
  <c r="H156" i="4"/>
  <c r="G155" i="4"/>
  <c r="H154" i="4"/>
  <c r="G153" i="4"/>
  <c r="H152" i="4"/>
  <c r="G150" i="4"/>
  <c r="G148" i="4"/>
  <c r="G147" i="4"/>
  <c r="G146" i="4"/>
  <c r="H141" i="4"/>
  <c r="H140" i="4"/>
  <c r="H139" i="4"/>
  <c r="G138" i="4"/>
  <c r="H136" i="4"/>
  <c r="H134" i="4"/>
  <c r="H133" i="4"/>
  <c r="H132" i="4"/>
  <c r="G131" i="4"/>
  <c r="G130" i="4"/>
  <c r="H128" i="4"/>
  <c r="H126" i="4"/>
  <c r="G125" i="4"/>
  <c r="G122" i="4"/>
  <c r="G121" i="4"/>
  <c r="G120" i="4"/>
  <c r="H119" i="4"/>
  <c r="G117" i="4"/>
  <c r="G114" i="4"/>
  <c r="G111" i="4"/>
  <c r="G110" i="4"/>
  <c r="H109" i="4"/>
  <c r="G104" i="4"/>
  <c r="G101" i="4"/>
  <c r="G100" i="4"/>
  <c r="G99" i="4"/>
  <c r="H97" i="4"/>
  <c r="G96" i="4"/>
  <c r="G95" i="4"/>
  <c r="H93" i="4"/>
  <c r="H92" i="4"/>
  <c r="H88" i="4"/>
  <c r="G87" i="4"/>
  <c r="H84" i="4"/>
  <c r="G80" i="4"/>
  <c r="G79" i="4"/>
  <c r="G78" i="4"/>
  <c r="G76" i="4"/>
  <c r="G75" i="4"/>
  <c r="G73" i="4"/>
  <c r="G71" i="4"/>
  <c r="G69" i="4"/>
  <c r="G67" i="4"/>
  <c r="G66" i="4"/>
  <c r="H65" i="4"/>
  <c r="G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G46" i="4"/>
  <c r="G45" i="4"/>
  <c r="G44" i="4"/>
  <c r="H43" i="4"/>
  <c r="H42" i="4"/>
  <c r="G41" i="4"/>
  <c r="G40" i="4"/>
  <c r="G34" i="4"/>
  <c r="G33" i="4"/>
  <c r="G32" i="4"/>
  <c r="H23" i="4"/>
  <c r="G22" i="4"/>
  <c r="H21" i="4"/>
  <c r="G19" i="4"/>
  <c r="H18" i="4"/>
  <c r="G4" i="4"/>
  <c r="H3" i="4"/>
  <c r="G190" i="3"/>
  <c r="H189" i="3"/>
  <c r="H187" i="3"/>
  <c r="H185" i="3"/>
  <c r="H183" i="3"/>
  <c r="H180" i="3"/>
  <c r="H173" i="3"/>
  <c r="H172" i="3"/>
  <c r="H165" i="3"/>
  <c r="G163" i="3"/>
  <c r="H161" i="3"/>
  <c r="G159" i="3"/>
  <c r="H158" i="3"/>
  <c r="H157" i="3"/>
  <c r="H156" i="3"/>
  <c r="H155" i="3"/>
  <c r="H153" i="3"/>
  <c r="G150" i="3"/>
  <c r="G144" i="3"/>
  <c r="G143" i="3"/>
  <c r="G142" i="3"/>
  <c r="H141" i="3"/>
  <c r="H138" i="3"/>
  <c r="H136" i="3"/>
  <c r="H134" i="3"/>
  <c r="H132" i="3"/>
  <c r="G131" i="3"/>
  <c r="G130" i="3"/>
  <c r="H129" i="3"/>
  <c r="G128" i="3"/>
  <c r="G127" i="3"/>
  <c r="G125" i="3"/>
  <c r="H123" i="3"/>
  <c r="G122" i="3"/>
  <c r="G121" i="3"/>
  <c r="G119" i="3"/>
  <c r="G117" i="3"/>
  <c r="G116" i="3"/>
  <c r="G111" i="3"/>
  <c r="G110" i="3"/>
  <c r="G109" i="3"/>
  <c r="G108" i="3"/>
  <c r="G107" i="3"/>
  <c r="G105" i="3"/>
  <c r="G104" i="3"/>
  <c r="G103" i="3"/>
  <c r="G102" i="3"/>
  <c r="G99" i="3"/>
  <c r="H98" i="3"/>
  <c r="G97" i="3"/>
  <c r="G95" i="3"/>
  <c r="G94" i="3"/>
  <c r="G91" i="3"/>
  <c r="G90" i="3"/>
  <c r="G88" i="3"/>
  <c r="G87" i="3"/>
  <c r="G86" i="3"/>
  <c r="G84" i="3"/>
  <c r="G82" i="3"/>
  <c r="G81" i="3"/>
  <c r="G80" i="3"/>
  <c r="G77" i="3"/>
  <c r="G76" i="3"/>
  <c r="G74" i="3"/>
  <c r="G73" i="3"/>
  <c r="H69" i="3"/>
  <c r="H68" i="3"/>
  <c r="H67" i="3"/>
  <c r="H65" i="3"/>
  <c r="H64" i="3"/>
  <c r="H61" i="3"/>
  <c r="G60" i="3"/>
  <c r="G59" i="3"/>
  <c r="G57" i="3"/>
  <c r="G56" i="3"/>
  <c r="H41" i="3"/>
  <c r="H40" i="3"/>
  <c r="G39" i="3"/>
  <c r="H38" i="3"/>
  <c r="H35" i="3"/>
  <c r="H34" i="3"/>
  <c r="G33" i="3"/>
  <c r="H32" i="3"/>
  <c r="H31" i="3"/>
  <c r="H30" i="3"/>
  <c r="H29" i="3"/>
  <c r="H28" i="3"/>
  <c r="H25" i="3"/>
  <c r="H24" i="3"/>
  <c r="H23" i="3"/>
  <c r="H22" i="3"/>
  <c r="G21" i="3"/>
  <c r="G19" i="3"/>
  <c r="G18" i="3"/>
  <c r="H16" i="3"/>
  <c r="H14" i="3"/>
  <c r="G12" i="3"/>
  <c r="H7" i="3"/>
  <c r="H6" i="3"/>
  <c r="H5" i="3"/>
  <c r="H4" i="3"/>
  <c r="H2" i="3"/>
  <c r="H218" i="2"/>
  <c r="H217" i="2"/>
  <c r="H216" i="2"/>
  <c r="H215" i="2"/>
  <c r="H213" i="2"/>
  <c r="H212" i="2"/>
  <c r="G210" i="2"/>
  <c r="H209" i="2"/>
  <c r="G208" i="2"/>
  <c r="H207" i="2"/>
  <c r="H206" i="2"/>
  <c r="G204" i="2"/>
  <c r="H203" i="2"/>
  <c r="H201" i="2"/>
  <c r="G200" i="2"/>
  <c r="G199" i="2"/>
  <c r="G194" i="2"/>
  <c r="H193" i="2"/>
  <c r="G191" i="2"/>
  <c r="G188" i="2"/>
  <c r="G187" i="2"/>
  <c r="G186" i="2"/>
  <c r="H185" i="2"/>
  <c r="H184" i="2"/>
  <c r="H183" i="2"/>
  <c r="H182" i="2"/>
  <c r="G181" i="2"/>
  <c r="G180" i="2"/>
  <c r="G179" i="2"/>
  <c r="G178" i="2"/>
  <c r="G177" i="2"/>
  <c r="G176" i="2"/>
  <c r="G175" i="2"/>
  <c r="H174" i="2"/>
  <c r="H172" i="2"/>
  <c r="H170" i="2"/>
  <c r="H166" i="2"/>
  <c r="H164" i="2"/>
  <c r="H161" i="2"/>
  <c r="G154" i="2"/>
  <c r="G153" i="2"/>
  <c r="G151" i="2"/>
  <c r="G150" i="2"/>
  <c r="G149" i="2"/>
  <c r="G148" i="2"/>
  <c r="G147" i="2"/>
  <c r="G146" i="2"/>
  <c r="G145" i="2"/>
  <c r="G144" i="2"/>
  <c r="G141" i="2"/>
  <c r="H139" i="2"/>
  <c r="G138" i="2"/>
  <c r="H136" i="2"/>
  <c r="G134" i="2"/>
  <c r="G133" i="2"/>
  <c r="H130" i="2"/>
  <c r="H129" i="2"/>
  <c r="H128" i="2"/>
  <c r="H124" i="2"/>
  <c r="H122" i="2"/>
  <c r="G121" i="2"/>
  <c r="G120" i="2"/>
  <c r="G119" i="2"/>
  <c r="H117" i="2"/>
  <c r="G116" i="2"/>
  <c r="G115" i="2"/>
  <c r="G111" i="2"/>
  <c r="G110" i="2"/>
  <c r="G109" i="2"/>
  <c r="G108" i="2"/>
  <c r="G107" i="2"/>
  <c r="G106" i="2"/>
  <c r="G105" i="2"/>
  <c r="G104" i="2"/>
  <c r="G103" i="2"/>
  <c r="G102" i="2"/>
  <c r="H100" i="2"/>
  <c r="G98" i="2"/>
  <c r="G97" i="2"/>
  <c r="G96" i="2"/>
  <c r="G94" i="2"/>
  <c r="G89" i="2"/>
  <c r="H88" i="2"/>
  <c r="H85" i="2"/>
  <c r="G84" i="2"/>
  <c r="H79" i="2"/>
  <c r="H78" i="2"/>
  <c r="H77" i="2"/>
  <c r="H75" i="2"/>
  <c r="H74" i="2"/>
  <c r="H71" i="2"/>
  <c r="G70" i="2"/>
  <c r="G69" i="2"/>
  <c r="H60" i="2"/>
  <c r="H56" i="2"/>
  <c r="H55" i="2"/>
  <c r="H54" i="2"/>
  <c r="H51" i="2"/>
  <c r="H49" i="2"/>
  <c r="H48" i="2"/>
  <c r="H46" i="2"/>
  <c r="H45" i="2"/>
  <c r="H43" i="2"/>
  <c r="H42" i="2"/>
  <c r="G41" i="2"/>
  <c r="H40" i="2"/>
  <c r="G39" i="2"/>
  <c r="G37" i="2"/>
  <c r="G36" i="2"/>
  <c r="G35" i="2"/>
  <c r="G34" i="2"/>
  <c r="G32" i="2"/>
  <c r="H30" i="2"/>
  <c r="H27" i="2"/>
  <c r="H24" i="2"/>
  <c r="G12" i="2"/>
  <c r="H11" i="2"/>
  <c r="H10" i="2"/>
  <c r="H9" i="2"/>
  <c r="H7" i="2"/>
  <c r="H6" i="2"/>
  <c r="H4" i="2"/>
  <c r="H3" i="2"/>
  <c r="H2" i="1"/>
  <c r="H3" i="1"/>
  <c r="H4" i="1"/>
  <c r="H5" i="1"/>
  <c r="H10" i="1"/>
  <c r="H11" i="1"/>
  <c r="G14" i="1"/>
  <c r="H17" i="1"/>
  <c r="G22" i="1"/>
  <c r="G29" i="1"/>
  <c r="H33" i="1"/>
  <c r="H37" i="1"/>
  <c r="H38" i="1"/>
  <c r="G40" i="1"/>
  <c r="G41" i="1"/>
  <c r="G42" i="1"/>
  <c r="G43" i="1"/>
  <c r="G45" i="1"/>
  <c r="G47" i="1"/>
  <c r="G48" i="1"/>
  <c r="G49" i="1"/>
  <c r="G50" i="1"/>
  <c r="G51" i="1"/>
  <c r="H52" i="1"/>
  <c r="G54" i="1"/>
  <c r="G57" i="1"/>
  <c r="G58" i="1"/>
  <c r="G60" i="1"/>
  <c r="G67" i="1"/>
  <c r="H71" i="1"/>
  <c r="H74" i="1"/>
  <c r="G76" i="1"/>
  <c r="H77" i="1"/>
  <c r="G81" i="1"/>
  <c r="G83" i="1"/>
  <c r="G84" i="1"/>
  <c r="G85" i="1"/>
  <c r="G87" i="1"/>
  <c r="G90" i="1"/>
  <c r="G92" i="1"/>
  <c r="G93" i="1"/>
  <c r="G94" i="1"/>
  <c r="G95" i="1"/>
  <c r="G96" i="1"/>
  <c r="G97" i="1"/>
  <c r="G98" i="1"/>
  <c r="G99" i="1"/>
  <c r="G100" i="1"/>
  <c r="G101" i="1"/>
  <c r="H103" i="1"/>
  <c r="G105" i="1"/>
  <c r="G110" i="1"/>
  <c r="G111" i="1"/>
  <c r="G117" i="1"/>
  <c r="G124" i="1"/>
  <c r="H125" i="1"/>
  <c r="H127" i="1"/>
  <c r="H128" i="1"/>
  <c r="H129" i="1"/>
  <c r="H130" i="1"/>
  <c r="H131" i="1"/>
  <c r="H133" i="1"/>
  <c r="H136" i="1"/>
  <c r="H137" i="1"/>
  <c r="G147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H163" i="1"/>
  <c r="G165" i="1"/>
  <c r="G166" i="1"/>
  <c r="H167" i="1"/>
  <c r="G168" i="1"/>
  <c r="H169" i="1"/>
  <c r="G171" i="1"/>
  <c r="H172" i="1"/>
  <c r="H173" i="1"/>
  <c r="H176" i="1"/>
  <c r="G177" i="1"/>
  <c r="H178" i="1"/>
  <c r="G181" i="1"/>
</calcChain>
</file>

<file path=xl/sharedStrings.xml><?xml version="1.0" encoding="utf-8"?>
<sst xmlns="http://schemas.openxmlformats.org/spreadsheetml/2006/main" count="3735" uniqueCount="1433">
  <si>
    <t>motif</t>
  </si>
  <si>
    <t>match_name</t>
  </si>
  <si>
    <t>match_rank</t>
  </si>
  <si>
    <t>offset</t>
  </si>
  <si>
    <t>orientation</t>
  </si>
  <si>
    <t>score</t>
  </si>
  <si>
    <t>alignment1</t>
  </si>
  <si>
    <t>alignment2</t>
  </si>
  <si>
    <t>motif1</t>
  </si>
  <si>
    <t>TCF7L2/MA0523.1/Jaspar</t>
  </si>
  <si>
    <t>forward strand</t>
  </si>
  <si>
    <t>HVCACATCAAAG---</t>
  </si>
  <si>
    <t>Tcf3(HMG)/mES-Tcf3-ChIP-Seq(GSE11724)/Homer</t>
  </si>
  <si>
    <t>HVCACATCAAAG-</t>
  </si>
  <si>
    <t>Tcf4(HMG)/Hct116-Tcf4-ChIP-Seq(SRA012054)/Homer</t>
  </si>
  <si>
    <t>TCFL2(HMG)/K562-TCF7L2-ChIP-Seq(GSE29196)/Homer</t>
  </si>
  <si>
    <t>PB0082.1_Tcf3_1/Jaspar</t>
  </si>
  <si>
    <t>HVCACATCAAAG-----</t>
  </si>
  <si>
    <t>TATAGATCAAAGGAAAA</t>
  </si>
  <si>
    <t>PB0084.1_Tcf7l2_1/Jaspar</t>
  </si>
  <si>
    <t>reverse strand</t>
  </si>
  <si>
    <t>NNNAGATCAAAGGANNN</t>
  </si>
  <si>
    <t>PB0083.1_Tcf7_1/Jaspar</t>
  </si>
  <si>
    <t>PB0040.1_Lef1_1/Jaspar</t>
  </si>
  <si>
    <t>NANAGATCAAAGGGNNN</t>
  </si>
  <si>
    <t>Tcf7/MA0769.1/Jaspar</t>
  </si>
  <si>
    <t>LEF1/MA0768.1/Jaspar</t>
  </si>
  <si>
    <t>HVCACATCAAAG----</t>
  </si>
  <si>
    <t>motif2</t>
  </si>
  <si>
    <t>TCF4/MA0830.1/Jaspar</t>
  </si>
  <si>
    <t>CDCACCTG--</t>
  </si>
  <si>
    <t>CGCACCTGCT</t>
  </si>
  <si>
    <t>E2A(bHLH),near_PU.1/Bcell-PU.1-ChIP-Seq(GSE21512)/Homer</t>
  </si>
  <si>
    <t>NNCACCTGNN</t>
  </si>
  <si>
    <t>ZEB1/MA0103.2/Jaspar</t>
  </si>
  <si>
    <t>CCTCACCTG</t>
  </si>
  <si>
    <t>TCF3/MA0522.2/Jaspar</t>
  </si>
  <si>
    <t>AACACCTGCT</t>
  </si>
  <si>
    <t>ID4/MA0824.1/Jaspar</t>
  </si>
  <si>
    <t>TACACCTGTC</t>
  </si>
  <si>
    <t>SNAI2/MA0745.1/Jaspar</t>
  </si>
  <si>
    <t>PB0089.1_Tcfe2a_1/Jaspar</t>
  </si>
  <si>
    <t>----CDCACCTG-----</t>
  </si>
  <si>
    <t>NNTNCGCACCTGTNGAN</t>
  </si>
  <si>
    <t>FIGLA/MA0820.1/Jaspar</t>
  </si>
  <si>
    <t>ACCACCTGTT</t>
  </si>
  <si>
    <t>E2A(bHLH)/proBcell-E2A-ChIP-Seq(GSE21978)/Homer</t>
  </si>
  <si>
    <t>-CDCACCTG-</t>
  </si>
  <si>
    <t>NNACAGCTGC</t>
  </si>
  <si>
    <t>Ascl1(bHLH)/NeuralTubes-Ascl1-ChIP-Seq(GSE55840)/Homer</t>
  </si>
  <si>
    <t>CDCACCTG----</t>
  </si>
  <si>
    <t>NVCAGCTGBBNN</t>
  </si>
  <si>
    <t>motif3</t>
  </si>
  <si>
    <t>HNF6(Homeobox)/Liver-Hnf6-ChIP-Seq(ERP000394)/Homer</t>
  </si>
  <si>
    <t>NTATYGATCH</t>
  </si>
  <si>
    <t>------WTWGATCG---</t>
  </si>
  <si>
    <t>AATCCCTTTGATCTATC</t>
  </si>
  <si>
    <t>-----WTWGATCG--</t>
  </si>
  <si>
    <t>AACCCTTTGATCTTT</t>
  </si>
  <si>
    <t>ATTTCCTTTGATCTATA</t>
  </si>
  <si>
    <t>--WTWGATCG--</t>
  </si>
  <si>
    <t>CCTTTGATCTTT</t>
  </si>
  <si>
    <t>PB0072.1_Sox5_1/Jaspar</t>
  </si>
  <si>
    <t>-----WTWGATCG---</t>
  </si>
  <si>
    <t>NNTTTATTGTTCTNNN</t>
  </si>
  <si>
    <t>PB0063.1_Sox13_1/Jaspar</t>
  </si>
  <si>
    <t>AANTTATTGTTCTNNA</t>
  </si>
  <si>
    <t>SOX9/MA0077.1/Jaspar</t>
  </si>
  <si>
    <t>CCATTGTTC-</t>
  </si>
  <si>
    <t>PB0173.1_Sox21_2/Jaspar</t>
  </si>
  <si>
    <t>-----WTWGATCG----</t>
  </si>
  <si>
    <t>AATCAATTGTTCCGCTA</t>
  </si>
  <si>
    <t>PB0144.1_Lef1_2/Jaspar</t>
  </si>
  <si>
    <t>------WTWGATCG--</t>
  </si>
  <si>
    <t>NNANTGATTGATNTTN</t>
  </si>
  <si>
    <t>motif4</t>
  </si>
  <si>
    <t>NFkB-p65(RHD)/GM12787-p65-ChIP-Seq(GSE19485)/Homer</t>
  </si>
  <si>
    <t>DDGGGRATTCCC</t>
  </si>
  <si>
    <t>NGGGGATTTCCC</t>
  </si>
  <si>
    <t>MF0003.1_REL_class/Jaspar</t>
  </si>
  <si>
    <t>NFKB2/MA0778.1/Jaspar</t>
  </si>
  <si>
    <t>DDGGGRATTCCC-</t>
  </si>
  <si>
    <t>AGGGGAATCCCCT</t>
  </si>
  <si>
    <t>REL/MA0101.1/Jaspar</t>
  </si>
  <si>
    <t>-GGGGATTTCC-</t>
  </si>
  <si>
    <t>NFkB-p50,p52(RHD)/Monocyte-p50-ChIP-Chip(Schreiber_et_al.)/Homer</t>
  </si>
  <si>
    <t>GGGGGAATCCCC</t>
  </si>
  <si>
    <t>RELA/MA0107.1/Jaspar</t>
  </si>
  <si>
    <t>NFkB-p65-Rel(RHD)/ThioMac-LPS-Expression(GSE23622)/Homer</t>
  </si>
  <si>
    <t>NFKB1/MA0105.4/Jaspar</t>
  </si>
  <si>
    <t>PB0133.1_Hic1_2/Jaspar</t>
  </si>
  <si>
    <t>NNNNTTGGGCACNNCN</t>
  </si>
  <si>
    <t>PB0201.1_Zfp281_2/Jaspar</t>
  </si>
  <si>
    <t>NNNATTGGGGGTNTCCT</t>
  </si>
  <si>
    <t>motif5</t>
  </si>
  <si>
    <t>BATF::JUN/MA0462.1/Jaspar</t>
  </si>
  <si>
    <t>TGAGTCATTTC</t>
  </si>
  <si>
    <t>JDP2/MA0655.1/Jaspar</t>
  </si>
  <si>
    <t>ATGAGTCAT---</t>
  </si>
  <si>
    <t>JUN(var.2)/MA0489.1/Jaspar</t>
  </si>
  <si>
    <t>--GAGTCATATC--</t>
  </si>
  <si>
    <t>ATGAGTCATNTNNT</t>
  </si>
  <si>
    <t>BATF(bZIP)/Th17-BATF-ChIP-Seq(GSE39756)/Homer</t>
  </si>
  <si>
    <t>ATGASTCATH--</t>
  </si>
  <si>
    <t>MAFG::NFE2L1/MA0089.1/Jaspar</t>
  </si>
  <si>
    <t>GAGTCATATC</t>
  </si>
  <si>
    <t>--GTCATN--</t>
  </si>
  <si>
    <t>AP-1(bZIP)/ThioMac-PU.1-ChIP-Seq(GSE21512)/Homer</t>
  </si>
  <si>
    <t>GATGAGTCAT---</t>
  </si>
  <si>
    <t>NFE2/MA0841.1/Jaspar</t>
  </si>
  <si>
    <t>GATGAGTCATN--</t>
  </si>
  <si>
    <t>FOS::JUN/MA0099.2/Jaspar</t>
  </si>
  <si>
    <t>TGAGTCA----</t>
  </si>
  <si>
    <t>FOS/MA0476.1/Jaspar</t>
  </si>
  <si>
    <t>TGTGACTCATT--</t>
  </si>
  <si>
    <t>Atf3(bZIP)/GBM-ATF3-ChIP-Seq(GSE33912)/Homer</t>
  </si>
  <si>
    <t>NDATGASTCATH--</t>
  </si>
  <si>
    <t>motif6</t>
  </si>
  <si>
    <t>FOXH1/MA0479.1/Jaspar</t>
  </si>
  <si>
    <t>GTGTGGACTC--</t>
  </si>
  <si>
    <t>Foxh1(Forkhead)/hESC-FOXH1-ChIP-Seq(GSE29422)/Homer</t>
  </si>
  <si>
    <t>-GTGTGGACTC-</t>
  </si>
  <si>
    <t>NNTGTGGATTSS</t>
  </si>
  <si>
    <t>GLI2/MA0734.1/Jaspar</t>
  </si>
  <si>
    <t>CAGTGTGGTCGC</t>
  </si>
  <si>
    <t>ZNF354C/MA0130.1/Jaspar</t>
  </si>
  <si>
    <t>GTGTGGACTC</t>
  </si>
  <si>
    <t>--GTGGAT--</t>
  </si>
  <si>
    <t>PB0134.1_Hnf4a_2/Jaspar</t>
  </si>
  <si>
    <t>-GTGTGGACTC-----</t>
  </si>
  <si>
    <t>NNATTGGACTTTNGNN</t>
  </si>
  <si>
    <t>RUNX2(Runt)/PCa-RUNX2-ChIP-Seq(GSE33889)/Homer</t>
  </si>
  <si>
    <t>NNHTGTGGTTWN</t>
  </si>
  <si>
    <t>EKLF(Zf)/Erythrocyte-Klf1-ChIP-Seq(GSE20478)/Homer</t>
  </si>
  <si>
    <t>NTGGGTGTGGCC--</t>
  </si>
  <si>
    <t>Fox:Ebox(Forkhead,bHLH)/Panc1-Foxa2-ChIP-Seq(GSE47459)/Homer</t>
  </si>
  <si>
    <t>-GTGTGGACTC------</t>
  </si>
  <si>
    <t>NSTGTTTRCWCAGBNNN</t>
  </si>
  <si>
    <t>RUNX1/MA0002.2/Jaspar</t>
  </si>
  <si>
    <t>GTCTGTGGTTT-</t>
  </si>
  <si>
    <t>PB0104.1_Zscan4_1/Jaspar</t>
  </si>
  <si>
    <t>---GTGTGGACTC----</t>
  </si>
  <si>
    <t>TACATGTGCACATAAAA</t>
  </si>
  <si>
    <t>motif7</t>
  </si>
  <si>
    <t>ZIC3/MA0697.1/Jaspar</t>
  </si>
  <si>
    <t>-CTCAGCGGTGGG--</t>
  </si>
  <si>
    <t>NCGCAGCGGGGGGTC</t>
  </si>
  <si>
    <t>ZIC1/MA0696.1/Jaspar</t>
  </si>
  <si>
    <t>CTCAGCGGTGGG--</t>
  </si>
  <si>
    <t>CACAGCGGGGGGTC</t>
  </si>
  <si>
    <t>ZIC4/MA0751.1/Jaspar</t>
  </si>
  <si>
    <t>NCNCAGCGGGGGGTC</t>
  </si>
  <si>
    <t>GLIS2/MA0736.1/Jaspar</t>
  </si>
  <si>
    <t>CTTCGCGGGGGGTC</t>
  </si>
  <si>
    <t>Unknown-ESC-element(?)/mES-Nanog-ChIP-Seq(GSE11724)/Homer</t>
  </si>
  <si>
    <t>CTCAGCGGTGGG</t>
  </si>
  <si>
    <t>CACAGCAGGGGG</t>
  </si>
  <si>
    <t>Zic(Zf)/Cerebellum-ZIC1.2-ChIP-Seq(GSE60731)/Homer</t>
  </si>
  <si>
    <t>DCTCAGCAGG---</t>
  </si>
  <si>
    <t>PB0110.1_Bcl6b_2/Jaspar</t>
  </si>
  <si>
    <t>-CTCAGCGGTGGG---</t>
  </si>
  <si>
    <t>NNTNAGGGGCGGNNNN</t>
  </si>
  <si>
    <t>GLIS3/MA0737.1/Jaspar</t>
  </si>
  <si>
    <t>CTTCGTGGGGGGTC</t>
  </si>
  <si>
    <t>MyoG(bHLH)/C2C12-MyoG-ChIP-Seq(GSE36024)/Homer</t>
  </si>
  <si>
    <t>--CAGCTGTT--</t>
  </si>
  <si>
    <t>SP1/MA0079.3/Jaspar</t>
  </si>
  <si>
    <t>motif8</t>
  </si>
  <si>
    <t>ZNF165(Zf)/WHIM12-ZNF165-ChIP-Seq(GSE65937)/Homer</t>
  </si>
  <si>
    <t>----AGACGCAGGG-</t>
  </si>
  <si>
    <t>AAGGKGRCGCAGGCA</t>
  </si>
  <si>
    <t>POL009.1_DCE_S_II/Jaspar</t>
  </si>
  <si>
    <t>AGACGCAGGG</t>
  </si>
  <si>
    <t>---CACAGN-</t>
  </si>
  <si>
    <t>AP-2alpha(AP2)/Hela-AP2alpha-ChIP-Seq(GSE31477)/Homer</t>
  </si>
  <si>
    <t>AGACGCAGGG---</t>
  </si>
  <si>
    <t>EBF1(EBF)/Near-E2A-ChIP-Seq(GSE21512)/Homer</t>
  </si>
  <si>
    <t>AGACGCAGGG--</t>
  </si>
  <si>
    <t>GTCCCCAGGGGA</t>
  </si>
  <si>
    <t>Smad4(MAD)/ESC-SMAD4-ChIP-Seq(GSE29422)/Homer</t>
  </si>
  <si>
    <t>CCAGACRSVB--</t>
  </si>
  <si>
    <t>ZNF416(Zf)/HEK293-ZNF416.GFP-ChIP-Seq(GSE58341)/Homer</t>
  </si>
  <si>
    <t>TFAP2A(var.2)/MA0810.1/Jaspar</t>
  </si>
  <si>
    <t>TGCCCNGGGGCA</t>
  </si>
  <si>
    <t>TFAP2B(var.2)/MA0812.1/Jaspar</t>
  </si>
  <si>
    <t>AGACGCAGGG-</t>
  </si>
  <si>
    <t>AGCCTCAGGCA</t>
  </si>
  <si>
    <t>Sp1(Zf)/Promoter/Homer</t>
  </si>
  <si>
    <t>GGGGGCGGGGCC</t>
  </si>
  <si>
    <t>Smad2(MAD)/ES-SMAD2-ChIP-Seq(GSE29422)/Homer</t>
  </si>
  <si>
    <t>CCAGACAG----</t>
  </si>
  <si>
    <t>motif9</t>
  </si>
  <si>
    <t>PB0192.1_Tcfap2e_2/Jaspar</t>
  </si>
  <si>
    <t>-TTCTTTTTAAGT-</t>
  </si>
  <si>
    <t>TTTTTTTTCNNGTN</t>
  </si>
  <si>
    <t>PB0182.1_Srf_2/Jaspar</t>
  </si>
  <si>
    <t>NNNNTTTTTTTTTNAAC</t>
  </si>
  <si>
    <t>PB0093.1_Zfp105_1/Jaspar</t>
  </si>
  <si>
    <t>NTNTTGTTGTTTGTN</t>
  </si>
  <si>
    <t>PB0123.1_Foxl1_2/Jaspar</t>
  </si>
  <si>
    <t>NNTTTTGTTTTGATNT</t>
  </si>
  <si>
    <t>--TTCTTTTTAAGT---</t>
  </si>
  <si>
    <t>NNTTCCTTTGATCTNNA</t>
  </si>
  <si>
    <t>PB0148.1_Mtf1_2/Jaspar</t>
  </si>
  <si>
    <t>NNTTTTTCTTATNT</t>
  </si>
  <si>
    <t>bZIP:IRF(bZIP,IRF)/Th17-BatF-ChIP-Seq(GSE39756)/Homer</t>
  </si>
  <si>
    <t>----TTCTTTTTAAGT--</t>
  </si>
  <si>
    <t>NAGTTTCABTHTGACTNW</t>
  </si>
  <si>
    <t>IRF:BATF(IRF:bZIP)/pDC-Irf8-ChIP-Seq(GSE66899)/Homer</t>
  </si>
  <si>
    <t>--TTCTTTTTAAGT-</t>
  </si>
  <si>
    <t>CTTTCANTATGACTV</t>
  </si>
  <si>
    <t>PB0116.1_Elf3_2/Jaspar</t>
  </si>
  <si>
    <t>GNATTTTTTTTTTGANC</t>
  </si>
  <si>
    <t>FOXP1/MA0481.1/Jaspar</t>
  </si>
  <si>
    <t>TTCTTTTTAAGT---</t>
  </si>
  <si>
    <t>CTTTGTTTACTTTTN</t>
  </si>
  <si>
    <t>motif10</t>
  </si>
  <si>
    <t>PB0003.1_Ascl2_1/Jaspar</t>
  </si>
  <si>
    <t>CTCAGCAGCTGCTACTG</t>
  </si>
  <si>
    <t>NNACAGCTGC-----</t>
  </si>
  <si>
    <t>Myog/MA0500.1/Jaspar</t>
  </si>
  <si>
    <t>GACAGCTGCAG---</t>
  </si>
  <si>
    <t>Tcf12/MA0521.1/Jaspar</t>
  </si>
  <si>
    <t>AACAGCTGCAG---</t>
  </si>
  <si>
    <t>Myod1/MA0499.1/Jaspar</t>
  </si>
  <si>
    <t>NGNGACAGCTGCN----</t>
  </si>
  <si>
    <t>Tcf12(bHLH)/GM12878-Tcf12-ChIP-Seq(GSE32465)/Homer</t>
  </si>
  <si>
    <t>CAGCAGCTGN-----</t>
  </si>
  <si>
    <t>NNVVCAGCTGBN----</t>
  </si>
  <si>
    <t>MyoD(bHLH)/Myotube-MyoD-ChIP-Seq(GSE21614)/Homer</t>
  </si>
  <si>
    <t>AGCAGCTGCTNN--</t>
  </si>
  <si>
    <t>Ascl2/MA0816.1/Jaspar</t>
  </si>
  <si>
    <t>AGCAGCTGCT----</t>
  </si>
  <si>
    <t>NHLH1/MA0048.2/Jaspar</t>
  </si>
  <si>
    <t>CGCAGCTGCG----</t>
  </si>
  <si>
    <t>motif11</t>
  </si>
  <si>
    <t>PB0033.1_Irf3_1/Jaspar</t>
  </si>
  <si>
    <t>--GCTTCCGTTC--</t>
  </si>
  <si>
    <t>CAGTTTCGNTTCTN</t>
  </si>
  <si>
    <t>ZNF189(Zf)/HEK293-ZNF189.GFP-ChIP-Seq(GSE58341)/Homer</t>
  </si>
  <si>
    <t>GCTTCCGTTC--</t>
  </si>
  <si>
    <t>MF0001.1_ETS_class/Jaspar</t>
  </si>
  <si>
    <t>GCTTCCGTTC</t>
  </si>
  <si>
    <t>-CTTCCGGT-</t>
  </si>
  <si>
    <t>ETV5/MA0765.1/Jaspar</t>
  </si>
  <si>
    <t>NACTTCCGGT-</t>
  </si>
  <si>
    <t>PB0051.1_Osr2_1/Jaspar</t>
  </si>
  <si>
    <t>----GCTTCCGTTC--</t>
  </si>
  <si>
    <t>CNNNGCTACTGTANNN</t>
  </si>
  <si>
    <t>PB0050.1_Osr1_1/Jaspar</t>
  </si>
  <si>
    <t>TNNTGCTACTGTNNNN</t>
  </si>
  <si>
    <t>POL008.1_DCE_S_I/Jaspar</t>
  </si>
  <si>
    <t>GCTTCC----</t>
  </si>
  <si>
    <t>PU.1-IRF(ETS:IRF)/Bcell-PU.1-ChIP-Seq(GSE21512)/Homer</t>
  </si>
  <si>
    <t>GTTTCACTTCCG</t>
  </si>
  <si>
    <t>ETV1/MA0761.1/Jaspar</t>
  </si>
  <si>
    <t>ETV4/MA0764.1/Jaspar</t>
  </si>
  <si>
    <t>TACTTCCGGT-</t>
  </si>
  <si>
    <t>motif12</t>
  </si>
  <si>
    <t>PB0147.1_Max_2/Jaspar</t>
  </si>
  <si>
    <t>--GGCCCATGGC--</t>
  </si>
  <si>
    <t>NNGTCGCGTGNCAC</t>
  </si>
  <si>
    <t>GGCCCATGGC-</t>
  </si>
  <si>
    <t>TFAP2C(var.2)/MA0814.1/Jaspar</t>
  </si>
  <si>
    <t>TFAP2A/MA0003.3/Jaspar</t>
  </si>
  <si>
    <t>CGCCTCAGGCA</t>
  </si>
  <si>
    <t>HES5/MA0821.1/Jaspar</t>
  </si>
  <si>
    <t>-GGCCCATGGC-</t>
  </si>
  <si>
    <t>TGGCACGTGCCG</t>
  </si>
  <si>
    <t>Myc/MA0147.2/Jaspar</t>
  </si>
  <si>
    <t>AAGCACATGG-</t>
  </si>
  <si>
    <t>PB0191.1_Tcfap2c_2/Jaspar</t>
  </si>
  <si>
    <t>CCGCCCAAGGGCAG</t>
  </si>
  <si>
    <t>HES7/MA0822.1/Jaspar</t>
  </si>
  <si>
    <t>TGGCACGTGCCA</t>
  </si>
  <si>
    <t>NFY(CCAAT)/Promoter/Homer</t>
  </si>
  <si>
    <t>GGCCCATGGC</t>
  </si>
  <si>
    <t>AGCCAATCGG</t>
  </si>
  <si>
    <t>TFAP2B/MA0811.1/Jaspar</t>
  </si>
  <si>
    <t>TGCCCCAGGGCA</t>
  </si>
  <si>
    <t>motif13</t>
  </si>
  <si>
    <t>ZNF740/MA0753.1/Jaspar</t>
  </si>
  <si>
    <t>CTCCCCCCACCC</t>
  </si>
  <si>
    <t>CCCCCCCCAC--</t>
  </si>
  <si>
    <t>PB0107.1_Ascl2_2/Jaspar</t>
  </si>
  <si>
    <t>CTCCCCCCACCC----</t>
  </si>
  <si>
    <t>CTATCCCCGCCCTATT</t>
  </si>
  <si>
    <t>PB0097.1_Zfp281_1/Jaspar</t>
  </si>
  <si>
    <t>TCCCCCCCCCCCCCC-</t>
  </si>
  <si>
    <t>KLF5/MA0599.1/Jaspar</t>
  </si>
  <si>
    <t>CTCCCCCCACCC-</t>
  </si>
  <si>
    <t>PB0100.1_Zfp740_1/Jaspar</t>
  </si>
  <si>
    <t>---CTCCCCCCACCC-</t>
  </si>
  <si>
    <t>CCCCCCCCCCCACTTG</t>
  </si>
  <si>
    <t>Maz(Zf)/HepG2-Maz-ChIP-Seq(GSE31477)/Homer</t>
  </si>
  <si>
    <t>Klf4/MA0039.2/Jaspar</t>
  </si>
  <si>
    <t>Egr2(Zf)/Thymocytes-Egr2-ChIP-Seq(GSE34254)/Homer</t>
  </si>
  <si>
    <t>CTCCCCCCACCC--</t>
  </si>
  <si>
    <t>KLF5(Zf)/LoVo-KLF5-ChIP-Seq(GSE49402)/Homer</t>
  </si>
  <si>
    <t>motif14</t>
  </si>
  <si>
    <t>PB0153.1_Nr2f2_2/Jaspar</t>
  </si>
  <si>
    <t>--CCTGGCCCGC----</t>
  </si>
  <si>
    <t>NNNNTGACCCGGCGCG</t>
  </si>
  <si>
    <t>POL006.1_BREu/Jaspar</t>
  </si>
  <si>
    <t>CCTGGCCCGC-</t>
  </si>
  <si>
    <t>--CCTGGCCCGC---</t>
  </si>
  <si>
    <t>TGCCTGCGYCMCCTT</t>
  </si>
  <si>
    <t>NFIX/MA0671.1/Jaspar</t>
  </si>
  <si>
    <t>CCTGGCCCGC</t>
  </si>
  <si>
    <t>NTTGGCANN-</t>
  </si>
  <si>
    <t>SP2/MA0516.1/Jaspar</t>
  </si>
  <si>
    <t>CCTGGCCCGC--------</t>
  </si>
  <si>
    <t>PB0008.1_E2F2_1/Jaspar</t>
  </si>
  <si>
    <t>CCTGGCCCGC------</t>
  </si>
  <si>
    <t>ZNF711(Zf)/SHSY5Y-ZNF711-ChIP-Seq(GSE20673)/Homer</t>
  </si>
  <si>
    <t>CTAGGCCT--</t>
  </si>
  <si>
    <t>PB0200.1_Zfp187_2/Jaspar</t>
  </si>
  <si>
    <t>----CCTGGCCCGC--</t>
  </si>
  <si>
    <t>GAGCCCTTGTCCCTAA</t>
  </si>
  <si>
    <t>NFIC/MA0161.1/Jaspar</t>
  </si>
  <si>
    <t>-TTGGCA---</t>
  </si>
  <si>
    <t>SP4/MA0685.1/Jaspar</t>
  </si>
  <si>
    <t>----CCTGGCCCGC---</t>
  </si>
  <si>
    <t>TAAGCCACGCCCCCTTT</t>
  </si>
  <si>
    <t>motif15</t>
  </si>
  <si>
    <t>HOXB13(Homeobox)/ProstateTumor-HOXB13-ChIP-Seq(GSE56288)/Homer</t>
  </si>
  <si>
    <t>GTTTATCAGG</t>
  </si>
  <si>
    <t>TTTTATKRGG</t>
  </si>
  <si>
    <t>Gata4(Zf)/Heart-Gata4-ChIP-Seq(GSE35151)/Homer</t>
  </si>
  <si>
    <t>YCTTATCWVN</t>
  </si>
  <si>
    <t>GATA5/MA0766.1/Jaspar</t>
  </si>
  <si>
    <t>TCTTATCT--</t>
  </si>
  <si>
    <t>GATA3(Zf)/iTreg-Gata3-ChIP-Seq(GSE20898)/Homer</t>
  </si>
  <si>
    <t>YSTTATCT--</t>
  </si>
  <si>
    <t>PB0022.1_Gata5_1/Jaspar</t>
  </si>
  <si>
    <t>----GTTTATCAGG---</t>
  </si>
  <si>
    <t>NTNTTCTTATCAGTNTN</t>
  </si>
  <si>
    <t>HOXA13/MA0650.1/Jaspar</t>
  </si>
  <si>
    <t>TTTTTATTGG-</t>
  </si>
  <si>
    <t>HOXD13(Homeobox)/Chicken-Hoxd13-ChIP-Seq(GSE38910)/Homer</t>
  </si>
  <si>
    <t>TTTTATTRGN</t>
  </si>
  <si>
    <t>HOXD13/MA0909.1/Jaspar</t>
  </si>
  <si>
    <t>NTTTTATTGG-</t>
  </si>
  <si>
    <t>Gata2(Zf)/K562-GATA2-ChIP-Seq(GSE18829)/Homer</t>
  </si>
  <si>
    <t>NNCTTATCTN-</t>
  </si>
  <si>
    <t>Gata1(Zf)/K562-GATA1-ChIP-Seq(GSE18829)/Homer</t>
  </si>
  <si>
    <t>NCCTTATCTG-</t>
  </si>
  <si>
    <t>motif16</t>
  </si>
  <si>
    <t>POU2F1/MA0785.1/Jaspar</t>
  </si>
  <si>
    <t>AATTTGCATANT--</t>
  </si>
  <si>
    <t>Oct4(POU,Homeobox)/mES-Oct4-ChIP-Seq(GSE11431)/Homer</t>
  </si>
  <si>
    <t>ATTTGCATAA---</t>
  </si>
  <si>
    <t>Oct2(POU,Homeobox)/Bcell-Oct2-ChIP-Seq(GSE21512)/Homer</t>
  </si>
  <si>
    <t>ATTTGCATAT---</t>
  </si>
  <si>
    <t>POU1F1/MA0784.1/Jaspar</t>
  </si>
  <si>
    <t>CTAATTTGCATATT--</t>
  </si>
  <si>
    <t>POU3F3/MA0788.1/Jaspar</t>
  </si>
  <si>
    <t>AAATTAGCATAAT--</t>
  </si>
  <si>
    <t>POU2F2/MA0507.1/Jaspar</t>
  </si>
  <si>
    <t>TTCATTTGCATAT---</t>
  </si>
  <si>
    <t>POU5F1B/MA0792.1/Jaspar</t>
  </si>
  <si>
    <t>ATTTGCATA----</t>
  </si>
  <si>
    <t>POU3F2/MA0787.1/Jaspar</t>
  </si>
  <si>
    <t>TAATTTGCATAA---</t>
  </si>
  <si>
    <t>POU3F1/MA0786.1/Jaspar</t>
  </si>
  <si>
    <t>Brn1(POU,Homeobox)/NPC-Brn1-ChIP-Seq(GSE35496)/Homer</t>
  </si>
  <si>
    <t>BTVATTWGCATA----</t>
  </si>
  <si>
    <t>motif17</t>
  </si>
  <si>
    <t>PB0099.1_Zfp691_1/Jaspar</t>
  </si>
  <si>
    <t>-AGTCAGTGCT------</t>
  </si>
  <si>
    <t>CGAACAGTGCTCACTAT</t>
  </si>
  <si>
    <t>Nkx3.1(Homeobox)/LNCaP-Nkx3.1-ChIP-Seq(GSE28264)/Homer</t>
  </si>
  <si>
    <t>AGTCAGTGCT-</t>
  </si>
  <si>
    <t>ZNF264(Zf)/HEK293-ZNF264.GFP-ChIP-Seq(GSE58341)/Homer</t>
  </si>
  <si>
    <t>AGTCAGTGCT--</t>
  </si>
  <si>
    <t>RGTTAGTGCCCY</t>
  </si>
  <si>
    <t>ZNF528(Zf)/HEK293-ZNF528.GFP-ChIP-Seq(GSE58341)/Homer</t>
  </si>
  <si>
    <t>AGGGAAGTCATTTCT</t>
  </si>
  <si>
    <t>Gfi1b(Zf)/HPC7-Gfi1b-ChIP-Seq(GSE22178)/Homer</t>
  </si>
  <si>
    <t>AAATCACTGC-</t>
  </si>
  <si>
    <t>Nkx3-1/MA0124.2/Jaspar</t>
  </si>
  <si>
    <t>AGTCAGTGCT</t>
  </si>
  <si>
    <t>Nr2e1/MA0676.1/Jaspar</t>
  </si>
  <si>
    <t>AAAAGTCAA----</t>
  </si>
  <si>
    <t>NKX3-2/MA0122.2/Jaspar</t>
  </si>
  <si>
    <t>PB0130.1_Gm397_2/Jaspar</t>
  </si>
  <si>
    <t>---AGTCAGTGCT---</t>
  </si>
  <si>
    <t>NNGCGTGTGTGCNGCN</t>
  </si>
  <si>
    <t>TGAGTCA-----</t>
  </si>
  <si>
    <t>motif18</t>
  </si>
  <si>
    <t>Arntl/MA0603.1/Jaspar</t>
  </si>
  <si>
    <t>CACACGTAAC-</t>
  </si>
  <si>
    <t>HIF2a(bHLH)/785_O-HIF2a-ChIP-Seq(GSE34871)/Homer</t>
  </si>
  <si>
    <t>HIF-1a(bHLH)/MCF7-HIF1a-ChIP-Seq(GSE28352)/Homer</t>
  </si>
  <si>
    <t>CACACGTAAC</t>
  </si>
  <si>
    <t>BGCACGTA--</t>
  </si>
  <si>
    <t>HIF-1b(HLH)/T47D-HIF1b-ChIP-Seq(GSE59937)/Homer</t>
  </si>
  <si>
    <t>-GCACGTAY-</t>
  </si>
  <si>
    <t>Creb3l2/MA0608.1/Jaspar</t>
  </si>
  <si>
    <t>MTF1/MA0863.1/Jaspar</t>
  </si>
  <si>
    <t>TTTGCACACGGCAC</t>
  </si>
  <si>
    <t>CLOCK(bHLH)/Liver-Clock-ChIP-Seq(GSE39860)/Homer</t>
  </si>
  <si>
    <t>HEY2/MA0649.1/Jaspar</t>
  </si>
  <si>
    <t>GGCACGTGNC</t>
  </si>
  <si>
    <t>USF1/MA0093.2/Jaspar</t>
  </si>
  <si>
    <t>GCCACGTGACC</t>
  </si>
  <si>
    <t>TBX1/MA0805.1/Jaspar</t>
  </si>
  <si>
    <t>TCACACCT---</t>
  </si>
  <si>
    <t>ETS:RUNX(ETS,Runt)/Jurkat-RUNX1-ChIP-Seq(GSE17954)/Homer</t>
  </si>
  <si>
    <t>RVAGGRWGTGGY</t>
  </si>
  <si>
    <t>ACAGGATGTGGT</t>
  </si>
  <si>
    <t>RVAGGRWGTGGY-</t>
  </si>
  <si>
    <t>Klf1/MA0493.1/Jaspar</t>
  </si>
  <si>
    <t>PU.1(ETS)/ThioMac-PU.1-ChIP-Seq(GSE21512)/Homer</t>
  </si>
  <si>
    <t>AGAGGAAGTG--</t>
  </si>
  <si>
    <t>ETS1(ETS)/Jurkat-ETS1-ChIP-Seq(GSE17954)/Homer</t>
  </si>
  <si>
    <t>ACAGGAAGTG--</t>
  </si>
  <si>
    <t>Klf4(Zf)/mES-Klf4-ChIP-Seq(GSE11431)/Homer</t>
  </si>
  <si>
    <t>SP3/MA0746.1/Jaspar</t>
  </si>
  <si>
    <t>TBX2/MA0688.1/Jaspar</t>
  </si>
  <si>
    <t>AAGGTGTGAAA--</t>
  </si>
  <si>
    <t>TBX4/MA0806.1/Jaspar</t>
  </si>
  <si>
    <t>ATGTGTTAGAGG</t>
  </si>
  <si>
    <t>AGGTGTGA----</t>
  </si>
  <si>
    <t>Tbet(T-box)/CD8-Tbet-ChIP-Seq(GSE33802)/Homer</t>
  </si>
  <si>
    <t>AGGTGTGAAM--</t>
  </si>
  <si>
    <t>TBX5/MA0807.1/Jaspar</t>
  </si>
  <si>
    <t>TBR1/MA0802.1/Jaspar</t>
  </si>
  <si>
    <t>AGGTGTGAAA--</t>
  </si>
  <si>
    <t>MGA/MA0801.1/Jaspar</t>
  </si>
  <si>
    <t>Tbx5(T-box)/HL1-Tbx5.biotin-ChIP-Seq(GSE21529)/Homer</t>
  </si>
  <si>
    <t>AGGTGTCA----</t>
  </si>
  <si>
    <t>Eomes(T-box)/H9-Eomes-ChIP-Seq(GSE26097)/Homer</t>
  </si>
  <si>
    <t>AGGTGTTAAT--</t>
  </si>
  <si>
    <t>TBX15/MA0803.1/Jaspar</t>
  </si>
  <si>
    <t>-WTCACACT-</t>
  </si>
  <si>
    <t>KTTCACACCT</t>
  </si>
  <si>
    <t>EOMES/MA0800.1/Jaspar</t>
  </si>
  <si>
    <t>---WTCACACT--</t>
  </si>
  <si>
    <t>NTTTTCACACCTT</t>
  </si>
  <si>
    <t>WTCACACT-</t>
  </si>
  <si>
    <t>TBX21/MA0690.1/Jaspar</t>
  </si>
  <si>
    <t>WTCACACT--</t>
  </si>
  <si>
    <t>TTCACACCTT</t>
  </si>
  <si>
    <t>TTTCACACCT</t>
  </si>
  <si>
    <t>-WTCACACT--</t>
  </si>
  <si>
    <t>TTTCACACCTN</t>
  </si>
  <si>
    <t>TBX20/MA0689.1/Jaspar</t>
  </si>
  <si>
    <t>CTTCACACCTA</t>
  </si>
  <si>
    <t>PB0013.1_Eomes_1/Jaspar</t>
  </si>
  <si>
    <t>----WTCACACT-----</t>
  </si>
  <si>
    <t>NNTTTTCACACCTTNNN</t>
  </si>
  <si>
    <t>MITF(bHLH)/MastCells-MITF-ChIP-Seq(GSE48085)/Homer</t>
  </si>
  <si>
    <t>RTCATGTGAC---</t>
  </si>
  <si>
    <t>TCCTGTGACAGT</t>
  </si>
  <si>
    <t>-GCTGTG-----</t>
  </si>
  <si>
    <t>Ets1-distal(ETS)/CD4+-PolII-ChIP-Seq(Barski_et_al.)/Homer</t>
  </si>
  <si>
    <t>ACTTCCTGTT-----</t>
  </si>
  <si>
    <t>EWS:FLI1-fusion(ETS)/SK_N_MC-EWS:FLI1-ChIP-Seq(SRA014231)/Homer</t>
  </si>
  <si>
    <t>ATTTCCTGTN-----</t>
  </si>
  <si>
    <t>ERG(ETS)/VCaP-ERG-ChIP-Seq(GSE14097)/Homer</t>
  </si>
  <si>
    <t>CACTTCCTGT------</t>
  </si>
  <si>
    <t>EWS:ERG-fusion(ETS)/CADO_ES1-EWS:ERG-ChIP-Seq(SRA014231)/Homer</t>
  </si>
  <si>
    <t>MafK(bZIP)/C2C12-MafK-ChIP-Seq(GSE36030)/Homer</t>
  </si>
  <si>
    <t>TGCTGASTCAGC</t>
  </si>
  <si>
    <t>USF2/MA0526.1/Jaspar</t>
  </si>
  <si>
    <t>GTCATGTGACC--</t>
  </si>
  <si>
    <t>MEIS3/MA0775.1/Jaspar</t>
  </si>
  <si>
    <t>Etv2(ETS)/ES-ER71-ChIP-Seq(GSE59402)/Homer(0.967)</t>
  </si>
  <si>
    <t>NNAYTTCCTGHN-----</t>
  </si>
  <si>
    <t>PRDM14(Zf)/H1-PRDM14-ChIP-Seq(GSE22767)/Homer</t>
  </si>
  <si>
    <t>TRRGGACTCT----</t>
  </si>
  <si>
    <t>Nkx2-5(var.2)/MA0503.1/Jaspar</t>
  </si>
  <si>
    <t>TRRGGACTCT--</t>
  </si>
  <si>
    <t>----TRRGGACTCT---</t>
  </si>
  <si>
    <t>NNNNTGAGCACTGTNNG</t>
  </si>
  <si>
    <t>TRRGGACTCT---</t>
  </si>
  <si>
    <t>Nkx2.5(Homeobox)/HL1-Nkx2.5.biotin-ChIP-Seq(GSE21529)/Homer</t>
  </si>
  <si>
    <t>PB0203.1_Zfp691_2/Jaspar</t>
  </si>
  <si>
    <t>---TRRGGACTCT----</t>
  </si>
  <si>
    <t>NTNNNAGGAGTCTCNTN</t>
  </si>
  <si>
    <t>Nkx2.1(Homeobox)/LungAC-Nkx2.1-ChIP-Seq(GSE43252)/Homer</t>
  </si>
  <si>
    <t>PB0140.1_Irf6_2/Jaspar</t>
  </si>
  <si>
    <t>TRRGGACTCT-------</t>
  </si>
  <si>
    <t>NR4A2/MA0160.1/Jaspar</t>
  </si>
  <si>
    <t>TRRGGACTCT</t>
  </si>
  <si>
    <t>-AAGGTCAC-</t>
  </si>
  <si>
    <t>PB0139.1_Irf5_2/Jaspar</t>
  </si>
  <si>
    <t>POL003.1_GC-box/Jaspar</t>
  </si>
  <si>
    <t>CATCTCCGCCCT--</t>
  </si>
  <si>
    <t>NAGCCCCGCCCCCN</t>
  </si>
  <si>
    <t>-CATCTCCGCCCT---</t>
  </si>
  <si>
    <t>CATCTCCGCCCT</t>
  </si>
  <si>
    <t>CATCTCCGCCCT-</t>
  </si>
  <si>
    <t>CATCTCCGCCCT-----</t>
  </si>
  <si>
    <t>PB0039.1_Klf7_1/Jaspar</t>
  </si>
  <si>
    <t>TCGACCCCGCCCCTAT</t>
  </si>
  <si>
    <t>PB0143.1_Klf7_2/Jaspar</t>
  </si>
  <si>
    <t>-CATCTCCGCCCT----</t>
  </si>
  <si>
    <t>AAGCATACGCCCAACTT</t>
  </si>
  <si>
    <t>PB0202.1_Zfp410_2/Jaspar</t>
  </si>
  <si>
    <t>TCACCCCGCCCCAAATT</t>
  </si>
  <si>
    <t>YY2/MA0748.1/Jaspar</t>
  </si>
  <si>
    <t>---CCCCCCCC-</t>
  </si>
  <si>
    <t>---TTTTACACCC----</t>
  </si>
  <si>
    <t>TTTTACACCC-</t>
  </si>
  <si>
    <t>TTTTACACCC</t>
  </si>
  <si>
    <t>ATTAACACCT</t>
  </si>
  <si>
    <t>--TTTTACACCC-</t>
  </si>
  <si>
    <t>POL012.1_TATA-Box/Jaspar</t>
  </si>
  <si>
    <t>NNNNNNCTTTTATAN--</t>
  </si>
  <si>
    <t>TBP/MA0108.2/Jaspar</t>
  </si>
  <si>
    <t>PB0132.1_Hbp1_2/Jaspar</t>
  </si>
  <si>
    <t>----CCCAATGTAA---</t>
  </si>
  <si>
    <t>TGTTCCCATTGTGTACT</t>
  </si>
  <si>
    <t>PH0057.1_Hoxb13/Jaspar</t>
  </si>
  <si>
    <t>--CCCAATGTAA----</t>
  </si>
  <si>
    <t>AACCCAATAAAATTCG</t>
  </si>
  <si>
    <t>Foxa2/MA0047.2/Jaspar</t>
  </si>
  <si>
    <t>CCCAATGTAA---</t>
  </si>
  <si>
    <t>HOXB13/MA0901.1/Jaspar</t>
  </si>
  <si>
    <t>CCCAATGTAA-</t>
  </si>
  <si>
    <t>Sox17/MA0078.1/Jaspar</t>
  </si>
  <si>
    <t>CCCAATGTAA</t>
  </si>
  <si>
    <t>GACAATGNN-</t>
  </si>
  <si>
    <t>DMRT3/MA0610.1/Jaspar</t>
  </si>
  <si>
    <t>CCCAATGTAA----</t>
  </si>
  <si>
    <t>FOXA1/MA0148.3/Jaspar</t>
  </si>
  <si>
    <t>CCCAATGTAA-------</t>
  </si>
  <si>
    <t>CCYMATAAAA</t>
  </si>
  <si>
    <t>PH0078.1_Hoxd13/Jaspar</t>
  </si>
  <si>
    <t>CTACCAATAAAATTCT</t>
  </si>
  <si>
    <t>----TTTTTTTTTATA-</t>
  </si>
  <si>
    <t>---TTTTTTTTTATA--</t>
  </si>
  <si>
    <t>TTTTTTTTTATA---</t>
  </si>
  <si>
    <t>-TTTTTTTTTATA-</t>
  </si>
  <si>
    <t>PB0016.1_Foxj1_1/Jaspar</t>
  </si>
  <si>
    <t>--TTTTTTTTTATA--</t>
  </si>
  <si>
    <t>NNNNTTTGTTTACNNT</t>
  </si>
  <si>
    <t>TTTTTTTTTATA----</t>
  </si>
  <si>
    <t>Foxd3/MA0041.1/Jaspar</t>
  </si>
  <si>
    <t>GAATGTTTGTTT---</t>
  </si>
  <si>
    <t>PB0019.1_Foxl1_1/Jaspar</t>
  </si>
  <si>
    <t>-TTTTTTTTTATA----</t>
  </si>
  <si>
    <t>NNNTTTGTTTACATTTN</t>
  </si>
  <si>
    <t>PH0138.1_Pitx2/Jaspar</t>
  </si>
  <si>
    <t>------GATTAATC---</t>
  </si>
  <si>
    <t>TGAAGGGATTAATCATC</t>
  </si>
  <si>
    <t>PH0130.1_Otx2/Jaspar</t>
  </si>
  <si>
    <t>TGTAGGGATTAATTGTC</t>
  </si>
  <si>
    <t>OTX2/MA0712.1/Jaspar</t>
  </si>
  <si>
    <t>NGGATTAA--</t>
  </si>
  <si>
    <t>PH0129.1_Otx1/Jaspar</t>
  </si>
  <si>
    <t>AGAGGGGATTAATTTAT</t>
  </si>
  <si>
    <t>OTX1/MA0711.1/Jaspar</t>
  </si>
  <si>
    <t>CGGATTAN--</t>
  </si>
  <si>
    <t>Pitx1/MA0682.1/Jaspar</t>
  </si>
  <si>
    <t>GGGATTAA--</t>
  </si>
  <si>
    <t>GSC(Homeobox)/FrogEmbryos-GSC-ChIP-Seq(DRA000576)/Homer</t>
  </si>
  <si>
    <t>RGGATTAR--</t>
  </si>
  <si>
    <t>Pdx1(Homeobox)/Islet-Pdx1-ChIP-Seq(SRA008281)/Homer</t>
  </si>
  <si>
    <t>-GATTAATC-</t>
  </si>
  <si>
    <t>TCATCAATCA</t>
  </si>
  <si>
    <t>PITX3/MA0714.1/Jaspar</t>
  </si>
  <si>
    <t>GATTAATC--</t>
  </si>
  <si>
    <t>Hoxb4(Homeobox)/ES-Hoxb4-ChIP-Seq(GSE34014)/Homer</t>
  </si>
  <si>
    <t>-GATTAATC---</t>
  </si>
  <si>
    <t>TGATTRATGGCY</t>
  </si>
  <si>
    <t>EHF(ETS)/LoVo-EHF-ChIP-Seq(GSE49402)/Homer</t>
  </si>
  <si>
    <t>ACTTCCTGBT---</t>
  </si>
  <si>
    <t>CACTTCCTGT----</t>
  </si>
  <si>
    <t>ATTTCCTGTN---</t>
  </si>
  <si>
    <t>SPDEF(ETS)/VCaP-SPDEF-ChIP-Seq(SRA014231)/Homer</t>
  </si>
  <si>
    <t>ACATCCTGNT---</t>
  </si>
  <si>
    <t>ACTTCCTGTT---</t>
  </si>
  <si>
    <t>NNAYTTCCTGHN---</t>
  </si>
  <si>
    <t>ELF5(ETS)/T47D-ELF5-ChIP-Seq(GSE30407)/Homer</t>
  </si>
  <si>
    <t>ACTTCCTBGT---</t>
  </si>
  <si>
    <t>ELF5/MA0136.2/Jaspar</t>
  </si>
  <si>
    <t>NACTTCCGGGT---</t>
  </si>
  <si>
    <t>ETV1(ETS)/GIST48-ETV1-ChIP-Seq(GSE22441)/Homer</t>
  </si>
  <si>
    <t>ACTTCCGGTT---</t>
  </si>
  <si>
    <t>PB0208.1_Zscan4_2/Jaspar</t>
  </si>
  <si>
    <t>CTATTACTGTGC----</t>
  </si>
  <si>
    <t>NNNNTTGTGTGCTTNN</t>
  </si>
  <si>
    <t>ZNF322(Zf)/HEK293-ZNF322.GFP-ChIP-Seq(GSE58341)/Homer</t>
  </si>
  <si>
    <t>----CTATTACTGTGC----</t>
  </si>
  <si>
    <t>GAGCCTGGTACTGWGCCTGR</t>
  </si>
  <si>
    <t>HOXA5/MA0158.1/Jaspar</t>
  </si>
  <si>
    <t>CTATTACTGTGC</t>
  </si>
  <si>
    <t>-AATTAGTG---</t>
  </si>
  <si>
    <t>BARX1/MA0875.1/Jaspar</t>
  </si>
  <si>
    <t>GCAATTAG-----</t>
  </si>
  <si>
    <t>BSX/MA0876.1/Jaspar</t>
  </si>
  <si>
    <t>CCAATTAA-----</t>
  </si>
  <si>
    <t>AR-halfsite(NR)/LNCaP-AR-ChIP-Seq(GSE27824)/Homer</t>
  </si>
  <si>
    <t>-----GCTGTG-</t>
  </si>
  <si>
    <t>PB0135.1_Hoxa3_2/Jaspar</t>
  </si>
  <si>
    <t>AAAAACCATTAAGG---</t>
  </si>
  <si>
    <t>Barhl1/MA0877.1/Jaspar</t>
  </si>
  <si>
    <t>NNCAATTANN----</t>
  </si>
  <si>
    <t>Dlx4/MA0881.1/Jaspar</t>
  </si>
  <si>
    <t>CCAATTAC-----</t>
  </si>
  <si>
    <t>NFIA/MA0670.1/Jaspar</t>
  </si>
  <si>
    <t>CCCTGCCAAT-</t>
  </si>
  <si>
    <t>CCCTGCCAAT</t>
  </si>
  <si>
    <t>---TGCCAA-</t>
  </si>
  <si>
    <t>NF1-halfsite(CTF)/LNCaP-NF1-ChIP-Seq(Unpublished)/Homer</t>
  </si>
  <si>
    <t>-CTTGGCAA-</t>
  </si>
  <si>
    <t>PB0164.1_Smad3_2/Jaspar</t>
  </si>
  <si>
    <t>----CCCTGCCAAT---</t>
  </si>
  <si>
    <t>TACGCCCCGCCACTCTG</t>
  </si>
  <si>
    <t>MEIS2/MA0774.1/Jaspar</t>
  </si>
  <si>
    <t>-GCTGTCAA-</t>
  </si>
  <si>
    <t>Pbx3(Homeobox)/GM12878-PBX3-ChIP-Seq(GSE32465)/Homer</t>
  </si>
  <si>
    <t>CCCTGCCAAT---</t>
  </si>
  <si>
    <t>Pknox1(Homeobox)/ES-Prep1-ChIP-Seq(GSE63282)/Homer</t>
  </si>
  <si>
    <t>PH0141.1_Pknox2/Jaspar</t>
  </si>
  <si>
    <t>----CCCTGCCAAT--</t>
  </si>
  <si>
    <t>AAGCACCTGTCAATAT</t>
  </si>
  <si>
    <t>ZBTB12(Zf)/HEK293-ZBTB12.GFP-ChIP-Seq(GSE58341)/Homer</t>
  </si>
  <si>
    <t>--TTCRAGAGCAAG-</t>
  </si>
  <si>
    <t>NGNTCTAGAACCNGV</t>
  </si>
  <si>
    <t>Stat6/MA0520.1/Jaspar</t>
  </si>
  <si>
    <t>CATTTCCTGAGAAAT</t>
  </si>
  <si>
    <t>PB0090.1_Zbtb12_1/Jaspar</t>
  </si>
  <si>
    <t>CTAAGGTTCTAGATCAC-</t>
  </si>
  <si>
    <t>STAT6(Stat)/Macrophage-Stat6-ChIP-Seq(GSE38377)/Homer</t>
  </si>
  <si>
    <t>TTCRAGAGCAAG</t>
  </si>
  <si>
    <t>TTCCKNAGAA--</t>
  </si>
  <si>
    <t>TTCRAGAGCAAG--</t>
  </si>
  <si>
    <t>Esrra/MA0592.2/Jaspar</t>
  </si>
  <si>
    <t>TTCAAGGTCAT-</t>
  </si>
  <si>
    <t>STAT6(Stat)/CD4-Stat6-ChIP-Seq(GSE22104)/Homer</t>
  </si>
  <si>
    <t>ANTTCTNNAGAA--</t>
  </si>
  <si>
    <t>PRDM1(Zf)/Hela-PRDM1-ChIP-Seq(GSE31477)/Homer</t>
  </si>
  <si>
    <t>TTCRAGAGCAAG-</t>
  </si>
  <si>
    <t>Nr5a2(NR)/mES-Nr5a2-ChIP-Seq(GSE19019)/Homer</t>
  </si>
  <si>
    <t>NTCAAGGTCA--</t>
  </si>
  <si>
    <t>Nr5a2/MA0505.1/Jaspar</t>
  </si>
  <si>
    <t>AAGTTCAAGGTCAGC</t>
  </si>
  <si>
    <t>CCCTCAGAGCAK</t>
  </si>
  <si>
    <t>GCCTCAGGGCAT</t>
  </si>
  <si>
    <t>AP-2gamma(AP2)/MCF7-TFAP2C-ChIP-Seq(GSE21234)/Homer</t>
  </si>
  <si>
    <t>SCCTSAGGSCAW</t>
  </si>
  <si>
    <t>PB0189.1_Tcfap2a_2/Jaspar</t>
  </si>
  <si>
    <t>TCACCTCTGGGCAG</t>
  </si>
  <si>
    <t>TFAP2A(var.3)/MA0872.1/Jaspar</t>
  </si>
  <si>
    <t>TGCCCNNAGGGCA-</t>
  </si>
  <si>
    <t>TFAP2C(var.3)/MA0815.1/Jaspar</t>
  </si>
  <si>
    <t>TGCCCTGAGGGCA-</t>
  </si>
  <si>
    <t>TFAP2B(var.3)/MA0813.1/Jaspar</t>
  </si>
  <si>
    <t>PB0086.1_Tcfap2b_1/Jaspar</t>
  </si>
  <si>
    <t>TTGCCCTAGGGCAT</t>
  </si>
  <si>
    <t>TFAP2C/MA0524.2/Jaspar</t>
  </si>
  <si>
    <t>TGCCCCAGGGCA-</t>
  </si>
  <si>
    <t>PB0088.1_Tcfap2e_1/Jaspar</t>
  </si>
  <si>
    <t>ATTGCCTGAGGCAAT</t>
  </si>
  <si>
    <t>PB0174.1_Sox30_2/Jaspar</t>
  </si>
  <si>
    <t>-GCTATTGTAATG---</t>
  </si>
  <si>
    <t>NCGTATTATAATCNTA</t>
  </si>
  <si>
    <t>PB0079.1_Sry_1/Jaspar</t>
  </si>
  <si>
    <t>NANTATTATAATTNNN</t>
  </si>
  <si>
    <t>GCTATTGTAATG</t>
  </si>
  <si>
    <t>-CCATTGTTC--</t>
  </si>
  <si>
    <t>PB0069.1_Sox21_1/Jaspar</t>
  </si>
  <si>
    <t>NNTAATTATAATNANN</t>
  </si>
  <si>
    <t>PB0064.1_Sox14_1/Jaspar</t>
  </si>
  <si>
    <t>NNTAATTATAATTNNN</t>
  </si>
  <si>
    <t>PB0073.1_Sox7_1/Jaspar</t>
  </si>
  <si>
    <t>------GCTATTGTAATG----</t>
  </si>
  <si>
    <t>TNNANNTCTATTGTTNTNNANN</t>
  </si>
  <si>
    <t>Sox6(HMG)/Myotubes-Sox6-ChIP-Seq(GSE32627)/Homer</t>
  </si>
  <si>
    <t>-CCATTGTTNY-</t>
  </si>
  <si>
    <t>Pou5f1::Sox2/MA0142.1/Jaspar</t>
  </si>
  <si>
    <t>GCTATTGTAATG-----</t>
  </si>
  <si>
    <t>PB0159.1_Rfx4_2/Jaspar</t>
  </si>
  <si>
    <t>-TGGTAACCAT----</t>
  </si>
  <si>
    <t>NNNGTAACTANGNNA</t>
  </si>
  <si>
    <t>PB0109.1_Bbx_2/Jaspar</t>
  </si>
  <si>
    <t>-----TGGTAACCAT--</t>
  </si>
  <si>
    <t>NNNNCTGTTAACNNTNN</t>
  </si>
  <si>
    <t>FOXD1/MA0031.1/Jaspar</t>
  </si>
  <si>
    <t>TGGTAACCAT</t>
  </si>
  <si>
    <t>PB0158.1_Rfx3_2/Jaspar</t>
  </si>
  <si>
    <t>-----TGGTAACCAT--------</t>
  </si>
  <si>
    <t>NNTNGNNGTAACCAAGNNNNAGN</t>
  </si>
  <si>
    <t>FOXO3/MA0157.2/Jaspar</t>
  </si>
  <si>
    <t>FOXI1/MA0042.2/Jaspar</t>
  </si>
  <si>
    <t>--GTAAACA-</t>
  </si>
  <si>
    <t>FOXO6/MA0849.1/Jaspar</t>
  </si>
  <si>
    <t>FOXP3/MA0850.1/Jaspar</t>
  </si>
  <si>
    <t>FOXG1/MA0613.1/Jaspar</t>
  </si>
  <si>
    <t>FOXP1(Forkhead)/H9-FOXP1-ChIP-Seq(GSE31006)/Homer</t>
  </si>
  <si>
    <t>TGGTAACCAT--</t>
  </si>
  <si>
    <t>NDGTAAACARRN</t>
  </si>
  <si>
    <t>Atf3/MA0605.1/Jaspar</t>
  </si>
  <si>
    <t>GGAAGTCATC</t>
  </si>
  <si>
    <t>--GGAAGTCATC---</t>
  </si>
  <si>
    <t>ACVAGGAAGT----</t>
  </si>
  <si>
    <t>PB0012.1_Elf3_1/Jaspar</t>
  </si>
  <si>
    <t>AACAAGGAAGTAA--</t>
  </si>
  <si>
    <t>AVCAGGAAGT----</t>
  </si>
  <si>
    <t>PB0058.1_Sfpi1_1/Jaspar</t>
  </si>
  <si>
    <t>TTAAGAGGAAGTTA--</t>
  </si>
  <si>
    <t>GABPA(ETS)/Jurkat-GABPa-ChIP-Seq(GSE17954)/Homer</t>
  </si>
  <si>
    <t>NACCGGAAGT----</t>
  </si>
  <si>
    <t>ETV6/MA0645.1/Jaspar</t>
  </si>
  <si>
    <t>AGCGGAAGTG---</t>
  </si>
  <si>
    <t>ETS(ETS)/Promoter/Homer</t>
  </si>
  <si>
    <t>AACCGGAAGT----</t>
  </si>
  <si>
    <t>motif19</t>
  </si>
  <si>
    <t>NFIL3/MA0025.1/Jaspar</t>
  </si>
  <si>
    <t>CAGTTCTGTA----</t>
  </si>
  <si>
    <t>CAGTTCTGTA---</t>
  </si>
  <si>
    <t>HLF/MA0043.2/Jaspar</t>
  </si>
  <si>
    <t>TEF/MA0843.1/Jaspar</t>
  </si>
  <si>
    <t>GTTTCACTTCCG--</t>
  </si>
  <si>
    <t>BMYB(HTH)/Hela-BMYB-ChIP-Seq(GSE27030)/Homer</t>
  </si>
  <si>
    <t>BRRCVGTTDN---</t>
  </si>
  <si>
    <t>MF0009.1_TRP(MYB)_class/Jaspar</t>
  </si>
  <si>
    <t>TGTCGGTT-----</t>
  </si>
  <si>
    <t>ZBTB18/MA0698.1/Jaspar</t>
  </si>
  <si>
    <t>-CAGTTCTGTA--</t>
  </si>
  <si>
    <t>NAACATCTGGATN</t>
  </si>
  <si>
    <t>SpiB(ETS)/OCILY3-SPIB-ChIP-Seq(GSE56857)/Homer</t>
  </si>
  <si>
    <t>CAGTTCTGTA--</t>
  </si>
  <si>
    <t>CACTTCCYCTTT</t>
  </si>
  <si>
    <t>Myb/MA0100.2/Jaspar</t>
  </si>
  <si>
    <t>TGGCAGTTGN---</t>
  </si>
  <si>
    <t>motif20</t>
  </si>
  <si>
    <t>PB0141.1_Isgf3g_2/Jaspar</t>
  </si>
  <si>
    <t>-TTCAATCTTTTG-</t>
  </si>
  <si>
    <t>NNGTANTGTTTTNC</t>
  </si>
  <si>
    <t>PB0145.1_Mafb_2/Jaspar</t>
  </si>
  <si>
    <t>TTCAATCTTTTG------</t>
  </si>
  <si>
    <t>PB0146.1_Mafk_2/Jaspar</t>
  </si>
  <si>
    <t>CCTTGCAATTTTTNN</t>
  </si>
  <si>
    <t>PB0121.1_Foxj3_2/Jaspar</t>
  </si>
  <si>
    <t>TTCAATCTTTTG-----</t>
  </si>
  <si>
    <t>NNCTTTGTTTTGNTNNN</t>
  </si>
  <si>
    <t>Nr2e3/MA0164.1/Jaspar</t>
  </si>
  <si>
    <t>TTCAATCTTTTG</t>
  </si>
  <si>
    <t>--CAAGCTT---</t>
  </si>
  <si>
    <t>PB0197.1_Zfp105_2/Jaspar</t>
  </si>
  <si>
    <t>----TTCAATCTTTTG-</t>
  </si>
  <si>
    <t>ATGGTTCAATAATTTTG</t>
  </si>
  <si>
    <t>CEBP:CEBP(bZIP)/MEF-Chop-ChIP-Seq(GSE35681)/Homer</t>
  </si>
  <si>
    <t>--TTCAATCTTTTG------</t>
  </si>
  <si>
    <t>RTTKCADNNKRTTGCATNAN</t>
  </si>
  <si>
    <t>Arid5a/MA0602.1/Jaspar</t>
  </si>
  <si>
    <t>NNTNNCAATATTAG-</t>
  </si>
  <si>
    <t>PB0002.1_Arid5a_1/Jaspar</t>
  </si>
  <si>
    <t>Sox3(HMG)/NPC-Sox3-ChIP-Seq(GSE33059)/Homer</t>
  </si>
  <si>
    <t>TTCAATCTTTTG--</t>
  </si>
  <si>
    <t>motif21</t>
  </si>
  <si>
    <t>PB0006.1_Bcl6b_1/Jaspar</t>
  </si>
  <si>
    <t>---ATCGAGGCAC---</t>
  </si>
  <si>
    <t>TCTTTCGAGGAATTTG</t>
  </si>
  <si>
    <t>ATCGAGGCAC--------</t>
  </si>
  <si>
    <t>Bcl6/MA0463.1/Jaspar</t>
  </si>
  <si>
    <t>NGCTTTCTAGGAAN</t>
  </si>
  <si>
    <t>ZBED1/MA0749.1/Jaspar</t>
  </si>
  <si>
    <t>--ATCGAGGCAC-</t>
  </si>
  <si>
    <t>CTATCGCGACATA</t>
  </si>
  <si>
    <t>ATCGAGGCAC--</t>
  </si>
  <si>
    <t>SD0002.1_at_AC_acceptor/Jaspar</t>
  </si>
  <si>
    <t>ATCGAGGCAC----</t>
  </si>
  <si>
    <t>CUX1/MA0754.1/Jaspar</t>
  </si>
  <si>
    <t>TAATCGATAA--</t>
  </si>
  <si>
    <t>ATCGAGGCAC</t>
  </si>
  <si>
    <t>PB0185.1_Tcf1_2/Jaspar</t>
  </si>
  <si>
    <t>NNTAATCCNGNCNN</t>
  </si>
  <si>
    <t>PB0060.1_Smad3_1/Jaspar</t>
  </si>
  <si>
    <t>---ATCGAGGCAC----</t>
  </si>
  <si>
    <t>CAAATCCAGACATCACA</t>
  </si>
  <si>
    <t>motif22</t>
  </si>
  <si>
    <t>MEIS1/MA0498.2/Jaspar</t>
  </si>
  <si>
    <t>GTCTATATGACA-</t>
  </si>
  <si>
    <t>Tgif2(Homeobox)/mES-Tgif2-ChIP-Seq(GSE55404)/Homer</t>
  </si>
  <si>
    <t>GTCTATATGACA</t>
  </si>
  <si>
    <t>-----CATGAC-</t>
  </si>
  <si>
    <t>GTCTATATGACA--</t>
  </si>
  <si>
    <t>Tgif1(Homeobox)/mES-Tgif1-ChIP-Seq(GSE55404)/Homer</t>
  </si>
  <si>
    <t>PH0164.1_Six4/Jaspar</t>
  </si>
  <si>
    <t>GTCTATATGACA-------</t>
  </si>
  <si>
    <t>PB0163.1_Six6_2/Jaspar</t>
  </si>
  <si>
    <t>----GTCTATATGACA-</t>
  </si>
  <si>
    <t>ANNNGGATATATCCNNN</t>
  </si>
  <si>
    <t>PH0065.1_Hoxc10/Jaspar</t>
  </si>
  <si>
    <t>-GTCTATATGACA---</t>
  </si>
  <si>
    <t>ANNTTTTACGACNTNN</t>
  </si>
  <si>
    <t>ERE(NR),IR3/MCF7-ERa-ChIP-Seq(Unpublished)/Homer</t>
  </si>
  <si>
    <t>-GTCTATATGACA--</t>
  </si>
  <si>
    <t>GGTCANNGTGACCTN</t>
  </si>
  <si>
    <t>HAGGGTGKGG--</t>
  </si>
  <si>
    <t>NTGGGTGTGGCC</t>
  </si>
  <si>
    <t>HAGGGTGKGG-</t>
  </si>
  <si>
    <t>GGGGGCGTGGN</t>
  </si>
  <si>
    <t>--HAGGGTGKGG----</t>
  </si>
  <si>
    <t>NNAGGGGCGGGGTNNA</t>
  </si>
  <si>
    <t>KLF10(Zf)/HEK293-KLF10.GFP-ChIP-Seq(GSE58341)/Homer</t>
  </si>
  <si>
    <t>GGGGGTGTGTCC</t>
  </si>
  <si>
    <t>PB0167.1_Sox13_2/Jaspar</t>
  </si>
  <si>
    <t>---HAGGGTGKGG----</t>
  </si>
  <si>
    <t>GTATTGGGTGGGTAATT</t>
  </si>
  <si>
    <t>PH0026.1_Duxbl/Jaspar</t>
  </si>
  <si>
    <t>NNNNGTTGATTGGGTCG</t>
  </si>
  <si>
    <t>RREB1/MA0073.1/Jaspar</t>
  </si>
  <si>
    <t>-----TTGGTTGGTTGG---</t>
  </si>
  <si>
    <t>NGGGGGGGGGTGGTTTGGGG</t>
  </si>
  <si>
    <t>PB0029.1_Hic1_1/Jaspar</t>
  </si>
  <si>
    <t>TTGGTTGGTTGG------</t>
  </si>
  <si>
    <t>Dux/MA0611.1/Jaspar</t>
  </si>
  <si>
    <t>TTGGTTGGTTGG</t>
  </si>
  <si>
    <t>TTGATTGN----</t>
  </si>
  <si>
    <t>POL004.1_CCAAT-box/Jaspar</t>
  </si>
  <si>
    <t>TTGGTTGGTTGG-</t>
  </si>
  <si>
    <t>NFYB/MA0502.1/Jaspar</t>
  </si>
  <si>
    <t>TTGGTTGGTTGG---</t>
  </si>
  <si>
    <t>CTGATTGGTCNATTT</t>
  </si>
  <si>
    <t>Pax8(Paired,Homeobox)/Thyroid-Pax8-ChIP-Seq(GSE26938)/Homer</t>
  </si>
  <si>
    <t>GTCATGCHTGRCTGS</t>
  </si>
  <si>
    <t>PBX1/MA0070.1/Jaspar</t>
  </si>
  <si>
    <t>TTTGATTGATGN-</t>
  </si>
  <si>
    <t>Smad3(MAD)/NPC-Smad3-ChIP-Seq(GSE36673)/Homer</t>
  </si>
  <si>
    <t>TWGTCTGV----</t>
  </si>
  <si>
    <t>NFYA/MA0060.2/Jaspar</t>
  </si>
  <si>
    <t>AGAGTGCTGATTGGTCCA</t>
  </si>
  <si>
    <t>FOSL2/MA0478.1/Jaspar</t>
  </si>
  <si>
    <t>TGRGTGACTCAC</t>
  </si>
  <si>
    <t>JUNB/MA0490.1/Jaspar</t>
  </si>
  <si>
    <t>FOSL1/MA0477.1/Jaspar</t>
  </si>
  <si>
    <t>TGRGTGACTCAC-</t>
  </si>
  <si>
    <t>Fosl2(bZIP)/3T3L1-Fosl2-ChIP-Seq(GSE56872)/Homer</t>
  </si>
  <si>
    <t>PB0142.1_Jundm2_2/Jaspar</t>
  </si>
  <si>
    <t>-TGRGTGACTCAC---</t>
  </si>
  <si>
    <t>ATTGATGAGTCACCAA</t>
  </si>
  <si>
    <t>----TGACTCA-</t>
  </si>
  <si>
    <t>JUND/MA0491.1/Jaspar</t>
  </si>
  <si>
    <t>Jun-AP1(bZIP)/K562-cJun-ChIP-Seq(GSE31477)/Homer</t>
  </si>
  <si>
    <t>CCCWCTAACACA---</t>
  </si>
  <si>
    <t>INSM1/MA0155.1/Jaspar</t>
  </si>
  <si>
    <t>CGCCCCCTGACA--</t>
  </si>
  <si>
    <t>CCCWCTAACACA</t>
  </si>
  <si>
    <t>RUNX-AML(Runt)/CD4+-PolII-ChIP-Seq(Barski_et_al.)/Homer</t>
  </si>
  <si>
    <t>CCCWCTAACACA--</t>
  </si>
  <si>
    <t>PB0119.1_Foxa2_2/Jaspar</t>
  </si>
  <si>
    <t>AAAAATAACAAACGG</t>
  </si>
  <si>
    <t>PB0154.1_Osr1_2/Jaspar</t>
  </si>
  <si>
    <t>-CCCWCTAACACA---</t>
  </si>
  <si>
    <t>ACATGCTACCTAATAC</t>
  </si>
  <si>
    <t>PPARE(NR),DR1/3T3L1-Pparg-ChIP-Seq(GSE13511)/Homer</t>
  </si>
  <si>
    <t>TGACCTTTGCCCCA</t>
  </si>
  <si>
    <t>MafA(bZIP)/Islet-MafA-ChIP-Seq(GSE30298)/Homer</t>
  </si>
  <si>
    <t>AAGTGTGA--</t>
  </si>
  <si>
    <t>AGGTGTGAAM</t>
  </si>
  <si>
    <t>AAGTGTGA</t>
  </si>
  <si>
    <t>AGGTGTGA</t>
  </si>
  <si>
    <t>-AAGTGTGA----</t>
  </si>
  <si>
    <t>AAGGTGTGAAAAT</t>
  </si>
  <si>
    <t>AGGTGTGAAA</t>
  </si>
  <si>
    <t>-AAGTGTGA-</t>
  </si>
  <si>
    <t>AAGGTGTGAA</t>
  </si>
  <si>
    <t>-AAGTGTGA--</t>
  </si>
  <si>
    <t>AAGGTGTGAAA</t>
  </si>
  <si>
    <t>PB0056.1_Rfxdc2_1/Jaspar</t>
  </si>
  <si>
    <t>----TTAGCAAC---</t>
  </si>
  <si>
    <t>CCGCATAGCAACGGA</t>
  </si>
  <si>
    <t>PB0055.1_Rfx4_1/Jaspar</t>
  </si>
  <si>
    <t>TACCATAGCAACGGT</t>
  </si>
  <si>
    <t>PB0054.1_Rfx3_1/Jaspar</t>
  </si>
  <si>
    <t>--------TTAGCAAC-------</t>
  </si>
  <si>
    <t>TGTGACCCTTAGCAACCGATTAA</t>
  </si>
  <si>
    <t>Rfx5(HTH)/GM12878-Rfx5-ChIP-Seq(GSE31477)/Homer</t>
  </si>
  <si>
    <t>--TTAGCAAC--</t>
  </si>
  <si>
    <t>SCCTAGCAACAG</t>
  </si>
  <si>
    <t>NNTTGGCANN</t>
  </si>
  <si>
    <t>CTTGGCAA-</t>
  </si>
  <si>
    <t>-TTAGCAAC-</t>
  </si>
  <si>
    <t>Rfx1/MA0509.1/Jaspar</t>
  </si>
  <si>
    <t>GTTGCCATGGCAAC</t>
  </si>
  <si>
    <t>NTTGGCANN</t>
  </si>
  <si>
    <t>CEBP:AP1(bZIP)/ThioMac-CEBPb-ChIP-Seq(GSE21512)/Homer</t>
  </si>
  <si>
    <t>TTAGCAAC---</t>
  </si>
  <si>
    <t>CACAGCYMTGAA</t>
  </si>
  <si>
    <t>CACAGN------</t>
  </si>
  <si>
    <t>TGIF1/MA0796.1/Jaspar</t>
  </si>
  <si>
    <t>TGACAGCTGTCA-</t>
  </si>
  <si>
    <t>PKNOX1/MA0782.1/Jaspar</t>
  </si>
  <si>
    <t>TGACAGGTGTCA-</t>
  </si>
  <si>
    <t>Myf5(bHLH)/GM-Myf5-ChIP-Seq(GSE24852)/Homer</t>
  </si>
  <si>
    <t>-ACAGCTGTTV-</t>
  </si>
  <si>
    <t>AAACCACAGC------</t>
  </si>
  <si>
    <t>AAACCACAGAN-----</t>
  </si>
  <si>
    <t>MSC/MA0665.1/Jaspar</t>
  </si>
  <si>
    <t>AACAGCTGTT--</t>
  </si>
  <si>
    <t>POL010.1_DCE_S_III/Jaspar</t>
  </si>
  <si>
    <t>--CAGCC-----</t>
  </si>
  <si>
    <t>TGIF2/MA0797.1/Jaspar</t>
  </si>
  <si>
    <t>PKNOX2/MA0783.1/Jaspar</t>
  </si>
  <si>
    <t>ELF1/MA0473.2/Jaspar</t>
  </si>
  <si>
    <t>NACTTCCGGGTT-</t>
  </si>
  <si>
    <t>TCCTCTGGGTTA</t>
  </si>
  <si>
    <t>TCCCCTGGGGAC</t>
  </si>
  <si>
    <t>ELF4/MA0641.1/Jaspar</t>
  </si>
  <si>
    <t>CACTTCCGGGTT-</t>
  </si>
  <si>
    <t>Hand1::Tcf3/MA0092.1/Jaspar</t>
  </si>
  <si>
    <t>-GGTCTGGCAT-</t>
  </si>
  <si>
    <t>ELF3/MA0640.1/Jaspar</t>
  </si>
  <si>
    <t>TTACTTCCGGGTT-</t>
  </si>
  <si>
    <t>SPDEF/MA0686.1/Jaspar</t>
  </si>
  <si>
    <t>TACATCCGGGT--</t>
  </si>
  <si>
    <t>EHF/MA0598.2/Jaspar</t>
  </si>
  <si>
    <t>TACTTCCGGGTT-</t>
  </si>
  <si>
    <t>TCCTCTGGGTTA--</t>
  </si>
  <si>
    <t>TTGCCCGGATTAGG</t>
  </si>
  <si>
    <t>SPIB/MA0081.1/Jaspar</t>
  </si>
  <si>
    <t>TTCCTCT------</t>
  </si>
  <si>
    <t>ZBTB18(Zf)/HEK293-ZBTB18.GFP-ChIP-Seq(GSE58341)/Homer</t>
  </si>
  <si>
    <t>AACATCTGGA---</t>
  </si>
  <si>
    <t>--AAAAAAAAAAAA---</t>
  </si>
  <si>
    <t>GTTAAAAAAAAAAATTA</t>
  </si>
  <si>
    <t>----AAAAAAAAAAAA-</t>
  </si>
  <si>
    <t>GTTCAAAAAAAAAATTC</t>
  </si>
  <si>
    <t>AACAAACAACAAGAG</t>
  </si>
  <si>
    <t>TACTGGAAAAAAAA--</t>
  </si>
  <si>
    <t>AAAAAAAAAAAA--</t>
  </si>
  <si>
    <t>AAATAAGAAAAAAC</t>
  </si>
  <si>
    <t>PB0186.1_Tcf3_2/Jaspar</t>
  </si>
  <si>
    <t>AGCCGAAAAAAAAAT--</t>
  </si>
  <si>
    <t>AAAAAAAAAAAA-</t>
  </si>
  <si>
    <t>ATATCAAAACAAAACA-</t>
  </si>
  <si>
    <t>--AAAAAAAAAAAA-</t>
  </si>
  <si>
    <t>CAAAAGTAAACAAAG</t>
  </si>
  <si>
    <t>-AAAAAAAAAAAA--</t>
  </si>
  <si>
    <t>THAP1/MA0597.1/Jaspar</t>
  </si>
  <si>
    <t>TNNGGGCAG------</t>
  </si>
  <si>
    <t>GGGGGCGGGGCC--</t>
  </si>
  <si>
    <t>AGGGGGCGGGGCTG-</t>
  </si>
  <si>
    <t>HIC2/MA0738.1/Jaspar</t>
  </si>
  <si>
    <t>NGTGGGCAT------</t>
  </si>
  <si>
    <t>PB0091.1_Zbtb3_1/Jaspar</t>
  </si>
  <si>
    <t>----RGGCAGGGCGAG-</t>
  </si>
  <si>
    <t>NNNANTGCAGTGCNNTT</t>
  </si>
  <si>
    <t>GGGNGGGGGCGGGGC---</t>
  </si>
  <si>
    <t>ZNF467(Zf)/HEK293-ZNF467.GFP-ChIP-Seq(GSE58341)/Homer</t>
  </si>
  <si>
    <t>TGGGGAAGGGCM--</t>
  </si>
  <si>
    <t>GGGGGCGGGGC---</t>
  </si>
  <si>
    <t>GGGGNGGGGC---</t>
  </si>
  <si>
    <t>VACAGAACCCAS</t>
  </si>
  <si>
    <t>---VACAGAACCCAS-</t>
  </si>
  <si>
    <t>ATTTACAGTAGCAAAA</t>
  </si>
  <si>
    <t>IRF4(IRF)/GM12878-IRF4-ChIP-Seq(GSE32465)/Homer</t>
  </si>
  <si>
    <t>-ACTGAAACCA-</t>
  </si>
  <si>
    <t>ATGTACAGTAGCAAAG</t>
  </si>
  <si>
    <t>ATGCCAGACN----</t>
  </si>
  <si>
    <t>PB0194.1_Zbtb12_2/Jaspar</t>
  </si>
  <si>
    <t>TATCATTAGAACGCT-</t>
  </si>
  <si>
    <t>PB0036.1_Irf6_1/Jaspar</t>
  </si>
  <si>
    <t>--VACAGAACCCAS---</t>
  </si>
  <si>
    <t>CTGATCGAAACCAAAGT</t>
  </si>
  <si>
    <t>PH0169.1_Tgif1/Jaspar</t>
  </si>
  <si>
    <t>GATATTGACAGCTGCGT-</t>
  </si>
  <si>
    <t>NeuroD1(bHLH)/Islet-NeuroD1-ChIP-Seq(GSE30298)/Homer</t>
  </si>
  <si>
    <t>AACAGATGGC--</t>
  </si>
  <si>
    <t>TTGACAGC------</t>
  </si>
  <si>
    <t>PB0165.1_Sox11_2/Jaspar</t>
  </si>
  <si>
    <t>NNCNNAACAATTNT</t>
  </si>
  <si>
    <t>MYF6/MA0667.1/Jaspar</t>
  </si>
  <si>
    <t>AAAAAABTTT-</t>
  </si>
  <si>
    <t>PB0175.1_Sox4_2/Jaspar</t>
  </si>
  <si>
    <t>----AAAAAABTTT---</t>
  </si>
  <si>
    <t>TNCNNAACAATTTTTNC</t>
  </si>
  <si>
    <t>GRHL1/MA0647.1/Jaspar</t>
  </si>
  <si>
    <t>-AAAAAABTTT-</t>
  </si>
  <si>
    <t>AAAACCGGTTTT</t>
  </si>
  <si>
    <t>Foxj2/MA0614.1/Jaspar</t>
  </si>
  <si>
    <t>GTAAACAA----</t>
  </si>
  <si>
    <t>GTAAACA-----</t>
  </si>
  <si>
    <t>Znf263(Zf)/K562-Znf263-ChIP-Seq(GSE31477)/Homer</t>
  </si>
  <si>
    <t>NTCCTCTCCTCM-</t>
  </si>
  <si>
    <t>NTCCTCTCCTCM</t>
  </si>
  <si>
    <t>--CCTCACCTG-</t>
  </si>
  <si>
    <t>MZF1/MA0056.1/Jaspar</t>
  </si>
  <si>
    <t>TTCCTCT-----</t>
  </si>
  <si>
    <t>-----ATCCAC-</t>
  </si>
  <si>
    <t>--NTCCTCTCCTCM--</t>
  </si>
  <si>
    <t>ATCCCCGCCCCTAAAA</t>
  </si>
  <si>
    <t>SD0001.1_at_AC_acceptor/Jaspar</t>
  </si>
  <si>
    <t>NNACTTACCTN-</t>
  </si>
  <si>
    <t>PR(NR)/T47D-PR-ChIP-Seq(GSE31130)/Homer</t>
  </si>
  <si>
    <t>VAGRACAKNCTGTBC</t>
  </si>
  <si>
    <t>PGR(NR)/EndoStromal-PGR-ChIP-Seq(GSE69539)/Homer</t>
  </si>
  <si>
    <t>AAGAACATWHTGTTC</t>
  </si>
  <si>
    <t>GRE(NR),IR3/RAW264.7-GRE-ChIP-Seq(Unpublished)/Homer</t>
  </si>
  <si>
    <t>VAGRACAKWCTGTYC</t>
  </si>
  <si>
    <t>Ahr::Arnt/MA0006.1/Jaspar</t>
  </si>
  <si>
    <t>ARCATGCWKTAT</t>
  </si>
  <si>
    <t>--CACGCA----</t>
  </si>
  <si>
    <t>ARE(NR)/LNCAP-AR-ChIP-Seq(GSE27824)/Homer</t>
  </si>
  <si>
    <t>---ARCATGCWKTAT-</t>
  </si>
  <si>
    <t>NAGAACAGNCTGTNCT</t>
  </si>
  <si>
    <t>PB0207.1_Zic3_2/Jaspar</t>
  </si>
  <si>
    <t>-ARCATGCWKTAT--</t>
  </si>
  <si>
    <t>NNTCCTGCTGTGNNN</t>
  </si>
  <si>
    <t>NR3C1/MA0113.3/Jaspar</t>
  </si>
  <si>
    <t>---ARCATGCWKTAT--</t>
  </si>
  <si>
    <t>NGGAACATNATGTACCC</t>
  </si>
  <si>
    <t>GRE(NR),IR3/A549-GR-ChIP-Seq(GSE32465)/Homer</t>
  </si>
  <si>
    <t>NAGNACANNNTGTNCT</t>
  </si>
  <si>
    <t>Arnt:Ahr(bHLH)/MCF7-Arnt-ChIP-Seq(Lo_et_al.)/Homer</t>
  </si>
  <si>
    <t>TBGCACGCAA---</t>
  </si>
  <si>
    <t>NR3C2/MA0727.1/Jaspar</t>
  </si>
  <si>
    <t>GGGAACATTGTGTTCCC</t>
  </si>
  <si>
    <t>RUNX(Runt)/HPC7-Runx1-ChIP-Seq(GSE22178)/Homer</t>
  </si>
  <si>
    <t>CAAACCACAC</t>
  </si>
  <si>
    <t>NAAACCACAG</t>
  </si>
  <si>
    <t>RUNX1(Runt)/Jurkat-RUNX1-ChIP-Seq(GSE29180)/Homer</t>
  </si>
  <si>
    <t>CAAACCACAC-</t>
  </si>
  <si>
    <t>CAAACCACAC--</t>
  </si>
  <si>
    <t>NWAACCACADNN</t>
  </si>
  <si>
    <t>RUNX3/MA0684.1/Jaspar</t>
  </si>
  <si>
    <t>RUNX2/MA0511.2/Jaspar</t>
  </si>
  <si>
    <t>TCCAATCCACA-</t>
  </si>
  <si>
    <t>-CAAACCACAC-</t>
  </si>
  <si>
    <t>SSAATCCACANN</t>
  </si>
  <si>
    <t>CAAACCACAC----</t>
  </si>
  <si>
    <t>PH0068.1_Hoxc13/Jaspar</t>
  </si>
  <si>
    <t>---TCTCACAAAC---</t>
  </si>
  <si>
    <t>AAAGCTCGTAAAATTT</t>
  </si>
  <si>
    <t>STAT5(Stat)/mCD4+-Stat5-ChIP-Seq(GSE12346)/Homer</t>
  </si>
  <si>
    <t>NTTTCTNAGAAA-</t>
  </si>
  <si>
    <t>PH0048.1_Hoxa13/Jaspar</t>
  </si>
  <si>
    <t>AAACCTCGTAAAATTT</t>
  </si>
  <si>
    <t>POL007.1_BREd/Jaspar</t>
  </si>
  <si>
    <t>TCTCACAAAC</t>
  </si>
  <si>
    <t>HOXC13/MA0907.1/Jaspar</t>
  </si>
  <si>
    <t>TCTCACAAAC-</t>
  </si>
  <si>
    <t>GCTCGTAAAAA</t>
  </si>
  <si>
    <t>PB0187.1_Tcf7_2/Jaspar</t>
  </si>
  <si>
    <t>---TCTCACAAAC--</t>
  </si>
  <si>
    <t>CCGTATTATAAACAA</t>
  </si>
  <si>
    <t>PB0166.1_Sox12_2/Jaspar</t>
  </si>
  <si>
    <t>--TCTCACAAAC----</t>
  </si>
  <si>
    <t>AAACAGACAAAGGAAT</t>
  </si>
  <si>
    <t>PB0168.1_Sox14_2/Jaspar</t>
  </si>
  <si>
    <t>-TCTCACAAAC----</t>
  </si>
  <si>
    <t>CTCACACAATGGCGC</t>
  </si>
  <si>
    <t>AATGCCCTTKTA</t>
  </si>
  <si>
    <t>RORA/MA0071.1/Jaspar</t>
  </si>
  <si>
    <t>ESRRB/MA0141.3/Jaspar</t>
  </si>
  <si>
    <t>NATGACCTTGA-</t>
  </si>
  <si>
    <t>Esrrg/MA0643.1/Jaspar</t>
  </si>
  <si>
    <t>-ATGACCTTGA-</t>
  </si>
  <si>
    <t>PB0014.1_Esrra_1/Jaspar</t>
  </si>
  <si>
    <t>---AATGCCCTTKTA--</t>
  </si>
  <si>
    <t>NNNNATGACCTTGANTN</t>
  </si>
  <si>
    <t>PB0049.1_Nr2f2_1/Jaspar</t>
  </si>
  <si>
    <t>--AATGCCCTTKTA--</t>
  </si>
  <si>
    <t>NNNNTGACCTTTNNNN</t>
  </si>
  <si>
    <t>Esrrb(NR)/mES-Esrrb-ChIP-Seq(GSE11431)/Homer</t>
  </si>
  <si>
    <t>-NTGACCTTGA-</t>
  </si>
  <si>
    <t>MF0004.1_Nuclear_Receptor_class/Jaspar</t>
  </si>
  <si>
    <t>--TGACCT----</t>
  </si>
  <si>
    <t>Nr5a2(NR)/Pancreas-LRH1-ChIP-Seq(GSE34295)/Homer</t>
  </si>
  <si>
    <t>PB0053.1_Rara_1/Jaspar</t>
  </si>
  <si>
    <t>NNNGTGACCTTTGNNN</t>
  </si>
  <si>
    <t>GTCCTGGGCA</t>
  </si>
  <si>
    <t>WDNCTGGGCA</t>
  </si>
  <si>
    <t>GTCCTGGGCA-</t>
  </si>
  <si>
    <t>-GTCCTGGGCA-----</t>
  </si>
  <si>
    <t>Rbpj1(?)/Panc1-Rbpj1-ChIP-Seq(GSE47459)/Homer</t>
  </si>
  <si>
    <t>GTCCTGGGCA--</t>
  </si>
  <si>
    <t>PB0044.1_Mtf1_1/Jaspar</t>
  </si>
  <si>
    <t>--GTCCTGGGCA----</t>
  </si>
  <si>
    <t>GGGCCGTGTGCAAAAA</t>
  </si>
  <si>
    <t>STAT3/MA0144.2/Jaspar</t>
  </si>
  <si>
    <t>CTTCTGGGAAA</t>
  </si>
  <si>
    <t>Stat5a::Stat5b/MA0519.1/Jaspar</t>
  </si>
  <si>
    <t>RARg(NR)/ES-RARg-ChIP-Seq(GSE30538)/Homer</t>
  </si>
  <si>
    <t>AGGTCAAGGTCA</t>
  </si>
  <si>
    <t>ZNF143|STAF(Zf)/CUTLL-ZNF143-ChIP-Seq(GSE29600)/Homer</t>
  </si>
  <si>
    <t>---GTCCTGGGCA--</t>
  </si>
  <si>
    <t>RGSMTBCTGGGAAAT</t>
  </si>
  <si>
    <t>-TCAGGTGA-</t>
  </si>
  <si>
    <t>NNCAGGTGNN</t>
  </si>
  <si>
    <t>TCAGGTGA--</t>
  </si>
  <si>
    <t>AACAGGTGT</t>
  </si>
  <si>
    <t>NNCAGGTGTN</t>
  </si>
  <si>
    <t>NNCAGGTGCG</t>
  </si>
  <si>
    <t>AACAGGTGNT</t>
  </si>
  <si>
    <t>GACAGGTGTN</t>
  </si>
  <si>
    <t>-TCAGGTGA--</t>
  </si>
  <si>
    <t>GTCATGTGACC</t>
  </si>
  <si>
    <t>----TCAGGTGA-----</t>
  </si>
  <si>
    <t>ATCCACAGGTGCGAAAA</t>
  </si>
  <si>
    <t>Srebf1(var.2)/MA0829.1/Jaspar</t>
  </si>
  <si>
    <t>GTCACGTGAT</t>
  </si>
  <si>
    <t>---GGATGTGG-</t>
  </si>
  <si>
    <t>--GGATGTGG--</t>
  </si>
  <si>
    <t>-GGATGTGG--</t>
  </si>
  <si>
    <t>TGGGTGTGGCN</t>
  </si>
  <si>
    <t>-GGATGTGG-</t>
  </si>
  <si>
    <t>TGGGTGTGGC</t>
  </si>
  <si>
    <t>GGATGTGG----</t>
  </si>
  <si>
    <t>GGATGTGG---</t>
  </si>
  <si>
    <t>GTCTGTGGTTT</t>
  </si>
  <si>
    <t>GGATGTGG--</t>
  </si>
  <si>
    <t>ACAGGAAGTG-</t>
  </si>
  <si>
    <t>TGGGTGGGGC</t>
  </si>
  <si>
    <t>AYAGGTAC----</t>
  </si>
  <si>
    <t>-AYAGGTAC-</t>
  </si>
  <si>
    <t>NACAGGAAAT</t>
  </si>
  <si>
    <t>PH0083.1_Irx3_1/Jaspar</t>
  </si>
  <si>
    <t>-----AYAGGTAC----</t>
  </si>
  <si>
    <t>AAAATACATGTAATACT</t>
  </si>
  <si>
    <t>PH0084.1_Irx3_2/Jaspar</t>
  </si>
  <si>
    <t>AATATACATGTAATATA</t>
  </si>
  <si>
    <t>AACAGGAAGT</t>
  </si>
  <si>
    <t>PH0082.1_Irx2/Jaspar</t>
  </si>
  <si>
    <t>------AYAGGTAC---</t>
  </si>
  <si>
    <t>ANTNTTACATGTATNTA</t>
  </si>
  <si>
    <t>PH0087.1_Irx6/Jaspar</t>
  </si>
  <si>
    <t>AAAATACATGTAAAAAT</t>
  </si>
  <si>
    <t>PH0086.1_Irx5/Jaspar</t>
  </si>
  <si>
    <t>AATATACATGTAAAATT</t>
  </si>
  <si>
    <t>IRF1(IRF)/PBMC-IRF1-ChIP-Seq(GSE43036)/Homer</t>
  </si>
  <si>
    <t>ACTTTCACTTTC</t>
  </si>
  <si>
    <t>ISRE(IRF)/ThioMac-LPS-Expression(GSE23622)/Homer</t>
  </si>
  <si>
    <t>AGTTTCAGTTTC</t>
  </si>
  <si>
    <t>IRF2(IRF)/Erythroblas-IRF2-ChIP-Seq(GSE36985)/Homer</t>
  </si>
  <si>
    <t>RSTTTCRSTTTC</t>
  </si>
  <si>
    <t>IRF1/MA0050.2/Jaspar</t>
  </si>
  <si>
    <t>------TTTCAATTTC-----</t>
  </si>
  <si>
    <t>TTTTACTTTCACTTTCACTTT</t>
  </si>
  <si>
    <t>STAT1::STAT2/MA0517.1/Jaspar</t>
  </si>
  <si>
    <t>----TTTCAATTTC-</t>
  </si>
  <si>
    <t>TCAGTTTCATTTTCC</t>
  </si>
  <si>
    <t>IRF7/MA0772.1/Jaspar</t>
  </si>
  <si>
    <t>--TTTCAATTTC--</t>
  </si>
  <si>
    <t>ANTTTCGCTTTCGN</t>
  </si>
  <si>
    <t>IRF2/MA0051.1/Jaspar</t>
  </si>
  <si>
    <t>-------TTTCAATTTC-</t>
  </si>
  <si>
    <t>GTTTTGCTTTCACTTTCC</t>
  </si>
  <si>
    <t>PRDM1/MA0508.1/Jaspar</t>
  </si>
  <si>
    <t>TCACTTTCACTTTCN</t>
  </si>
  <si>
    <t>PU.1:IRF8(ETS:IRF)/pDC-Irf8-ChIP-Seq(GSE66899)/Homer</t>
  </si>
  <si>
    <t>ASTTTCACTTCC</t>
  </si>
  <si>
    <t>TCCACCCACCTC----</t>
  </si>
  <si>
    <t>TCCACCCACCTC</t>
  </si>
  <si>
    <t>GLI3(Zf)/Limb-GLI3-ChIP-Chip(GSE11077)/Homer</t>
  </si>
  <si>
    <t>GGACCACCCACG--</t>
  </si>
  <si>
    <t>ANNTNCCCACCCANNAC</t>
  </si>
  <si>
    <t>TCCCCCCCCCCCCCC</t>
  </si>
  <si>
    <t>YCCGCCCACGCN</t>
  </si>
  <si>
    <t>---TCACACCT-</t>
  </si>
  <si>
    <t>TCCACCCACCTC-</t>
  </si>
  <si>
    <t>TCCACCCACCTC-----</t>
  </si>
  <si>
    <t>CCACACAGCTGT--</t>
  </si>
  <si>
    <t>Ptf1a(bHLH)/Panc1-Ptf1a-ChIP-Seq(GSE47459)/Homer</t>
  </si>
  <si>
    <t>CCACACAGCTGT</t>
  </si>
  <si>
    <t>Ap4(bHLH)/AML-Tfap4-ChIP-Seq(GSE45738)/Homer</t>
  </si>
  <si>
    <t>CCACACAGCTGT-</t>
  </si>
  <si>
    <t>Tcf21(bHLH)/ArterySmoothMuscle-Tcf21-ChIP-Seq(GSE61369)/Homer</t>
  </si>
  <si>
    <t>DMRT6(DM)/Testis-DMRT6-ChIP-Seq(GSE60440)/Homer</t>
  </si>
  <si>
    <t>-AGACAGTGTA----</t>
  </si>
  <si>
    <t>GHTACAWTGTADCHR</t>
  </si>
  <si>
    <t>DMRT1(DM)/Testis-DMRT1-ChIP-Seq(GSE64892)/Homer</t>
  </si>
  <si>
    <t>GHWACAWTGTWDCWA</t>
  </si>
  <si>
    <t>AGACAGTGTA</t>
  </si>
  <si>
    <t>TGGCAGTTGN</t>
  </si>
  <si>
    <t>BCAGACWA----</t>
  </si>
  <si>
    <t>SOX10/MA0442.1/Jaspar</t>
  </si>
  <si>
    <t>---CTTTGT-</t>
  </si>
  <si>
    <t>TTGACAG----</t>
  </si>
  <si>
    <t>PB0117.1_Eomes_2/Jaspar</t>
  </si>
  <si>
    <t>-----GACACCTCCA-</t>
  </si>
  <si>
    <t>NNGGCGACACCTCNNN</t>
  </si>
  <si>
    <t>TGACACCT---</t>
  </si>
  <si>
    <t>------GACACCTCCA-</t>
  </si>
  <si>
    <t>ATAAATGACACCTATCA</t>
  </si>
  <si>
    <t>--GACACCTCCA-----</t>
  </si>
  <si>
    <t>AGGAGACCCCCAATTTG</t>
  </si>
  <si>
    <t>TTTCACACCTN--</t>
  </si>
  <si>
    <t>KTTCACACCT---</t>
  </si>
  <si>
    <t>GACACCTCCA</t>
  </si>
  <si>
    <t>TATSGGGAGT</t>
  </si>
  <si>
    <t>--TGGGGA--</t>
  </si>
  <si>
    <t>PB0077.1_Spdef_1/Jaspar</t>
  </si>
  <si>
    <t>---TATSGGGAGT---</t>
  </si>
  <si>
    <t>GTACATCCGGATTTTT</t>
  </si>
  <si>
    <t>POL013.1_MED-1/Jaspar</t>
  </si>
  <si>
    <t>--TATSGGGAGT---</t>
  </si>
  <si>
    <t>NNNACCGAGAGTNNN</t>
  </si>
  <si>
    <t>-TATSGGGAGT------</t>
  </si>
  <si>
    <t>MZF1(var.2)/MA0057.1/Jaspar</t>
  </si>
  <si>
    <t>GGAGGGGGAA-</t>
  </si>
  <si>
    <t>ERF/MA0760.1/Jaspar</t>
  </si>
  <si>
    <t>TATSGGGAGT-</t>
  </si>
  <si>
    <t>PB0115.1_Ehf_2/Jaspar</t>
  </si>
  <si>
    <t>--TATSGGGAGT----</t>
  </si>
  <si>
    <t>AAGATCGGAANTNNNA</t>
  </si>
  <si>
    <t>PB0025.1_Glis2_1/Jaspar</t>
  </si>
  <si>
    <t>-TATSGGGAGT-----</t>
  </si>
  <si>
    <t>NTNTGGGGGGTCNNNA</t>
  </si>
  <si>
    <t>TTGACCGAGAATTCC</t>
  </si>
  <si>
    <t>TACTGCCCTG-</t>
  </si>
  <si>
    <t>TACTGCCCTG---</t>
  </si>
  <si>
    <t>PB0149.1_Myb_2/Jaspar</t>
  </si>
  <si>
    <t>-----TACTGCCCTG-</t>
  </si>
  <si>
    <t>CGACCAACTGCCATGC</t>
  </si>
  <si>
    <t>PB0150.1_Mybl1_2/Jaspar</t>
  </si>
  <si>
    <t>CGACCAACTGCCGTG</t>
  </si>
  <si>
    <t>NNACTTGCCTT</t>
  </si>
  <si>
    <t>-----TACTGCCCTG--</t>
  </si>
  <si>
    <t>AATCGCACTGCATTCCG</t>
  </si>
  <si>
    <t>AMYB(HTH)/Testes-AMYB-ChIP-Seq(GSE44588)/Homer</t>
  </si>
  <si>
    <t>CCAACTGCCA--</t>
  </si>
  <si>
    <t>MYB(HTH)/ERMYB-Myb-ChIPSeq(GSE22095)/Homer</t>
  </si>
  <si>
    <t>YAACBGCC---</t>
  </si>
  <si>
    <t>MYBL2/MA0777.1/Jaspar</t>
  </si>
  <si>
    <t>----GTCTAACG---</t>
  </si>
  <si>
    <t>GACNGTTTAACGGTT</t>
  </si>
  <si>
    <t>AGNGTTCTAATGANN</t>
  </si>
  <si>
    <t>TWGTCTGV--</t>
  </si>
  <si>
    <t>Tbox:Smad(T-box,MAD)/ESCd5-Smad2_3-ChIP-Seq(GSE29422)/Homer</t>
  </si>
  <si>
    <t>-GTCTAACG---</t>
  </si>
  <si>
    <t>TGTCTGDCACCT</t>
  </si>
  <si>
    <t>PB0045.1_Myb_1/Jaspar</t>
  </si>
  <si>
    <t>-GTCTAACG--------</t>
  </si>
  <si>
    <t>NNNNTAACGGTTNNNAN</t>
  </si>
  <si>
    <t>PB0046.1_Mybl1_1/Jaspar</t>
  </si>
  <si>
    <t>NNANTAACGGTTNNNAN</t>
  </si>
  <si>
    <t>SMAD2::SMAD3::SMAD4/MA0513.1/Jaspar</t>
  </si>
  <si>
    <t>--GTCTAACG---</t>
  </si>
  <si>
    <t>CTGTCTGTCACCT</t>
  </si>
  <si>
    <t>GTCTAACG----</t>
  </si>
  <si>
    <t>CTGTCTGG--</t>
  </si>
  <si>
    <t>VBSYGTCTGG--</t>
  </si>
  <si>
    <t>PB0026.1_Gm397_1/Jaspar</t>
  </si>
  <si>
    <t>--GTCTGTGCAC-----</t>
  </si>
  <si>
    <t>NNGTATGTGCACATNNN</t>
  </si>
  <si>
    <t>NTNTATGTGCACATNNN</t>
  </si>
  <si>
    <t>WDNCTGGGCA-</t>
  </si>
  <si>
    <t>----GTCTGTGCAC--</t>
  </si>
  <si>
    <t>GTCTGTGCAC</t>
  </si>
  <si>
    <t>-GCTGTG---</t>
  </si>
  <si>
    <t>VBSYGTCTGG----</t>
  </si>
  <si>
    <t>-GTCTGTGCAC-</t>
  </si>
  <si>
    <t>GTCTGTGCAC-------</t>
  </si>
  <si>
    <t>CTGTCTGG----</t>
  </si>
  <si>
    <t>GGATGACTCAT</t>
  </si>
  <si>
    <t>CGTGGCTCAC</t>
  </si>
  <si>
    <t>--TGACTCA-</t>
  </si>
  <si>
    <t>CGTGGCTCAC-</t>
  </si>
  <si>
    <t>NATGAGTCACC</t>
  </si>
  <si>
    <t>ACACGTGGC----</t>
  </si>
  <si>
    <t>--CGTGGCTCAC----</t>
  </si>
  <si>
    <t>NNGGTGACTCATCANN</t>
  </si>
  <si>
    <t>RHOXF1/MA0719.1/Jaspar</t>
  </si>
  <si>
    <t>-CGTGGCTCAC-</t>
  </si>
  <si>
    <t>NNVTGASTCATN</t>
  </si>
  <si>
    <t>NNGTCGCGTGNCAC--</t>
  </si>
  <si>
    <t>NFAT(RHD)/Jurkat-NFATC1-ChIP-Seq(Jolma_et_al.)/Homer</t>
  </si>
  <si>
    <t>TGGGTGGAAAGT</t>
  </si>
  <si>
    <t>NFATC1/MA0624.1/Jaspar</t>
  </si>
  <si>
    <t>NFATC3/MA0625.1/Jaspar</t>
  </si>
  <si>
    <t>----TGGGTGGAAAGT-</t>
  </si>
  <si>
    <t>NFAT5/MA0606.1/Jaspar</t>
  </si>
  <si>
    <t>NFATC2/MA0152.1/Jaspar</t>
  </si>
  <si>
    <t>----TGGAAAA-</t>
  </si>
  <si>
    <t>E2F8/MA0865.1/Jaspar</t>
  </si>
  <si>
    <t>TTTGGCGGGAAA--</t>
  </si>
  <si>
    <t>TEAD1/MA0090.2/Jaspar</t>
  </si>
  <si>
    <t>TGGGTGGAAAGT-</t>
  </si>
  <si>
    <t>TEAD3/MA0808.1/Jaspar</t>
  </si>
  <si>
    <t>TEAD4/MA0809.1/Jaspar</t>
  </si>
  <si>
    <t>--CCCCCCCCCC---</t>
  </si>
  <si>
    <t>CCCCCCCCCC</t>
  </si>
  <si>
    <t>CCCCCCCCAC</t>
  </si>
  <si>
    <t>CCCCCCCC--</t>
  </si>
  <si>
    <t>-CCCCCCCCCC-----</t>
  </si>
  <si>
    <t>GCCCCGCCCCC</t>
  </si>
  <si>
    <t>KLF16/MA0741.1/Jaspar</t>
  </si>
  <si>
    <t>GCCACGCCCCC</t>
  </si>
  <si>
    <t>GCCCCGCCCC-</t>
  </si>
  <si>
    <t>EGR1/MA0162.2/Jaspar</t>
  </si>
  <si>
    <t>-CCCCCCCCCC---</t>
  </si>
  <si>
    <t>CCCCCGCCCCCGCC</t>
  </si>
  <si>
    <t>GGCCCCGCCCCC</t>
  </si>
  <si>
    <t>-CCCCCCCCCC----</t>
  </si>
  <si>
    <t>GCCCCGCCCCCTCCC</t>
  </si>
  <si>
    <t>HLTF/MA0109.1/Jaspar</t>
  </si>
  <si>
    <t>SWKCMCAAGKAR</t>
  </si>
  <si>
    <t>GGGTGTGCCCAAAAGG</t>
  </si>
  <si>
    <t>MSX2/MA0708.1/Jaspar</t>
  </si>
  <si>
    <t>HTTTCCCASG---</t>
  </si>
  <si>
    <t>Msx3/MA0709.1/Jaspar</t>
  </si>
  <si>
    <t>MSX1/MA0666.1/Jaspar</t>
  </si>
  <si>
    <t>SWKCMCAAGKAR--</t>
  </si>
  <si>
    <t>NTNTATGTGCACATNNN-</t>
  </si>
  <si>
    <t>SWKCMCAAGKAR-</t>
  </si>
  <si>
    <t>---SWKCMCAAGKAR-</t>
  </si>
  <si>
    <t>NNTTTGCACACGGCCC</t>
  </si>
  <si>
    <t>TNGKCTSAKCTB</t>
  </si>
  <si>
    <t>SREBF1/MA0595.1/Jaspar</t>
  </si>
  <si>
    <t>GTGGGGTGAT---</t>
  </si>
  <si>
    <t>GATA3/MA0037.2/Jaspar</t>
  </si>
  <si>
    <t>---TCTTATCT-</t>
  </si>
  <si>
    <t>Gata4/MA0482.1/Jaspar</t>
  </si>
  <si>
    <t>TNGKCTSAKCTB--</t>
  </si>
  <si>
    <t>SREBF2/MA0596.1/Jaspar</t>
  </si>
  <si>
    <t>ATGGGGTGAT---</t>
  </si>
  <si>
    <t>TNGKCTSAKCTB-</t>
  </si>
  <si>
    <t>Srebp2(bHLH)/HepG2-Srebp2-ChIP-Seq(GSE31477)/Homer</t>
  </si>
  <si>
    <t>GTGGCGTGACNG-</t>
  </si>
  <si>
    <t>---YSTTATCT-</t>
  </si>
  <si>
    <t>ZBTB33/MA0527.1/Jaspar</t>
  </si>
  <si>
    <t>TTCTCGCGGC-----</t>
  </si>
  <si>
    <t>CTCTCGCGAGATCTG</t>
  </si>
  <si>
    <t>ZBTB33(Zf)/GM12878-ZBTB33-ChIP-Seq(GSE32465)/Homer</t>
  </si>
  <si>
    <t>-TTCTCGCGGC----</t>
  </si>
  <si>
    <t>GTTCTCGCGAGANCC</t>
  </si>
  <si>
    <t>GFX(?)/Promoter/Homer</t>
  </si>
  <si>
    <t>-TTCTCGCGGC-</t>
  </si>
  <si>
    <t>ATTCTCGCGAGA</t>
  </si>
  <si>
    <t>E2F6(E2F)/Hela-E2F6-ChIP-Seq(GSE31477)/Homer</t>
  </si>
  <si>
    <t>NYTTCCCGCC--</t>
  </si>
  <si>
    <t>E2F4(E2F)/K562-E2F4-ChIP-Seq(GSE31477)/Homer</t>
  </si>
  <si>
    <t>DTTTCCCGCC--</t>
  </si>
  <si>
    <t>E2F7(E2F)/Hela-E2F7-ChIP-Seq(GSE32673)/Homer</t>
  </si>
  <si>
    <t>VDTTTCCCGCCA-</t>
  </si>
  <si>
    <t>E2F(E2F)/Hela-CellCycle-Expression/Homer</t>
  </si>
  <si>
    <t>TTCTCGCGGC--</t>
  </si>
  <si>
    <t>TTTTCGCGCGAA</t>
  </si>
  <si>
    <t>E2F4/MA0470.1/Jaspar</t>
  </si>
  <si>
    <t>NNTTCCCGCCC-</t>
  </si>
  <si>
    <t>Tcfl5/MA0632.1/Jaspar</t>
  </si>
  <si>
    <t>TTCTCGCGGC</t>
  </si>
  <si>
    <t>GGCACGTGCC</t>
  </si>
  <si>
    <t>E2F1(E2F)/Hela-E2F1-ChIP-Seq(GSE22478)/Homer</t>
  </si>
  <si>
    <t>TTCCCGCCWG</t>
  </si>
  <si>
    <t>NKX2-8/MA0673.1/Jaspar</t>
  </si>
  <si>
    <t>CCACTGGAGC</t>
  </si>
  <si>
    <t>CCACTTGAA-</t>
  </si>
  <si>
    <t>PH0111.1_Nkx2-2/Jaspar</t>
  </si>
  <si>
    <t>----CCACTGGAGC---</t>
  </si>
  <si>
    <t>ATAACCACTTGAAAATT</t>
  </si>
  <si>
    <t>NKX2-3/MA0672.1/Jaspar</t>
  </si>
  <si>
    <t>ACCACTTGAA-</t>
  </si>
  <si>
    <t>PH0171.1_Nkx2-1/Jaspar</t>
  </si>
  <si>
    <t>----CCACTGGAGC--</t>
  </si>
  <si>
    <t>TAAGCCACTTGAAATT</t>
  </si>
  <si>
    <t>Nkx2.2(Homeobox)/NPC-Nkx2.2-ChIP-Seq(GSE61673)/Homer</t>
  </si>
  <si>
    <t>NSCACTYVAV-</t>
  </si>
  <si>
    <t>RSCACTYRAG-</t>
  </si>
  <si>
    <t>PH0113.1_Nkx2-4/Jaspar</t>
  </si>
  <si>
    <t>ZNF415(Zf)/HEK293-ZNF415.GFP-ChIP-Seq(GSE58341)/Homer</t>
  </si>
  <si>
    <t>-CCACTGGAGC-</t>
  </si>
  <si>
    <t>GRTGMTRGAGCC</t>
  </si>
  <si>
    <t>GTTTCCTCTTGC</t>
  </si>
  <si>
    <t>--TTCCTCT---</t>
  </si>
  <si>
    <t>ATTTCCTGTN--</t>
  </si>
  <si>
    <t>NNAYTTCCTGHN--</t>
  </si>
  <si>
    <t>ACTTCCTGTT--</t>
  </si>
  <si>
    <t>ACTTCCTGBT--</t>
  </si>
  <si>
    <t>ETS:E-box(ETS,bHLH)/HPC7-Scl-ChIP-Seq(GSE22178)/Homer</t>
  </si>
  <si>
    <t>CAGCTGTTTCCT-----</t>
  </si>
  <si>
    <t>ATTTTCCATT---</t>
  </si>
  <si>
    <t>GGCAGGCAGG---</t>
  </si>
  <si>
    <t>TBGCACGCAA-</t>
  </si>
  <si>
    <t>GGCAGGCAGG------</t>
  </si>
  <si>
    <t>AGGTGNCAGACAG-</t>
  </si>
  <si>
    <t>GGCAGGCAGG</t>
  </si>
  <si>
    <t>-CCAGACAG-</t>
  </si>
  <si>
    <t>GGCAGGCAGG-</t>
  </si>
  <si>
    <t>TNNGGGCAG-----</t>
  </si>
  <si>
    <t>----GGCAGGCAGG--</t>
  </si>
  <si>
    <t>NGTAGGTTGGCATNNN</t>
  </si>
  <si>
    <t>CWGGCGGGAA--</t>
  </si>
  <si>
    <t>Hic1/MA0739.1/Jaspar</t>
  </si>
  <si>
    <t>GGTTGGCAT-</t>
  </si>
  <si>
    <t>GFY(?)/Promoter/Homer</t>
  </si>
  <si>
    <t>ACCACAATTACV</t>
  </si>
  <si>
    <t>ACTACAATTCCC</t>
  </si>
  <si>
    <t>NWAACCACADNN---</t>
  </si>
  <si>
    <t>PB0172.1_Sox1_2/Jaspar</t>
  </si>
  <si>
    <t>--ACCACAATTACV-</t>
  </si>
  <si>
    <t>NNNTAACAATTATAN</t>
  </si>
  <si>
    <t>PB0062.1_Sox12_1/Jaspar</t>
  </si>
  <si>
    <t>NTTNAGAACAATTA--</t>
  </si>
  <si>
    <t>NAAACCACAG-----</t>
  </si>
  <si>
    <t>AAACCACAGC----</t>
  </si>
  <si>
    <t>AAACCACANN----</t>
  </si>
  <si>
    <t>---CCAATTAC-</t>
  </si>
  <si>
    <t>Dlx3/MA0880.1/Jaspar</t>
  </si>
  <si>
    <t>DLX6/MA0882.1/Jaspar</t>
  </si>
  <si>
    <t>motif23</t>
  </si>
  <si>
    <t>---GGTTTTAGAA--</t>
  </si>
  <si>
    <t>BCNGGTTCTAGANCN</t>
  </si>
  <si>
    <t>----GGTTTTAGAA---</t>
  </si>
  <si>
    <t>CTAAGGTTCTAGATCAC</t>
  </si>
  <si>
    <t>-GGTTTTAGAA----</t>
  </si>
  <si>
    <t>HSF2/MA0770.1/Jaspar</t>
  </si>
  <si>
    <t>GAANGTTCTAGAA</t>
  </si>
  <si>
    <t>TGGTTTCAGT-</t>
  </si>
  <si>
    <t>CHR(?)/Hela-CellCycle-Expression/Homer</t>
  </si>
  <si>
    <t>CGGTTTCAAA-</t>
  </si>
  <si>
    <t>HSF1/MA0486.2/Jaspar</t>
  </si>
  <si>
    <t>GAACGTTCTAGAA</t>
  </si>
  <si>
    <t>GGTTTTAGAA--</t>
  </si>
  <si>
    <t>TATCATTAGAACGCT</t>
  </si>
  <si>
    <t>motif24</t>
  </si>
  <si>
    <t>GTACCCAGTT-</t>
  </si>
  <si>
    <t>----GTACCCAGTT--</t>
  </si>
  <si>
    <t>TFCP2/MA0145.3/Jaspar</t>
  </si>
  <si>
    <t>GTACCCAGTT</t>
  </si>
  <si>
    <t>ATGCCCACC-</t>
  </si>
  <si>
    <t>PH0040.1_Hmbox1/Jaspar</t>
  </si>
  <si>
    <t>----GTACCCAGTT---</t>
  </si>
  <si>
    <t>GANGTTAACTAGTTTNN</t>
  </si>
  <si>
    <t>---GTACCCAGTT--</t>
  </si>
  <si>
    <t>PB0152.1_Nkx3-1_2/Jaspar</t>
  </si>
  <si>
    <t>------GTACCCAGTT-</t>
  </si>
  <si>
    <t>TTCNAAGTACTTNNNNN</t>
  </si>
  <si>
    <t>PB0156.1_Plagl1_2/Jaspar</t>
  </si>
  <si>
    <t>-----GTACCCAGTT--</t>
  </si>
  <si>
    <t>NNNNGGTACCCCCCANN</t>
  </si>
  <si>
    <t>PB0160.1_Rfxdc2_2/Jaspar</t>
  </si>
  <si>
    <t>NTNNCGTATCCAAGTNN</t>
  </si>
  <si>
    <t>PB0094.1_Zfp128_1/Jaspar</t>
  </si>
  <si>
    <t>TCTTTGGCGTACCCTAA-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</si>
</sst>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workbookViewId="0">
      <selection activeCell="K31" sqref="K3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>
        <v>1</v>
      </c>
      <c r="D2">
        <v>1</v>
      </c>
      <c r="E2" t="s">
        <v>10</v>
      </c>
      <c r="F2">
        <v>0.95</v>
      </c>
      <c r="G2" t="s">
        <v>11</v>
      </c>
      <c r="H2" t="e">
        <f>-AAAGATCAAAGGAA</f>
        <v>#NAME?</v>
      </c>
    </row>
    <row r="3" spans="1:8" x14ac:dyDescent="0.2">
      <c r="A3" t="s">
        <v>8</v>
      </c>
      <c r="B3" t="s">
        <v>12</v>
      </c>
      <c r="C3">
        <v>2</v>
      </c>
      <c r="D3">
        <v>3</v>
      </c>
      <c r="E3" t="s">
        <v>10</v>
      </c>
      <c r="F3">
        <v>0.94</v>
      </c>
      <c r="G3" t="s">
        <v>13</v>
      </c>
      <c r="H3" t="e">
        <f>---ACATCAAAGG</f>
        <v>#NAME?</v>
      </c>
    </row>
    <row r="4" spans="1:8" x14ac:dyDescent="0.2">
      <c r="A4" t="s">
        <v>8</v>
      </c>
      <c r="B4" t="s">
        <v>14</v>
      </c>
      <c r="C4">
        <v>3</v>
      </c>
      <c r="D4">
        <v>3</v>
      </c>
      <c r="E4" t="s">
        <v>10</v>
      </c>
      <c r="F4">
        <v>0.94</v>
      </c>
      <c r="G4" t="s">
        <v>11</v>
      </c>
      <c r="H4" t="e">
        <f>---ACATCAAAGGNA</f>
        <v>#NAME?</v>
      </c>
    </row>
    <row r="5" spans="1:8" x14ac:dyDescent="0.2">
      <c r="A5" t="s">
        <v>8</v>
      </c>
      <c r="B5" t="s">
        <v>15</v>
      </c>
      <c r="C5">
        <v>4</v>
      </c>
      <c r="D5">
        <v>3</v>
      </c>
      <c r="E5" t="s">
        <v>10</v>
      </c>
      <c r="F5">
        <v>0.92</v>
      </c>
      <c r="G5" t="s">
        <v>13</v>
      </c>
      <c r="H5" t="e">
        <f>---ACWTCAAAGG</f>
        <v>#NAME?</v>
      </c>
    </row>
    <row r="6" spans="1:8" x14ac:dyDescent="0.2">
      <c r="A6" t="s">
        <v>8</v>
      </c>
      <c r="B6" t="s">
        <v>16</v>
      </c>
      <c r="C6">
        <v>5</v>
      </c>
      <c r="D6">
        <v>0</v>
      </c>
      <c r="E6" t="s">
        <v>10</v>
      </c>
      <c r="F6">
        <v>0.91</v>
      </c>
      <c r="G6" t="s">
        <v>17</v>
      </c>
      <c r="H6" t="s">
        <v>18</v>
      </c>
    </row>
    <row r="7" spans="1:8" x14ac:dyDescent="0.2">
      <c r="A7" t="s">
        <v>8</v>
      </c>
      <c r="B7" t="s">
        <v>19</v>
      </c>
      <c r="C7">
        <v>6</v>
      </c>
      <c r="D7">
        <v>0</v>
      </c>
      <c r="E7" t="s">
        <v>20</v>
      </c>
      <c r="F7">
        <v>0.91</v>
      </c>
      <c r="G7" t="s">
        <v>17</v>
      </c>
      <c r="H7" t="s">
        <v>21</v>
      </c>
    </row>
    <row r="8" spans="1:8" x14ac:dyDescent="0.2">
      <c r="A8" t="s">
        <v>8</v>
      </c>
      <c r="B8" t="s">
        <v>22</v>
      </c>
      <c r="C8">
        <v>7</v>
      </c>
      <c r="D8">
        <v>0</v>
      </c>
      <c r="E8" t="s">
        <v>10</v>
      </c>
      <c r="F8">
        <v>0.9</v>
      </c>
      <c r="G8" t="s">
        <v>17</v>
      </c>
      <c r="H8" t="s">
        <v>18</v>
      </c>
    </row>
    <row r="9" spans="1:8" x14ac:dyDescent="0.2">
      <c r="A9" t="s">
        <v>8</v>
      </c>
      <c r="B9" t="s">
        <v>23</v>
      </c>
      <c r="C9">
        <v>8</v>
      </c>
      <c r="D9">
        <v>0</v>
      </c>
      <c r="E9" t="s">
        <v>20</v>
      </c>
      <c r="F9">
        <v>0.89</v>
      </c>
      <c r="G9" t="s">
        <v>17</v>
      </c>
      <c r="H9" t="s">
        <v>24</v>
      </c>
    </row>
    <row r="10" spans="1:8" x14ac:dyDescent="0.2">
      <c r="A10" t="s">
        <v>8</v>
      </c>
      <c r="B10" t="s">
        <v>25</v>
      </c>
      <c r="C10">
        <v>9</v>
      </c>
      <c r="D10">
        <v>1</v>
      </c>
      <c r="E10" t="s">
        <v>10</v>
      </c>
      <c r="F10">
        <v>0.87</v>
      </c>
      <c r="G10" t="s">
        <v>13</v>
      </c>
      <c r="H10" t="e">
        <f>-AAAGATCAAAGG</f>
        <v>#NAME?</v>
      </c>
    </row>
    <row r="11" spans="1:8" x14ac:dyDescent="0.2">
      <c r="A11" t="s">
        <v>8</v>
      </c>
      <c r="B11" t="s">
        <v>26</v>
      </c>
      <c r="C11">
        <v>10</v>
      </c>
      <c r="D11">
        <v>1</v>
      </c>
      <c r="E11" t="s">
        <v>10</v>
      </c>
      <c r="F11">
        <v>0.85</v>
      </c>
      <c r="G11" t="s">
        <v>27</v>
      </c>
      <c r="H11" t="e">
        <f>-AAAGATCAAAGGGTT</f>
        <v>#NAME?</v>
      </c>
    </row>
    <row r="12" spans="1:8" x14ac:dyDescent="0.2">
      <c r="A12" t="s">
        <v>28</v>
      </c>
      <c r="B12" t="s">
        <v>29</v>
      </c>
      <c r="C12">
        <v>1</v>
      </c>
      <c r="D12">
        <v>0</v>
      </c>
      <c r="E12" t="s">
        <v>10</v>
      </c>
      <c r="F12">
        <v>0.97</v>
      </c>
      <c r="G12" t="s">
        <v>30</v>
      </c>
      <c r="H12" t="s">
        <v>31</v>
      </c>
    </row>
    <row r="13" spans="1:8" x14ac:dyDescent="0.2">
      <c r="A13" t="s">
        <v>28</v>
      </c>
      <c r="B13" t="s">
        <v>32</v>
      </c>
      <c r="C13">
        <v>2</v>
      </c>
      <c r="D13">
        <v>0</v>
      </c>
      <c r="E13" t="s">
        <v>10</v>
      </c>
      <c r="F13">
        <v>0.97</v>
      </c>
      <c r="G13" t="s">
        <v>30</v>
      </c>
      <c r="H13" t="s">
        <v>33</v>
      </c>
    </row>
    <row r="14" spans="1:8" x14ac:dyDescent="0.2">
      <c r="A14" t="s">
        <v>28</v>
      </c>
      <c r="B14" t="s">
        <v>34</v>
      </c>
      <c r="C14">
        <v>3</v>
      </c>
      <c r="D14">
        <v>-1</v>
      </c>
      <c r="E14" t="s">
        <v>10</v>
      </c>
      <c r="F14">
        <v>0.97</v>
      </c>
      <c r="G14" t="e">
        <f>-CDCACCTG</f>
        <v>#NAME?</v>
      </c>
      <c r="H14" t="s">
        <v>35</v>
      </c>
    </row>
    <row r="15" spans="1:8" x14ac:dyDescent="0.2">
      <c r="A15" t="s">
        <v>28</v>
      </c>
      <c r="B15" t="s">
        <v>36</v>
      </c>
      <c r="C15">
        <v>4</v>
      </c>
      <c r="D15">
        <v>0</v>
      </c>
      <c r="E15" t="s">
        <v>10</v>
      </c>
      <c r="F15">
        <v>0.96</v>
      </c>
      <c r="G15" t="s">
        <v>30</v>
      </c>
      <c r="H15" t="s">
        <v>37</v>
      </c>
    </row>
    <row r="16" spans="1:8" x14ac:dyDescent="0.2">
      <c r="A16" t="s">
        <v>28</v>
      </c>
      <c r="B16" t="s">
        <v>38</v>
      </c>
      <c r="C16">
        <v>5</v>
      </c>
      <c r="D16">
        <v>0</v>
      </c>
      <c r="E16" t="s">
        <v>10</v>
      </c>
      <c r="F16">
        <v>0.95</v>
      </c>
      <c r="G16" t="s">
        <v>30</v>
      </c>
      <c r="H16" t="s">
        <v>39</v>
      </c>
    </row>
    <row r="17" spans="1:8" x14ac:dyDescent="0.2">
      <c r="A17" t="s">
        <v>28</v>
      </c>
      <c r="B17" t="s">
        <v>40</v>
      </c>
      <c r="C17">
        <v>6</v>
      </c>
      <c r="D17">
        <v>1</v>
      </c>
      <c r="E17" t="s">
        <v>20</v>
      </c>
      <c r="F17">
        <v>0.94</v>
      </c>
      <c r="G17" t="s">
        <v>30</v>
      </c>
      <c r="H17" t="e">
        <f>-NCACCTGTN</f>
        <v>#NAME?</v>
      </c>
    </row>
    <row r="18" spans="1:8" x14ac:dyDescent="0.2">
      <c r="A18" t="s">
        <v>28</v>
      </c>
      <c r="B18" t="s">
        <v>41</v>
      </c>
      <c r="C18">
        <v>7</v>
      </c>
      <c r="D18">
        <v>-4</v>
      </c>
      <c r="E18" t="s">
        <v>20</v>
      </c>
      <c r="F18">
        <v>0.92</v>
      </c>
      <c r="G18" t="s">
        <v>42</v>
      </c>
      <c r="H18" t="s">
        <v>43</v>
      </c>
    </row>
    <row r="19" spans="1:8" x14ac:dyDescent="0.2">
      <c r="A19" t="s">
        <v>28</v>
      </c>
      <c r="B19" t="s">
        <v>44</v>
      </c>
      <c r="C19">
        <v>8</v>
      </c>
      <c r="D19">
        <v>0</v>
      </c>
      <c r="E19" t="s">
        <v>10</v>
      </c>
      <c r="F19">
        <v>0.9</v>
      </c>
      <c r="G19" t="s">
        <v>30</v>
      </c>
      <c r="H19" t="s">
        <v>45</v>
      </c>
    </row>
    <row r="20" spans="1:8" x14ac:dyDescent="0.2">
      <c r="A20" t="s">
        <v>28</v>
      </c>
      <c r="B20" t="s">
        <v>46</v>
      </c>
      <c r="C20">
        <v>9</v>
      </c>
      <c r="D20">
        <v>-1</v>
      </c>
      <c r="E20" t="s">
        <v>10</v>
      </c>
      <c r="F20">
        <v>0.83</v>
      </c>
      <c r="G20" t="s">
        <v>47</v>
      </c>
      <c r="H20" t="s">
        <v>48</v>
      </c>
    </row>
    <row r="21" spans="1:8" x14ac:dyDescent="0.2">
      <c r="A21" t="s">
        <v>28</v>
      </c>
      <c r="B21" t="s">
        <v>49</v>
      </c>
      <c r="C21">
        <v>10</v>
      </c>
      <c r="D21">
        <v>0</v>
      </c>
      <c r="E21" t="s">
        <v>20</v>
      </c>
      <c r="F21">
        <v>0.82</v>
      </c>
      <c r="G21" t="s">
        <v>50</v>
      </c>
      <c r="H21" t="s">
        <v>51</v>
      </c>
    </row>
    <row r="22" spans="1:8" x14ac:dyDescent="0.2">
      <c r="A22" t="s">
        <v>52</v>
      </c>
      <c r="B22" t="s">
        <v>53</v>
      </c>
      <c r="C22">
        <v>1</v>
      </c>
      <c r="D22">
        <v>-2</v>
      </c>
      <c r="E22" t="s">
        <v>10</v>
      </c>
      <c r="F22">
        <v>0.72</v>
      </c>
      <c r="G22" t="e">
        <f>--WTWGATCG</f>
        <v>#NAME?</v>
      </c>
      <c r="H22" t="s">
        <v>54</v>
      </c>
    </row>
    <row r="23" spans="1:8" x14ac:dyDescent="0.2">
      <c r="A23" t="s">
        <v>52</v>
      </c>
      <c r="B23" t="s">
        <v>23</v>
      </c>
      <c r="C23">
        <v>2</v>
      </c>
      <c r="D23">
        <v>-6</v>
      </c>
      <c r="E23" t="s">
        <v>10</v>
      </c>
      <c r="F23">
        <v>0.68</v>
      </c>
      <c r="G23" t="s">
        <v>55</v>
      </c>
      <c r="H23" t="s">
        <v>56</v>
      </c>
    </row>
    <row r="24" spans="1:8" x14ac:dyDescent="0.2">
      <c r="A24" t="s">
        <v>52</v>
      </c>
      <c r="B24" t="s">
        <v>26</v>
      </c>
      <c r="C24">
        <v>3</v>
      </c>
      <c r="D24">
        <v>-5</v>
      </c>
      <c r="E24" t="s">
        <v>20</v>
      </c>
      <c r="F24">
        <v>0.66</v>
      </c>
      <c r="G24" t="s">
        <v>57</v>
      </c>
      <c r="H24" t="s">
        <v>58</v>
      </c>
    </row>
    <row r="25" spans="1:8" x14ac:dyDescent="0.2">
      <c r="A25" t="s">
        <v>52</v>
      </c>
      <c r="B25" t="s">
        <v>19</v>
      </c>
      <c r="C25">
        <v>4</v>
      </c>
      <c r="D25">
        <v>-6</v>
      </c>
      <c r="E25" t="s">
        <v>10</v>
      </c>
      <c r="F25">
        <v>0.66</v>
      </c>
      <c r="G25" t="s">
        <v>55</v>
      </c>
      <c r="H25" t="s">
        <v>59</v>
      </c>
    </row>
    <row r="26" spans="1:8" x14ac:dyDescent="0.2">
      <c r="A26" t="s">
        <v>52</v>
      </c>
      <c r="B26" t="s">
        <v>25</v>
      </c>
      <c r="C26">
        <v>5</v>
      </c>
      <c r="D26">
        <v>-2</v>
      </c>
      <c r="E26" t="s">
        <v>20</v>
      </c>
      <c r="F26">
        <v>0.65</v>
      </c>
      <c r="G26" t="s">
        <v>60</v>
      </c>
      <c r="H26" t="s">
        <v>61</v>
      </c>
    </row>
    <row r="27" spans="1:8" x14ac:dyDescent="0.2">
      <c r="A27" t="s">
        <v>52</v>
      </c>
      <c r="B27" t="s">
        <v>62</v>
      </c>
      <c r="C27">
        <v>6</v>
      </c>
      <c r="D27">
        <v>-5</v>
      </c>
      <c r="E27" t="s">
        <v>20</v>
      </c>
      <c r="F27">
        <v>0.65</v>
      </c>
      <c r="G27" t="s">
        <v>63</v>
      </c>
      <c r="H27" t="s">
        <v>64</v>
      </c>
    </row>
    <row r="28" spans="1:8" x14ac:dyDescent="0.2">
      <c r="A28" t="s">
        <v>52</v>
      </c>
      <c r="B28" t="s">
        <v>65</v>
      </c>
      <c r="C28">
        <v>7</v>
      </c>
      <c r="D28">
        <v>-5</v>
      </c>
      <c r="E28" t="s">
        <v>20</v>
      </c>
      <c r="F28">
        <v>0.65</v>
      </c>
      <c r="G28" t="s">
        <v>63</v>
      </c>
      <c r="H28" t="s">
        <v>66</v>
      </c>
    </row>
    <row r="29" spans="1:8" x14ac:dyDescent="0.2">
      <c r="A29" t="s">
        <v>52</v>
      </c>
      <c r="B29" t="s">
        <v>67</v>
      </c>
      <c r="C29">
        <v>8</v>
      </c>
      <c r="D29">
        <v>-2</v>
      </c>
      <c r="E29" t="s">
        <v>10</v>
      </c>
      <c r="F29">
        <v>0.65</v>
      </c>
      <c r="G29" t="e">
        <f>--WTWGATCG</f>
        <v>#NAME?</v>
      </c>
      <c r="H29" t="s">
        <v>68</v>
      </c>
    </row>
    <row r="30" spans="1:8" x14ac:dyDescent="0.2">
      <c r="A30" t="s">
        <v>52</v>
      </c>
      <c r="B30" t="s">
        <v>69</v>
      </c>
      <c r="C30">
        <v>9</v>
      </c>
      <c r="D30">
        <v>-5</v>
      </c>
      <c r="E30" t="s">
        <v>10</v>
      </c>
      <c r="F30">
        <v>0.65</v>
      </c>
      <c r="G30" t="s">
        <v>70</v>
      </c>
      <c r="H30" t="s">
        <v>71</v>
      </c>
    </row>
    <row r="31" spans="1:8" x14ac:dyDescent="0.2">
      <c r="A31" t="s">
        <v>52</v>
      </c>
      <c r="B31" t="s">
        <v>72</v>
      </c>
      <c r="C31">
        <v>10</v>
      </c>
      <c r="D31">
        <v>-6</v>
      </c>
      <c r="E31" t="s">
        <v>20</v>
      </c>
      <c r="F31">
        <v>0.65</v>
      </c>
      <c r="G31" t="s">
        <v>73</v>
      </c>
      <c r="H31" t="s">
        <v>74</v>
      </c>
    </row>
    <row r="32" spans="1:8" x14ac:dyDescent="0.2">
      <c r="A32" t="s">
        <v>75</v>
      </c>
      <c r="B32" t="s">
        <v>76</v>
      </c>
      <c r="C32">
        <v>1</v>
      </c>
      <c r="D32">
        <v>0</v>
      </c>
      <c r="E32" t="s">
        <v>10</v>
      </c>
      <c r="F32">
        <v>0.93</v>
      </c>
      <c r="G32" t="s">
        <v>77</v>
      </c>
      <c r="H32" t="s">
        <v>78</v>
      </c>
    </row>
    <row r="33" spans="1:8" x14ac:dyDescent="0.2">
      <c r="A33" t="s">
        <v>75</v>
      </c>
      <c r="B33" t="s">
        <v>79</v>
      </c>
      <c r="C33">
        <v>2</v>
      </c>
      <c r="D33">
        <v>2</v>
      </c>
      <c r="E33" t="s">
        <v>10</v>
      </c>
      <c r="F33">
        <v>0.86</v>
      </c>
      <c r="G33" t="s">
        <v>77</v>
      </c>
      <c r="H33" t="e">
        <f>--GGGGATTTCC</f>
        <v>#NAME?</v>
      </c>
    </row>
    <row r="34" spans="1:8" x14ac:dyDescent="0.2">
      <c r="A34" t="s">
        <v>75</v>
      </c>
      <c r="B34" t="s">
        <v>80</v>
      </c>
      <c r="C34">
        <v>3</v>
      </c>
      <c r="D34">
        <v>0</v>
      </c>
      <c r="E34" t="s">
        <v>20</v>
      </c>
      <c r="F34">
        <v>0.85</v>
      </c>
      <c r="G34" t="s">
        <v>81</v>
      </c>
      <c r="H34" t="s">
        <v>82</v>
      </c>
    </row>
    <row r="35" spans="1:8" x14ac:dyDescent="0.2">
      <c r="A35" t="s">
        <v>75</v>
      </c>
      <c r="B35" t="s">
        <v>83</v>
      </c>
      <c r="C35">
        <v>4</v>
      </c>
      <c r="D35">
        <v>1</v>
      </c>
      <c r="E35" t="s">
        <v>10</v>
      </c>
      <c r="F35">
        <v>0.84</v>
      </c>
      <c r="G35" t="s">
        <v>77</v>
      </c>
      <c r="H35" t="s">
        <v>84</v>
      </c>
    </row>
    <row r="36" spans="1:8" x14ac:dyDescent="0.2">
      <c r="A36" t="s">
        <v>75</v>
      </c>
      <c r="B36" t="s">
        <v>85</v>
      </c>
      <c r="C36">
        <v>5</v>
      </c>
      <c r="D36">
        <v>0</v>
      </c>
      <c r="E36" t="s">
        <v>10</v>
      </c>
      <c r="F36">
        <v>0.82</v>
      </c>
      <c r="G36" t="s">
        <v>77</v>
      </c>
      <c r="H36" t="s">
        <v>86</v>
      </c>
    </row>
    <row r="37" spans="1:8" x14ac:dyDescent="0.2">
      <c r="A37" t="s">
        <v>75</v>
      </c>
      <c r="B37" t="s">
        <v>87</v>
      </c>
      <c r="C37">
        <v>6</v>
      </c>
      <c r="D37">
        <v>2</v>
      </c>
      <c r="E37" t="s">
        <v>20</v>
      </c>
      <c r="F37">
        <v>0.82</v>
      </c>
      <c r="G37" t="s">
        <v>77</v>
      </c>
      <c r="H37" t="e">
        <f>--GGAAATTCCC</f>
        <v>#NAME?</v>
      </c>
    </row>
    <row r="38" spans="1:8" x14ac:dyDescent="0.2">
      <c r="A38" t="s">
        <v>75</v>
      </c>
      <c r="B38" t="s">
        <v>88</v>
      </c>
      <c r="C38">
        <v>7</v>
      </c>
      <c r="D38">
        <v>2</v>
      </c>
      <c r="E38" t="s">
        <v>10</v>
      </c>
      <c r="F38">
        <v>0.81</v>
      </c>
      <c r="G38" t="s">
        <v>77</v>
      </c>
      <c r="H38" t="e">
        <f>--GGAAATTCCC</f>
        <v>#NAME?</v>
      </c>
    </row>
    <row r="39" spans="1:8" x14ac:dyDescent="0.2">
      <c r="A39" t="s">
        <v>75</v>
      </c>
      <c r="B39" t="s">
        <v>89</v>
      </c>
      <c r="C39">
        <v>8</v>
      </c>
      <c r="D39">
        <v>0</v>
      </c>
      <c r="E39" t="s">
        <v>10</v>
      </c>
      <c r="F39">
        <v>0.8</v>
      </c>
      <c r="G39" t="s">
        <v>81</v>
      </c>
      <c r="H39" t="s">
        <v>82</v>
      </c>
    </row>
    <row r="40" spans="1:8" x14ac:dyDescent="0.2">
      <c r="A40" t="s">
        <v>75</v>
      </c>
      <c r="B40" t="s">
        <v>90</v>
      </c>
      <c r="C40">
        <v>9</v>
      </c>
      <c r="D40">
        <v>-4</v>
      </c>
      <c r="E40" t="s">
        <v>20</v>
      </c>
      <c r="F40">
        <v>0.63</v>
      </c>
      <c r="G40" t="e">
        <f>----DDGGGRATTCCC</f>
        <v>#NAME?</v>
      </c>
      <c r="H40" t="s">
        <v>91</v>
      </c>
    </row>
    <row r="41" spans="1:8" x14ac:dyDescent="0.2">
      <c r="A41" t="s">
        <v>75</v>
      </c>
      <c r="B41" t="s">
        <v>92</v>
      </c>
      <c r="C41">
        <v>10</v>
      </c>
      <c r="D41">
        <v>-5</v>
      </c>
      <c r="E41" t="s">
        <v>20</v>
      </c>
      <c r="F41">
        <v>0.62</v>
      </c>
      <c r="G41" t="e">
        <f>-----DDGGGRATTCCC</f>
        <v>#NAME?</v>
      </c>
      <c r="H41" t="s">
        <v>93</v>
      </c>
    </row>
    <row r="42" spans="1:8" x14ac:dyDescent="0.2">
      <c r="A42" t="s">
        <v>94</v>
      </c>
      <c r="B42" t="s">
        <v>95</v>
      </c>
      <c r="C42">
        <v>1</v>
      </c>
      <c r="D42">
        <v>-1</v>
      </c>
      <c r="E42" t="s">
        <v>20</v>
      </c>
      <c r="F42">
        <v>0.81</v>
      </c>
      <c r="G42" t="e">
        <f>-GAGTCATATC</f>
        <v>#NAME?</v>
      </c>
      <c r="H42" t="s">
        <v>96</v>
      </c>
    </row>
    <row r="43" spans="1:8" x14ac:dyDescent="0.2">
      <c r="A43" t="s">
        <v>94</v>
      </c>
      <c r="B43" t="s">
        <v>97</v>
      </c>
      <c r="C43">
        <v>2</v>
      </c>
      <c r="D43">
        <v>-2</v>
      </c>
      <c r="E43" t="s">
        <v>20</v>
      </c>
      <c r="F43">
        <v>0.74</v>
      </c>
      <c r="G43" t="e">
        <f>--GAGTCATATC</f>
        <v>#NAME?</v>
      </c>
      <c r="H43" t="s">
        <v>98</v>
      </c>
    </row>
    <row r="44" spans="1:8" x14ac:dyDescent="0.2">
      <c r="A44" t="s">
        <v>94</v>
      </c>
      <c r="B44" t="s">
        <v>99</v>
      </c>
      <c r="C44">
        <v>3</v>
      </c>
      <c r="D44">
        <v>-2</v>
      </c>
      <c r="E44" t="s">
        <v>20</v>
      </c>
      <c r="F44">
        <v>0.73</v>
      </c>
      <c r="G44" t="s">
        <v>100</v>
      </c>
      <c r="H44" t="s">
        <v>101</v>
      </c>
    </row>
    <row r="45" spans="1:8" x14ac:dyDescent="0.2">
      <c r="A45" t="s">
        <v>94</v>
      </c>
      <c r="B45" t="s">
        <v>102</v>
      </c>
      <c r="C45">
        <v>4</v>
      </c>
      <c r="D45">
        <v>-2</v>
      </c>
      <c r="E45" t="s">
        <v>20</v>
      </c>
      <c r="F45">
        <v>0.71</v>
      </c>
      <c r="G45" t="e">
        <f>--GAGTCATATC</f>
        <v>#NAME?</v>
      </c>
      <c r="H45" t="s">
        <v>103</v>
      </c>
    </row>
    <row r="46" spans="1:8" x14ac:dyDescent="0.2">
      <c r="A46" t="s">
        <v>94</v>
      </c>
      <c r="B46" t="s">
        <v>104</v>
      </c>
      <c r="C46">
        <v>5</v>
      </c>
      <c r="D46">
        <v>2</v>
      </c>
      <c r="E46" t="s">
        <v>20</v>
      </c>
      <c r="F46">
        <v>0.7</v>
      </c>
      <c r="G46" t="s">
        <v>105</v>
      </c>
      <c r="H46" t="s">
        <v>106</v>
      </c>
    </row>
    <row r="47" spans="1:8" x14ac:dyDescent="0.2">
      <c r="A47" t="s">
        <v>94</v>
      </c>
      <c r="B47" t="s">
        <v>107</v>
      </c>
      <c r="C47">
        <v>6</v>
      </c>
      <c r="D47">
        <v>-3</v>
      </c>
      <c r="E47" t="s">
        <v>20</v>
      </c>
      <c r="F47">
        <v>0.7</v>
      </c>
      <c r="G47" t="e">
        <f>---GAGTCATATC</f>
        <v>#NAME?</v>
      </c>
      <c r="H47" t="s">
        <v>108</v>
      </c>
    </row>
    <row r="48" spans="1:8" x14ac:dyDescent="0.2">
      <c r="A48" t="s">
        <v>94</v>
      </c>
      <c r="B48" t="s">
        <v>109</v>
      </c>
      <c r="C48">
        <v>7</v>
      </c>
      <c r="D48">
        <v>-3</v>
      </c>
      <c r="E48" t="s">
        <v>20</v>
      </c>
      <c r="F48">
        <v>0.7</v>
      </c>
      <c r="G48" t="e">
        <f>---GAGTCATATC</f>
        <v>#NAME?</v>
      </c>
      <c r="H48" t="s">
        <v>110</v>
      </c>
    </row>
    <row r="49" spans="1:8" x14ac:dyDescent="0.2">
      <c r="A49" t="s">
        <v>94</v>
      </c>
      <c r="B49" t="s">
        <v>111</v>
      </c>
      <c r="C49">
        <v>8</v>
      </c>
      <c r="D49">
        <v>-1</v>
      </c>
      <c r="E49" t="s">
        <v>20</v>
      </c>
      <c r="F49">
        <v>0.7</v>
      </c>
      <c r="G49" t="e">
        <f>-GAGTCATATC</f>
        <v>#NAME?</v>
      </c>
      <c r="H49" t="s">
        <v>112</v>
      </c>
    </row>
    <row r="50" spans="1:8" x14ac:dyDescent="0.2">
      <c r="A50" t="s">
        <v>94</v>
      </c>
      <c r="B50" t="s">
        <v>113</v>
      </c>
      <c r="C50">
        <v>9</v>
      </c>
      <c r="D50">
        <v>-3</v>
      </c>
      <c r="E50" t="s">
        <v>10</v>
      </c>
      <c r="F50">
        <v>0.7</v>
      </c>
      <c r="G50" t="e">
        <f>---GAGTCATATC</f>
        <v>#NAME?</v>
      </c>
      <c r="H50" t="s">
        <v>114</v>
      </c>
    </row>
    <row r="51" spans="1:8" x14ac:dyDescent="0.2">
      <c r="A51" t="s">
        <v>94</v>
      </c>
      <c r="B51" t="s">
        <v>115</v>
      </c>
      <c r="C51">
        <v>10</v>
      </c>
      <c r="D51">
        <v>-4</v>
      </c>
      <c r="E51" t="s">
        <v>20</v>
      </c>
      <c r="F51">
        <v>0.69</v>
      </c>
      <c r="G51" t="e">
        <f>----GAGTCATATC</f>
        <v>#NAME?</v>
      </c>
      <c r="H51" t="s">
        <v>116</v>
      </c>
    </row>
    <row r="52" spans="1:8" x14ac:dyDescent="0.2">
      <c r="A52" t="s">
        <v>117</v>
      </c>
      <c r="B52" t="s">
        <v>118</v>
      </c>
      <c r="C52">
        <v>1</v>
      </c>
      <c r="D52">
        <v>1</v>
      </c>
      <c r="E52" t="s">
        <v>20</v>
      </c>
      <c r="F52">
        <v>0.74</v>
      </c>
      <c r="G52" t="s">
        <v>119</v>
      </c>
      <c r="H52" t="e">
        <f>-TGTGGATTNNN</f>
        <v>#NAME?</v>
      </c>
    </row>
    <row r="53" spans="1:8" x14ac:dyDescent="0.2">
      <c r="A53" t="s">
        <v>117</v>
      </c>
      <c r="B53" t="s">
        <v>120</v>
      </c>
      <c r="C53">
        <v>2</v>
      </c>
      <c r="D53">
        <v>-1</v>
      </c>
      <c r="E53" t="s">
        <v>10</v>
      </c>
      <c r="F53">
        <v>0.72</v>
      </c>
      <c r="G53" t="s">
        <v>121</v>
      </c>
      <c r="H53" t="s">
        <v>122</v>
      </c>
    </row>
    <row r="54" spans="1:8" x14ac:dyDescent="0.2">
      <c r="A54" t="s">
        <v>117</v>
      </c>
      <c r="B54" t="s">
        <v>123</v>
      </c>
      <c r="C54">
        <v>3</v>
      </c>
      <c r="D54">
        <v>-2</v>
      </c>
      <c r="E54" t="s">
        <v>20</v>
      </c>
      <c r="F54">
        <v>0.68</v>
      </c>
      <c r="G54" t="e">
        <f>--GTGTGGACTC</f>
        <v>#NAME?</v>
      </c>
      <c r="H54" t="s">
        <v>124</v>
      </c>
    </row>
    <row r="55" spans="1:8" x14ac:dyDescent="0.2">
      <c r="A55" t="s">
        <v>117</v>
      </c>
      <c r="B55" t="s">
        <v>125</v>
      </c>
      <c r="C55">
        <v>4</v>
      </c>
      <c r="D55">
        <v>2</v>
      </c>
      <c r="E55" t="s">
        <v>20</v>
      </c>
      <c r="F55">
        <v>0.67</v>
      </c>
      <c r="G55" t="s">
        <v>126</v>
      </c>
      <c r="H55" t="s">
        <v>127</v>
      </c>
    </row>
    <row r="56" spans="1:8" x14ac:dyDescent="0.2">
      <c r="A56" t="s">
        <v>117</v>
      </c>
      <c r="B56" t="s">
        <v>128</v>
      </c>
      <c r="C56">
        <v>5</v>
      </c>
      <c r="D56">
        <v>-1</v>
      </c>
      <c r="E56" t="s">
        <v>20</v>
      </c>
      <c r="F56">
        <v>0.66</v>
      </c>
      <c r="G56" t="s">
        <v>129</v>
      </c>
      <c r="H56" t="s">
        <v>130</v>
      </c>
    </row>
    <row r="57" spans="1:8" x14ac:dyDescent="0.2">
      <c r="A57" t="s">
        <v>117</v>
      </c>
      <c r="B57" t="s">
        <v>131</v>
      </c>
      <c r="C57">
        <v>6</v>
      </c>
      <c r="D57">
        <v>-2</v>
      </c>
      <c r="E57" t="s">
        <v>20</v>
      </c>
      <c r="F57">
        <v>0.61</v>
      </c>
      <c r="G57" t="e">
        <f>--GTGTGGACTC</f>
        <v>#NAME?</v>
      </c>
      <c r="H57" t="s">
        <v>132</v>
      </c>
    </row>
    <row r="58" spans="1:8" x14ac:dyDescent="0.2">
      <c r="A58" t="s">
        <v>117</v>
      </c>
      <c r="B58" t="s">
        <v>133</v>
      </c>
      <c r="C58">
        <v>7</v>
      </c>
      <c r="D58">
        <v>-4</v>
      </c>
      <c r="E58" t="s">
        <v>10</v>
      </c>
      <c r="F58">
        <v>0.61</v>
      </c>
      <c r="G58" t="e">
        <f>----GTGTGGACTC</f>
        <v>#NAME?</v>
      </c>
      <c r="H58" t="s">
        <v>134</v>
      </c>
    </row>
    <row r="59" spans="1:8" x14ac:dyDescent="0.2">
      <c r="A59" t="s">
        <v>117</v>
      </c>
      <c r="B59" t="s">
        <v>135</v>
      </c>
      <c r="C59">
        <v>8</v>
      </c>
      <c r="D59">
        <v>-1</v>
      </c>
      <c r="E59" t="s">
        <v>20</v>
      </c>
      <c r="F59">
        <v>0.6</v>
      </c>
      <c r="G59" t="s">
        <v>136</v>
      </c>
      <c r="H59" t="s">
        <v>137</v>
      </c>
    </row>
    <row r="60" spans="1:8" x14ac:dyDescent="0.2">
      <c r="A60" t="s">
        <v>117</v>
      </c>
      <c r="B60" t="s">
        <v>138</v>
      </c>
      <c r="C60">
        <v>9</v>
      </c>
      <c r="D60">
        <v>-2</v>
      </c>
      <c r="E60" t="s">
        <v>10</v>
      </c>
      <c r="F60">
        <v>0.6</v>
      </c>
      <c r="G60" t="e">
        <f>--GTGTGGACTC</f>
        <v>#NAME?</v>
      </c>
      <c r="H60" t="s">
        <v>139</v>
      </c>
    </row>
    <row r="61" spans="1:8" x14ac:dyDescent="0.2">
      <c r="A61" t="s">
        <v>117</v>
      </c>
      <c r="B61" t="s">
        <v>140</v>
      </c>
      <c r="C61">
        <v>10</v>
      </c>
      <c r="D61">
        <v>-3</v>
      </c>
      <c r="E61" t="s">
        <v>10</v>
      </c>
      <c r="F61">
        <v>0.59</v>
      </c>
      <c r="G61" t="s">
        <v>141</v>
      </c>
      <c r="H61" t="s">
        <v>142</v>
      </c>
    </row>
    <row r="62" spans="1:8" x14ac:dyDescent="0.2">
      <c r="A62" t="s">
        <v>143</v>
      </c>
      <c r="B62" t="s">
        <v>144</v>
      </c>
      <c r="C62">
        <v>1</v>
      </c>
      <c r="D62">
        <v>-1</v>
      </c>
      <c r="E62" t="s">
        <v>20</v>
      </c>
      <c r="F62">
        <v>0.74</v>
      </c>
      <c r="G62" t="s">
        <v>145</v>
      </c>
      <c r="H62" t="s">
        <v>146</v>
      </c>
    </row>
    <row r="63" spans="1:8" x14ac:dyDescent="0.2">
      <c r="A63" t="s">
        <v>143</v>
      </c>
      <c r="B63" t="s">
        <v>147</v>
      </c>
      <c r="C63">
        <v>2</v>
      </c>
      <c r="D63">
        <v>0</v>
      </c>
      <c r="E63" t="s">
        <v>20</v>
      </c>
      <c r="F63">
        <v>0.74</v>
      </c>
      <c r="G63" t="s">
        <v>148</v>
      </c>
      <c r="H63" t="s">
        <v>149</v>
      </c>
    </row>
    <row r="64" spans="1:8" x14ac:dyDescent="0.2">
      <c r="A64" t="s">
        <v>143</v>
      </c>
      <c r="B64" t="s">
        <v>150</v>
      </c>
      <c r="C64">
        <v>3</v>
      </c>
      <c r="D64">
        <v>-1</v>
      </c>
      <c r="E64" t="s">
        <v>20</v>
      </c>
      <c r="F64">
        <v>0.71</v>
      </c>
      <c r="G64" t="s">
        <v>145</v>
      </c>
      <c r="H64" t="s">
        <v>151</v>
      </c>
    </row>
    <row r="65" spans="1:8" x14ac:dyDescent="0.2">
      <c r="A65" t="s">
        <v>143</v>
      </c>
      <c r="B65" t="s">
        <v>152</v>
      </c>
      <c r="C65">
        <v>4</v>
      </c>
      <c r="D65">
        <v>0</v>
      </c>
      <c r="E65" t="s">
        <v>20</v>
      </c>
      <c r="F65">
        <v>0.64</v>
      </c>
      <c r="G65" t="s">
        <v>148</v>
      </c>
      <c r="H65" t="s">
        <v>153</v>
      </c>
    </row>
    <row r="66" spans="1:8" x14ac:dyDescent="0.2">
      <c r="A66" t="s">
        <v>143</v>
      </c>
      <c r="B66" t="s">
        <v>154</v>
      </c>
      <c r="C66">
        <v>5</v>
      </c>
      <c r="D66">
        <v>0</v>
      </c>
      <c r="E66" t="s">
        <v>10</v>
      </c>
      <c r="F66">
        <v>0.63</v>
      </c>
      <c r="G66" t="s">
        <v>155</v>
      </c>
      <c r="H66" t="s">
        <v>156</v>
      </c>
    </row>
    <row r="67" spans="1:8" x14ac:dyDescent="0.2">
      <c r="A67" t="s">
        <v>143</v>
      </c>
      <c r="B67" t="s">
        <v>157</v>
      </c>
      <c r="C67">
        <v>6</v>
      </c>
      <c r="D67">
        <v>-1</v>
      </c>
      <c r="E67" t="s">
        <v>20</v>
      </c>
      <c r="F67">
        <v>0.59</v>
      </c>
      <c r="G67" t="e">
        <f>-CTCAGCGGTGGG</f>
        <v>#NAME?</v>
      </c>
      <c r="H67" t="s">
        <v>158</v>
      </c>
    </row>
    <row r="68" spans="1:8" x14ac:dyDescent="0.2">
      <c r="A68" t="s">
        <v>143</v>
      </c>
      <c r="B68" t="s">
        <v>159</v>
      </c>
      <c r="C68">
        <v>7</v>
      </c>
      <c r="D68">
        <v>-1</v>
      </c>
      <c r="E68" t="s">
        <v>20</v>
      </c>
      <c r="F68">
        <v>0.57999999999999996</v>
      </c>
      <c r="G68" t="s">
        <v>160</v>
      </c>
      <c r="H68" t="s">
        <v>161</v>
      </c>
    </row>
    <row r="69" spans="1:8" x14ac:dyDescent="0.2">
      <c r="A69" t="s">
        <v>143</v>
      </c>
      <c r="B69" t="s">
        <v>162</v>
      </c>
      <c r="C69">
        <v>8</v>
      </c>
      <c r="D69">
        <v>0</v>
      </c>
      <c r="E69" t="s">
        <v>20</v>
      </c>
      <c r="F69">
        <v>0.56999999999999995</v>
      </c>
      <c r="G69" t="s">
        <v>148</v>
      </c>
      <c r="H69" t="s">
        <v>163</v>
      </c>
    </row>
    <row r="70" spans="1:8" x14ac:dyDescent="0.2">
      <c r="A70" t="s">
        <v>143</v>
      </c>
      <c r="B70" t="s">
        <v>164</v>
      </c>
      <c r="C70">
        <v>9</v>
      </c>
      <c r="D70">
        <v>2</v>
      </c>
      <c r="E70" t="s">
        <v>20</v>
      </c>
      <c r="F70">
        <v>0.56000000000000005</v>
      </c>
      <c r="G70" t="s">
        <v>155</v>
      </c>
      <c r="H70" t="s">
        <v>165</v>
      </c>
    </row>
    <row r="71" spans="1:8" x14ac:dyDescent="0.2">
      <c r="A71" t="s">
        <v>143</v>
      </c>
      <c r="B71" t="s">
        <v>166</v>
      </c>
      <c r="C71">
        <v>10</v>
      </c>
      <c r="D71">
        <v>3</v>
      </c>
      <c r="E71" t="s">
        <v>20</v>
      </c>
      <c r="F71">
        <v>0.56000000000000005</v>
      </c>
      <c r="G71" t="s">
        <v>148</v>
      </c>
      <c r="H71" t="e">
        <f>---GGGGGCGGGGC</f>
        <v>#NAME?</v>
      </c>
    </row>
    <row r="72" spans="1:8" x14ac:dyDescent="0.2">
      <c r="A72" t="s">
        <v>167</v>
      </c>
      <c r="B72" t="s">
        <v>168</v>
      </c>
      <c r="C72">
        <v>1</v>
      </c>
      <c r="D72">
        <v>-4</v>
      </c>
      <c r="E72" t="s">
        <v>10</v>
      </c>
      <c r="F72">
        <v>0.61</v>
      </c>
      <c r="G72" t="s">
        <v>169</v>
      </c>
      <c r="H72" t="s">
        <v>170</v>
      </c>
    </row>
    <row r="73" spans="1:8" x14ac:dyDescent="0.2">
      <c r="A73" t="s">
        <v>167</v>
      </c>
      <c r="B73" t="s">
        <v>171</v>
      </c>
      <c r="C73">
        <v>2</v>
      </c>
      <c r="D73">
        <v>3</v>
      </c>
      <c r="E73" t="s">
        <v>20</v>
      </c>
      <c r="F73">
        <v>0.6</v>
      </c>
      <c r="G73" t="s">
        <v>172</v>
      </c>
      <c r="H73" t="s">
        <v>173</v>
      </c>
    </row>
    <row r="74" spans="1:8" x14ac:dyDescent="0.2">
      <c r="A74" t="s">
        <v>167</v>
      </c>
      <c r="B74" t="s">
        <v>174</v>
      </c>
      <c r="C74">
        <v>3</v>
      </c>
      <c r="D74">
        <v>1</v>
      </c>
      <c r="E74" t="s">
        <v>20</v>
      </c>
      <c r="F74">
        <v>0.55000000000000004</v>
      </c>
      <c r="G74" t="s">
        <v>175</v>
      </c>
      <c r="H74" t="e">
        <f>-GCCTCAGGGCAT</f>
        <v>#NAME?</v>
      </c>
    </row>
    <row r="75" spans="1:8" x14ac:dyDescent="0.2">
      <c r="A75" t="s">
        <v>167</v>
      </c>
      <c r="B75" t="s">
        <v>176</v>
      </c>
      <c r="C75">
        <v>4</v>
      </c>
      <c r="D75">
        <v>0</v>
      </c>
      <c r="E75" t="s">
        <v>10</v>
      </c>
      <c r="F75">
        <v>0.55000000000000004</v>
      </c>
      <c r="G75" t="s">
        <v>177</v>
      </c>
      <c r="H75" t="s">
        <v>178</v>
      </c>
    </row>
    <row r="76" spans="1:8" x14ac:dyDescent="0.2">
      <c r="A76" t="s">
        <v>167</v>
      </c>
      <c r="B76" t="s">
        <v>179</v>
      </c>
      <c r="C76">
        <v>5</v>
      </c>
      <c r="D76">
        <v>-2</v>
      </c>
      <c r="E76" t="s">
        <v>20</v>
      </c>
      <c r="F76">
        <v>0.55000000000000004</v>
      </c>
      <c r="G76" t="e">
        <f>--AGACGCAGGG</f>
        <v>#NAME?</v>
      </c>
      <c r="H76" t="s">
        <v>180</v>
      </c>
    </row>
    <row r="77" spans="1:8" x14ac:dyDescent="0.2">
      <c r="A77" t="s">
        <v>167</v>
      </c>
      <c r="B77" t="s">
        <v>181</v>
      </c>
      <c r="C77">
        <v>6</v>
      </c>
      <c r="D77">
        <v>2</v>
      </c>
      <c r="E77" t="s">
        <v>10</v>
      </c>
      <c r="F77">
        <v>0.53</v>
      </c>
      <c r="G77" t="s">
        <v>177</v>
      </c>
      <c r="H77" t="e">
        <f>--WDNCTGGGCA</f>
        <v>#NAME?</v>
      </c>
    </row>
    <row r="78" spans="1:8" x14ac:dyDescent="0.2">
      <c r="A78" t="s">
        <v>167</v>
      </c>
      <c r="B78" t="s">
        <v>182</v>
      </c>
      <c r="C78">
        <v>7</v>
      </c>
      <c r="D78">
        <v>0</v>
      </c>
      <c r="E78" t="s">
        <v>20</v>
      </c>
      <c r="F78">
        <v>0.53</v>
      </c>
      <c r="G78" t="s">
        <v>177</v>
      </c>
      <c r="H78" t="s">
        <v>183</v>
      </c>
    </row>
    <row r="79" spans="1:8" x14ac:dyDescent="0.2">
      <c r="A79" t="s">
        <v>167</v>
      </c>
      <c r="B79" t="s">
        <v>184</v>
      </c>
      <c r="C79">
        <v>8</v>
      </c>
      <c r="D79">
        <v>0</v>
      </c>
      <c r="E79" t="s">
        <v>10</v>
      </c>
      <c r="F79">
        <v>0.53</v>
      </c>
      <c r="G79" t="s">
        <v>185</v>
      </c>
      <c r="H79" t="s">
        <v>186</v>
      </c>
    </row>
    <row r="80" spans="1:8" x14ac:dyDescent="0.2">
      <c r="A80" t="s">
        <v>167</v>
      </c>
      <c r="B80" t="s">
        <v>187</v>
      </c>
      <c r="C80">
        <v>9</v>
      </c>
      <c r="D80">
        <v>0</v>
      </c>
      <c r="E80" t="s">
        <v>20</v>
      </c>
      <c r="F80">
        <v>0.53</v>
      </c>
      <c r="G80" t="s">
        <v>177</v>
      </c>
      <c r="H80" t="s">
        <v>188</v>
      </c>
    </row>
    <row r="81" spans="1:8" x14ac:dyDescent="0.2">
      <c r="A81" t="s">
        <v>167</v>
      </c>
      <c r="B81" t="s">
        <v>189</v>
      </c>
      <c r="C81">
        <v>10</v>
      </c>
      <c r="D81">
        <v>-2</v>
      </c>
      <c r="E81" t="s">
        <v>20</v>
      </c>
      <c r="F81">
        <v>0.52</v>
      </c>
      <c r="G81" t="e">
        <f>--AGACGCAGGG</f>
        <v>#NAME?</v>
      </c>
      <c r="H81" t="s">
        <v>190</v>
      </c>
    </row>
    <row r="82" spans="1:8" x14ac:dyDescent="0.2">
      <c r="A82" t="s">
        <v>191</v>
      </c>
      <c r="B82" t="s">
        <v>192</v>
      </c>
      <c r="C82">
        <v>1</v>
      </c>
      <c r="D82">
        <v>-1</v>
      </c>
      <c r="E82" t="s">
        <v>20</v>
      </c>
      <c r="F82">
        <v>0.68</v>
      </c>
      <c r="G82" t="s">
        <v>193</v>
      </c>
      <c r="H82" t="s">
        <v>194</v>
      </c>
    </row>
    <row r="83" spans="1:8" x14ac:dyDescent="0.2">
      <c r="A83" t="s">
        <v>191</v>
      </c>
      <c r="B83" t="s">
        <v>195</v>
      </c>
      <c r="C83">
        <v>2</v>
      </c>
      <c r="D83">
        <v>-5</v>
      </c>
      <c r="E83" t="s">
        <v>20</v>
      </c>
      <c r="F83">
        <v>0.66</v>
      </c>
      <c r="G83" t="e">
        <f>-----TTCTTTTTAAGT</f>
        <v>#NAME?</v>
      </c>
      <c r="H83" t="s">
        <v>196</v>
      </c>
    </row>
    <row r="84" spans="1:8" x14ac:dyDescent="0.2">
      <c r="A84" t="s">
        <v>191</v>
      </c>
      <c r="B84" t="s">
        <v>197</v>
      </c>
      <c r="C84">
        <v>3</v>
      </c>
      <c r="D84">
        <v>-3</v>
      </c>
      <c r="E84" t="s">
        <v>20</v>
      </c>
      <c r="F84">
        <v>0.62</v>
      </c>
      <c r="G84" t="e">
        <f>---TTCTTTTTAAGT</f>
        <v>#NAME?</v>
      </c>
      <c r="H84" t="s">
        <v>198</v>
      </c>
    </row>
    <row r="85" spans="1:8" x14ac:dyDescent="0.2">
      <c r="A85" t="s">
        <v>191</v>
      </c>
      <c r="B85" t="s">
        <v>199</v>
      </c>
      <c r="C85">
        <v>4</v>
      </c>
      <c r="D85">
        <v>-4</v>
      </c>
      <c r="E85" t="s">
        <v>20</v>
      </c>
      <c r="F85">
        <v>0.61</v>
      </c>
      <c r="G85" t="e">
        <f>----TTCTTTTTAAGT</f>
        <v>#NAME?</v>
      </c>
      <c r="H85" t="s">
        <v>200</v>
      </c>
    </row>
    <row r="86" spans="1:8" x14ac:dyDescent="0.2">
      <c r="A86" t="s">
        <v>191</v>
      </c>
      <c r="B86" t="s">
        <v>22</v>
      </c>
      <c r="C86">
        <v>5</v>
      </c>
      <c r="D86">
        <v>-2</v>
      </c>
      <c r="E86" t="s">
        <v>20</v>
      </c>
      <c r="F86">
        <v>0.61</v>
      </c>
      <c r="G86" t="s">
        <v>201</v>
      </c>
      <c r="H86" t="s">
        <v>202</v>
      </c>
    </row>
    <row r="87" spans="1:8" x14ac:dyDescent="0.2">
      <c r="A87" t="s">
        <v>191</v>
      </c>
      <c r="B87" t="s">
        <v>203</v>
      </c>
      <c r="C87">
        <v>6</v>
      </c>
      <c r="D87">
        <v>-2</v>
      </c>
      <c r="E87" t="s">
        <v>20</v>
      </c>
      <c r="F87">
        <v>0.61</v>
      </c>
      <c r="G87" t="e">
        <f>--TTCTTTTTAAGT</f>
        <v>#NAME?</v>
      </c>
      <c r="H87" t="s">
        <v>204</v>
      </c>
    </row>
    <row r="88" spans="1:8" x14ac:dyDescent="0.2">
      <c r="A88" t="s">
        <v>191</v>
      </c>
      <c r="B88" t="s">
        <v>205</v>
      </c>
      <c r="C88">
        <v>7</v>
      </c>
      <c r="D88">
        <v>-4</v>
      </c>
      <c r="E88" t="s">
        <v>10</v>
      </c>
      <c r="F88">
        <v>0.6</v>
      </c>
      <c r="G88" t="s">
        <v>206</v>
      </c>
      <c r="H88" t="s">
        <v>207</v>
      </c>
    </row>
    <row r="89" spans="1:8" x14ac:dyDescent="0.2">
      <c r="A89" t="s">
        <v>191</v>
      </c>
      <c r="B89" t="s">
        <v>208</v>
      </c>
      <c r="C89">
        <v>8</v>
      </c>
      <c r="D89">
        <v>-2</v>
      </c>
      <c r="E89" t="s">
        <v>10</v>
      </c>
      <c r="F89">
        <v>0.6</v>
      </c>
      <c r="G89" t="s">
        <v>209</v>
      </c>
      <c r="H89" t="s">
        <v>210</v>
      </c>
    </row>
    <row r="90" spans="1:8" x14ac:dyDescent="0.2">
      <c r="A90" t="s">
        <v>191</v>
      </c>
      <c r="B90" t="s">
        <v>211</v>
      </c>
      <c r="C90">
        <v>9</v>
      </c>
      <c r="D90">
        <v>-5</v>
      </c>
      <c r="E90" t="s">
        <v>20</v>
      </c>
      <c r="F90">
        <v>0.6</v>
      </c>
      <c r="G90" t="e">
        <f>-----TTCTTTTTAAGT</f>
        <v>#NAME?</v>
      </c>
      <c r="H90" t="s">
        <v>212</v>
      </c>
    </row>
    <row r="91" spans="1:8" x14ac:dyDescent="0.2">
      <c r="A91" t="s">
        <v>191</v>
      </c>
      <c r="B91" t="s">
        <v>213</v>
      </c>
      <c r="C91">
        <v>10</v>
      </c>
      <c r="D91">
        <v>0</v>
      </c>
      <c r="E91" t="s">
        <v>20</v>
      </c>
      <c r="F91">
        <v>0.59</v>
      </c>
      <c r="G91" t="s">
        <v>214</v>
      </c>
      <c r="H91" t="s">
        <v>215</v>
      </c>
    </row>
    <row r="92" spans="1:8" x14ac:dyDescent="0.2">
      <c r="A92" t="s">
        <v>216</v>
      </c>
      <c r="B92" t="s">
        <v>217</v>
      </c>
      <c r="C92">
        <v>1</v>
      </c>
      <c r="D92">
        <v>-5</v>
      </c>
      <c r="E92" t="s">
        <v>10</v>
      </c>
      <c r="F92">
        <v>0.74</v>
      </c>
      <c r="G92" t="e">
        <f>-----CAGCTGCACTTT</f>
        <v>#NAME?</v>
      </c>
      <c r="H92" t="s">
        <v>218</v>
      </c>
    </row>
    <row r="93" spans="1:8" x14ac:dyDescent="0.2">
      <c r="A93" t="s">
        <v>216</v>
      </c>
      <c r="B93" t="s">
        <v>46</v>
      </c>
      <c r="C93">
        <v>2</v>
      </c>
      <c r="D93">
        <v>-3</v>
      </c>
      <c r="E93" t="s">
        <v>10</v>
      </c>
      <c r="F93">
        <v>0.72</v>
      </c>
      <c r="G93" t="e">
        <f>---CAGCTGCACTTT</f>
        <v>#NAME?</v>
      </c>
      <c r="H93" t="s">
        <v>219</v>
      </c>
    </row>
    <row r="94" spans="1:8" x14ac:dyDescent="0.2">
      <c r="A94" t="s">
        <v>216</v>
      </c>
      <c r="B94" t="s">
        <v>220</v>
      </c>
      <c r="C94">
        <v>3</v>
      </c>
      <c r="D94">
        <v>-2</v>
      </c>
      <c r="E94" t="s">
        <v>10</v>
      </c>
      <c r="F94">
        <v>0.7</v>
      </c>
      <c r="G94" t="e">
        <f>--CAGCTGCACTTT</f>
        <v>#NAME?</v>
      </c>
      <c r="H94" t="s">
        <v>221</v>
      </c>
    </row>
    <row r="95" spans="1:8" x14ac:dyDescent="0.2">
      <c r="A95" t="s">
        <v>216</v>
      </c>
      <c r="B95" t="s">
        <v>222</v>
      </c>
      <c r="C95">
        <v>4</v>
      </c>
      <c r="D95">
        <v>-2</v>
      </c>
      <c r="E95" t="s">
        <v>10</v>
      </c>
      <c r="F95">
        <v>0.7</v>
      </c>
      <c r="G95" t="e">
        <f>--CAGCTGCACTTT</f>
        <v>#NAME?</v>
      </c>
      <c r="H95" t="s">
        <v>223</v>
      </c>
    </row>
    <row r="96" spans="1:8" x14ac:dyDescent="0.2">
      <c r="A96" t="s">
        <v>216</v>
      </c>
      <c r="B96" t="s">
        <v>224</v>
      </c>
      <c r="C96">
        <v>5</v>
      </c>
      <c r="D96">
        <v>-5</v>
      </c>
      <c r="E96" t="s">
        <v>20</v>
      </c>
      <c r="F96">
        <v>0.7</v>
      </c>
      <c r="G96" t="e">
        <f>-----CAGCTGCACTTT</f>
        <v>#NAME?</v>
      </c>
      <c r="H96" t="s">
        <v>225</v>
      </c>
    </row>
    <row r="97" spans="1:8" x14ac:dyDescent="0.2">
      <c r="A97" t="s">
        <v>216</v>
      </c>
      <c r="B97" t="s">
        <v>226</v>
      </c>
      <c r="C97">
        <v>6</v>
      </c>
      <c r="D97">
        <v>-3</v>
      </c>
      <c r="E97" t="s">
        <v>20</v>
      </c>
      <c r="F97">
        <v>0.7</v>
      </c>
      <c r="G97" t="e">
        <f>---CAGCTGCACTTT</f>
        <v>#NAME?</v>
      </c>
      <c r="H97" t="s">
        <v>227</v>
      </c>
    </row>
    <row r="98" spans="1:8" x14ac:dyDescent="0.2">
      <c r="A98" t="s">
        <v>216</v>
      </c>
      <c r="B98" t="s">
        <v>49</v>
      </c>
      <c r="C98">
        <v>7</v>
      </c>
      <c r="D98">
        <v>-4</v>
      </c>
      <c r="E98" t="s">
        <v>10</v>
      </c>
      <c r="F98">
        <v>0.68</v>
      </c>
      <c r="G98" t="e">
        <f>----CAGCTGCACTTT</f>
        <v>#NAME?</v>
      </c>
      <c r="H98" t="s">
        <v>228</v>
      </c>
    </row>
    <row r="99" spans="1:8" x14ac:dyDescent="0.2">
      <c r="A99" t="s">
        <v>216</v>
      </c>
      <c r="B99" t="s">
        <v>229</v>
      </c>
      <c r="C99">
        <v>8</v>
      </c>
      <c r="D99">
        <v>-2</v>
      </c>
      <c r="E99" t="s">
        <v>10</v>
      </c>
      <c r="F99">
        <v>0.68</v>
      </c>
      <c r="G99" t="e">
        <f>--CAGCTGCACTTT</f>
        <v>#NAME?</v>
      </c>
      <c r="H99" t="s">
        <v>230</v>
      </c>
    </row>
    <row r="100" spans="1:8" x14ac:dyDescent="0.2">
      <c r="A100" t="s">
        <v>216</v>
      </c>
      <c r="B100" t="s">
        <v>231</v>
      </c>
      <c r="C100">
        <v>9</v>
      </c>
      <c r="D100">
        <v>-2</v>
      </c>
      <c r="E100" t="s">
        <v>10</v>
      </c>
      <c r="F100">
        <v>0.68</v>
      </c>
      <c r="G100" t="e">
        <f>--CAGCTGCACTTT</f>
        <v>#NAME?</v>
      </c>
      <c r="H100" t="s">
        <v>232</v>
      </c>
    </row>
    <row r="101" spans="1:8" x14ac:dyDescent="0.2">
      <c r="A101" t="s">
        <v>216</v>
      </c>
      <c r="B101" t="s">
        <v>233</v>
      </c>
      <c r="C101">
        <v>10</v>
      </c>
      <c r="D101">
        <v>-2</v>
      </c>
      <c r="E101" t="s">
        <v>10</v>
      </c>
      <c r="F101">
        <v>0.68</v>
      </c>
      <c r="G101" t="e">
        <f>--CAGCTGCACTTT</f>
        <v>#NAME?</v>
      </c>
      <c r="H101" t="s">
        <v>234</v>
      </c>
    </row>
    <row r="102" spans="1:8" x14ac:dyDescent="0.2">
      <c r="A102" t="s">
        <v>235</v>
      </c>
      <c r="B102" t="s">
        <v>236</v>
      </c>
      <c r="C102">
        <v>1</v>
      </c>
      <c r="D102">
        <v>-2</v>
      </c>
      <c r="E102" t="s">
        <v>20</v>
      </c>
      <c r="F102">
        <v>0.71</v>
      </c>
      <c r="G102" t="s">
        <v>237</v>
      </c>
      <c r="H102" t="s">
        <v>238</v>
      </c>
    </row>
    <row r="103" spans="1:8" x14ac:dyDescent="0.2">
      <c r="A103" t="s">
        <v>235</v>
      </c>
      <c r="B103" t="s">
        <v>239</v>
      </c>
      <c r="C103">
        <v>2</v>
      </c>
      <c r="D103">
        <v>2</v>
      </c>
      <c r="E103" t="s">
        <v>20</v>
      </c>
      <c r="F103">
        <v>0.7</v>
      </c>
      <c r="G103" t="s">
        <v>240</v>
      </c>
      <c r="H103" t="e">
        <f>--TKCTGTTCCA</f>
        <v>#NAME?</v>
      </c>
    </row>
    <row r="104" spans="1:8" x14ac:dyDescent="0.2">
      <c r="A104" t="s">
        <v>235</v>
      </c>
      <c r="B104" t="s">
        <v>241</v>
      </c>
      <c r="C104">
        <v>3</v>
      </c>
      <c r="D104">
        <v>1</v>
      </c>
      <c r="E104" t="s">
        <v>20</v>
      </c>
      <c r="F104">
        <v>0.7</v>
      </c>
      <c r="G104" t="s">
        <v>242</v>
      </c>
      <c r="H104" t="s">
        <v>243</v>
      </c>
    </row>
    <row r="105" spans="1:8" x14ac:dyDescent="0.2">
      <c r="A105" t="s">
        <v>235</v>
      </c>
      <c r="B105" t="s">
        <v>244</v>
      </c>
      <c r="C105">
        <v>4</v>
      </c>
      <c r="D105">
        <v>-1</v>
      </c>
      <c r="E105" t="s">
        <v>20</v>
      </c>
      <c r="F105">
        <v>0.68</v>
      </c>
      <c r="G105" t="e">
        <f>-GCTTCCGTTC</f>
        <v>#NAME?</v>
      </c>
      <c r="H105" t="s">
        <v>245</v>
      </c>
    </row>
    <row r="106" spans="1:8" x14ac:dyDescent="0.2">
      <c r="A106" t="s">
        <v>235</v>
      </c>
      <c r="B106" t="s">
        <v>246</v>
      </c>
      <c r="C106">
        <v>5</v>
      </c>
      <c r="D106">
        <v>-4</v>
      </c>
      <c r="E106" t="s">
        <v>20</v>
      </c>
      <c r="F106">
        <v>0.68</v>
      </c>
      <c r="G106" t="s">
        <v>247</v>
      </c>
      <c r="H106" t="s">
        <v>248</v>
      </c>
    </row>
    <row r="107" spans="1:8" x14ac:dyDescent="0.2">
      <c r="A107" t="s">
        <v>235</v>
      </c>
      <c r="B107" t="s">
        <v>249</v>
      </c>
      <c r="C107">
        <v>6</v>
      </c>
      <c r="D107">
        <v>-4</v>
      </c>
      <c r="E107" t="s">
        <v>20</v>
      </c>
      <c r="F107">
        <v>0.67</v>
      </c>
      <c r="G107" t="s">
        <v>247</v>
      </c>
      <c r="H107" t="s">
        <v>250</v>
      </c>
    </row>
    <row r="108" spans="1:8" x14ac:dyDescent="0.2">
      <c r="A108" t="s">
        <v>235</v>
      </c>
      <c r="B108" t="s">
        <v>251</v>
      </c>
      <c r="C108">
        <v>7</v>
      </c>
      <c r="D108">
        <v>0</v>
      </c>
      <c r="E108" t="s">
        <v>10</v>
      </c>
      <c r="F108">
        <v>0.67</v>
      </c>
      <c r="G108" t="s">
        <v>242</v>
      </c>
      <c r="H108" t="s">
        <v>252</v>
      </c>
    </row>
    <row r="109" spans="1:8" x14ac:dyDescent="0.2">
      <c r="A109" t="s">
        <v>235</v>
      </c>
      <c r="B109" t="s">
        <v>253</v>
      </c>
      <c r="C109">
        <v>8</v>
      </c>
      <c r="D109">
        <v>0</v>
      </c>
      <c r="E109" t="s">
        <v>20</v>
      </c>
      <c r="F109">
        <v>0.67</v>
      </c>
      <c r="G109" t="s">
        <v>240</v>
      </c>
      <c r="H109" t="s">
        <v>254</v>
      </c>
    </row>
    <row r="110" spans="1:8" x14ac:dyDescent="0.2">
      <c r="A110" t="s">
        <v>235</v>
      </c>
      <c r="B110" t="s">
        <v>255</v>
      </c>
      <c r="C110">
        <v>9</v>
      </c>
      <c r="D110">
        <v>-1</v>
      </c>
      <c r="E110" t="s">
        <v>20</v>
      </c>
      <c r="F110">
        <v>0.66</v>
      </c>
      <c r="G110" t="e">
        <f>-GCTTCCGTTC</f>
        <v>#NAME?</v>
      </c>
      <c r="H110" t="s">
        <v>245</v>
      </c>
    </row>
    <row r="111" spans="1:8" x14ac:dyDescent="0.2">
      <c r="A111" t="s">
        <v>235</v>
      </c>
      <c r="B111" t="s">
        <v>256</v>
      </c>
      <c r="C111">
        <v>10</v>
      </c>
      <c r="D111">
        <v>-1</v>
      </c>
      <c r="E111" t="s">
        <v>20</v>
      </c>
      <c r="F111">
        <v>0.66</v>
      </c>
      <c r="G111" t="e">
        <f>-GCTTCCGTTC</f>
        <v>#NAME?</v>
      </c>
      <c r="H111" t="s">
        <v>257</v>
      </c>
    </row>
    <row r="112" spans="1:8" x14ac:dyDescent="0.2">
      <c r="A112" t="s">
        <v>258</v>
      </c>
      <c r="B112" t="s">
        <v>259</v>
      </c>
      <c r="C112">
        <v>1</v>
      </c>
      <c r="D112">
        <v>-2</v>
      </c>
      <c r="E112" t="s">
        <v>20</v>
      </c>
      <c r="F112">
        <v>0.64</v>
      </c>
      <c r="G112" t="s">
        <v>260</v>
      </c>
      <c r="H112" t="s">
        <v>261</v>
      </c>
    </row>
    <row r="113" spans="1:8" x14ac:dyDescent="0.2">
      <c r="A113" t="s">
        <v>258</v>
      </c>
      <c r="B113" t="s">
        <v>184</v>
      </c>
      <c r="C113">
        <v>2</v>
      </c>
      <c r="D113">
        <v>0</v>
      </c>
      <c r="E113" t="s">
        <v>10</v>
      </c>
      <c r="F113">
        <v>0.62</v>
      </c>
      <c r="G113" t="s">
        <v>262</v>
      </c>
      <c r="H113" t="s">
        <v>186</v>
      </c>
    </row>
    <row r="114" spans="1:8" x14ac:dyDescent="0.2">
      <c r="A114" t="s">
        <v>258</v>
      </c>
      <c r="B114" t="s">
        <v>263</v>
      </c>
      <c r="C114">
        <v>3</v>
      </c>
      <c r="D114">
        <v>0</v>
      </c>
      <c r="E114" t="s">
        <v>10</v>
      </c>
      <c r="F114">
        <v>0.62</v>
      </c>
      <c r="G114" t="s">
        <v>262</v>
      </c>
      <c r="H114" t="s">
        <v>186</v>
      </c>
    </row>
    <row r="115" spans="1:8" x14ac:dyDescent="0.2">
      <c r="A115" t="s">
        <v>258</v>
      </c>
      <c r="B115" t="s">
        <v>264</v>
      </c>
      <c r="C115">
        <v>4</v>
      </c>
      <c r="D115">
        <v>0</v>
      </c>
      <c r="E115" t="s">
        <v>10</v>
      </c>
      <c r="F115">
        <v>0.62</v>
      </c>
      <c r="G115" t="s">
        <v>262</v>
      </c>
      <c r="H115" t="s">
        <v>265</v>
      </c>
    </row>
    <row r="116" spans="1:8" x14ac:dyDescent="0.2">
      <c r="A116" t="s">
        <v>258</v>
      </c>
      <c r="B116" t="s">
        <v>266</v>
      </c>
      <c r="C116">
        <v>5</v>
      </c>
      <c r="D116">
        <v>-1</v>
      </c>
      <c r="E116" t="s">
        <v>20</v>
      </c>
      <c r="F116">
        <v>0.61</v>
      </c>
      <c r="G116" t="s">
        <v>267</v>
      </c>
      <c r="H116" t="s">
        <v>268</v>
      </c>
    </row>
    <row r="117" spans="1:8" x14ac:dyDescent="0.2">
      <c r="A117" t="s">
        <v>258</v>
      </c>
      <c r="B117" t="s">
        <v>269</v>
      </c>
      <c r="C117">
        <v>6</v>
      </c>
      <c r="D117">
        <v>-1</v>
      </c>
      <c r="E117" t="s">
        <v>20</v>
      </c>
      <c r="F117">
        <v>0.61</v>
      </c>
      <c r="G117" t="e">
        <f>-GGCCCATGGC</f>
        <v>#NAME?</v>
      </c>
      <c r="H117" t="s">
        <v>270</v>
      </c>
    </row>
    <row r="118" spans="1:8" x14ac:dyDescent="0.2">
      <c r="A118" t="s">
        <v>258</v>
      </c>
      <c r="B118" t="s">
        <v>271</v>
      </c>
      <c r="C118">
        <v>7</v>
      </c>
      <c r="D118">
        <v>-2</v>
      </c>
      <c r="E118" t="s">
        <v>10</v>
      </c>
      <c r="F118">
        <v>0.61</v>
      </c>
      <c r="G118" t="s">
        <v>260</v>
      </c>
      <c r="H118" t="s">
        <v>272</v>
      </c>
    </row>
    <row r="119" spans="1:8" x14ac:dyDescent="0.2">
      <c r="A119" t="s">
        <v>258</v>
      </c>
      <c r="B119" t="s">
        <v>273</v>
      </c>
      <c r="C119">
        <v>8</v>
      </c>
      <c r="D119">
        <v>-1</v>
      </c>
      <c r="E119" t="s">
        <v>20</v>
      </c>
      <c r="F119">
        <v>0.6</v>
      </c>
      <c r="G119" t="s">
        <v>267</v>
      </c>
      <c r="H119" t="s">
        <v>274</v>
      </c>
    </row>
    <row r="120" spans="1:8" x14ac:dyDescent="0.2">
      <c r="A120" t="s">
        <v>258</v>
      </c>
      <c r="B120" t="s">
        <v>275</v>
      </c>
      <c r="C120">
        <v>9</v>
      </c>
      <c r="D120">
        <v>0</v>
      </c>
      <c r="E120" t="s">
        <v>10</v>
      </c>
      <c r="F120">
        <v>0.6</v>
      </c>
      <c r="G120" t="s">
        <v>276</v>
      </c>
      <c r="H120" t="s">
        <v>277</v>
      </c>
    </row>
    <row r="121" spans="1:8" x14ac:dyDescent="0.2">
      <c r="A121" t="s">
        <v>258</v>
      </c>
      <c r="B121" t="s">
        <v>278</v>
      </c>
      <c r="C121">
        <v>10</v>
      </c>
      <c r="D121">
        <v>-1</v>
      </c>
      <c r="E121" t="s">
        <v>10</v>
      </c>
      <c r="F121">
        <v>0.6</v>
      </c>
      <c r="G121" t="s">
        <v>267</v>
      </c>
      <c r="H121" t="s">
        <v>279</v>
      </c>
    </row>
    <row r="122" spans="1:8" x14ac:dyDescent="0.2">
      <c r="A122" t="s">
        <v>280</v>
      </c>
      <c r="B122" t="s">
        <v>281</v>
      </c>
      <c r="C122">
        <v>1</v>
      </c>
      <c r="D122">
        <v>0</v>
      </c>
      <c r="E122" t="s">
        <v>10</v>
      </c>
      <c r="F122">
        <v>0.75</v>
      </c>
      <c r="G122" t="s">
        <v>282</v>
      </c>
      <c r="H122" t="s">
        <v>283</v>
      </c>
    </row>
    <row r="123" spans="1:8" x14ac:dyDescent="0.2">
      <c r="A123" t="s">
        <v>280</v>
      </c>
      <c r="B123" t="s">
        <v>284</v>
      </c>
      <c r="C123">
        <v>2</v>
      </c>
      <c r="D123">
        <v>0</v>
      </c>
      <c r="E123" t="s">
        <v>10</v>
      </c>
      <c r="F123">
        <v>0.75</v>
      </c>
      <c r="G123" t="s">
        <v>285</v>
      </c>
      <c r="H123" t="s">
        <v>286</v>
      </c>
    </row>
    <row r="124" spans="1:8" x14ac:dyDescent="0.2">
      <c r="A124" t="s">
        <v>280</v>
      </c>
      <c r="B124" t="s">
        <v>287</v>
      </c>
      <c r="C124">
        <v>3</v>
      </c>
      <c r="D124">
        <v>-4</v>
      </c>
      <c r="E124" t="s">
        <v>10</v>
      </c>
      <c r="F124">
        <v>0.74</v>
      </c>
      <c r="G124" t="e">
        <f>----CTCCCCCCACCC</f>
        <v>#NAME?</v>
      </c>
      <c r="H124" t="s">
        <v>288</v>
      </c>
    </row>
    <row r="125" spans="1:8" x14ac:dyDescent="0.2">
      <c r="A125" t="s">
        <v>280</v>
      </c>
      <c r="B125" t="s">
        <v>289</v>
      </c>
      <c r="C125">
        <v>4</v>
      </c>
      <c r="D125">
        <v>3</v>
      </c>
      <c r="E125" t="s">
        <v>10</v>
      </c>
      <c r="F125">
        <v>0.73</v>
      </c>
      <c r="G125" t="s">
        <v>290</v>
      </c>
      <c r="H125" t="e">
        <f>---GCCCCGCCCC</f>
        <v>#NAME?</v>
      </c>
    </row>
    <row r="126" spans="1:8" x14ac:dyDescent="0.2">
      <c r="A126" t="s">
        <v>280</v>
      </c>
      <c r="B126" t="s">
        <v>291</v>
      </c>
      <c r="C126">
        <v>5</v>
      </c>
      <c r="D126">
        <v>-3</v>
      </c>
      <c r="E126" t="s">
        <v>10</v>
      </c>
      <c r="F126">
        <v>0.73</v>
      </c>
      <c r="G126" t="s">
        <v>292</v>
      </c>
      <c r="H126" t="s">
        <v>293</v>
      </c>
    </row>
    <row r="127" spans="1:8" x14ac:dyDescent="0.2">
      <c r="A127" t="s">
        <v>280</v>
      </c>
      <c r="B127" t="s">
        <v>294</v>
      </c>
      <c r="C127">
        <v>6</v>
      </c>
      <c r="D127">
        <v>4</v>
      </c>
      <c r="E127" t="s">
        <v>20</v>
      </c>
      <c r="F127">
        <v>0.71</v>
      </c>
      <c r="G127" t="s">
        <v>282</v>
      </c>
      <c r="H127" t="e">
        <f>----CCCCCCCC</f>
        <v>#NAME?</v>
      </c>
    </row>
    <row r="128" spans="1:8" x14ac:dyDescent="0.2">
      <c r="A128" t="s">
        <v>280</v>
      </c>
      <c r="B128" t="s">
        <v>295</v>
      </c>
      <c r="C128">
        <v>7</v>
      </c>
      <c r="D128">
        <v>3</v>
      </c>
      <c r="E128" t="s">
        <v>20</v>
      </c>
      <c r="F128">
        <v>0.69</v>
      </c>
      <c r="G128" t="s">
        <v>290</v>
      </c>
      <c r="H128" t="e">
        <f>---GCCCCACCCA</f>
        <v>#NAME?</v>
      </c>
    </row>
    <row r="129" spans="1:8" x14ac:dyDescent="0.2">
      <c r="A129" t="s">
        <v>280</v>
      </c>
      <c r="B129" t="s">
        <v>296</v>
      </c>
      <c r="C129">
        <v>8</v>
      </c>
      <c r="D129">
        <v>1</v>
      </c>
      <c r="E129" t="s">
        <v>20</v>
      </c>
      <c r="F129">
        <v>0.68</v>
      </c>
      <c r="G129" t="s">
        <v>290</v>
      </c>
      <c r="H129" t="e">
        <f>-YCCGCCCACGCN</f>
        <v>#NAME?</v>
      </c>
    </row>
    <row r="130" spans="1:8" x14ac:dyDescent="0.2">
      <c r="A130" t="s">
        <v>280</v>
      </c>
      <c r="B130" t="s">
        <v>166</v>
      </c>
      <c r="C130">
        <v>9</v>
      </c>
      <c r="D130">
        <v>3</v>
      </c>
      <c r="E130" t="s">
        <v>10</v>
      </c>
      <c r="F130">
        <v>0.66</v>
      </c>
      <c r="G130" t="s">
        <v>297</v>
      </c>
      <c r="H130" t="e">
        <f>---GCCCCGCCCCC</f>
        <v>#NAME?</v>
      </c>
    </row>
    <row r="131" spans="1:8" x14ac:dyDescent="0.2">
      <c r="A131" t="s">
        <v>280</v>
      </c>
      <c r="B131" t="s">
        <v>298</v>
      </c>
      <c r="C131">
        <v>10</v>
      </c>
      <c r="D131">
        <v>3</v>
      </c>
      <c r="E131" t="s">
        <v>20</v>
      </c>
      <c r="F131">
        <v>0.66</v>
      </c>
      <c r="G131" t="s">
        <v>290</v>
      </c>
      <c r="H131" t="e">
        <f>---GCCMCRCCCH</f>
        <v>#NAME?</v>
      </c>
    </row>
    <row r="132" spans="1:8" x14ac:dyDescent="0.2">
      <c r="A132" t="s">
        <v>299</v>
      </c>
      <c r="B132" t="s">
        <v>300</v>
      </c>
      <c r="C132">
        <v>1</v>
      </c>
      <c r="D132">
        <v>-2</v>
      </c>
      <c r="E132" t="s">
        <v>20</v>
      </c>
      <c r="F132">
        <v>0.61</v>
      </c>
      <c r="G132" t="s">
        <v>301</v>
      </c>
      <c r="H132" t="s">
        <v>302</v>
      </c>
    </row>
    <row r="133" spans="1:8" x14ac:dyDescent="0.2">
      <c r="A133" t="s">
        <v>299</v>
      </c>
      <c r="B133" t="s">
        <v>303</v>
      </c>
      <c r="C133">
        <v>2</v>
      </c>
      <c r="D133">
        <v>3</v>
      </c>
      <c r="E133" t="s">
        <v>20</v>
      </c>
      <c r="F133">
        <v>0.61</v>
      </c>
      <c r="G133" t="s">
        <v>304</v>
      </c>
      <c r="H133" t="e">
        <f>---GGCGCGCT</f>
        <v>#NAME?</v>
      </c>
    </row>
    <row r="134" spans="1:8" x14ac:dyDescent="0.2">
      <c r="A134" t="s">
        <v>299</v>
      </c>
      <c r="B134" t="s">
        <v>168</v>
      </c>
      <c r="C134">
        <v>3</v>
      </c>
      <c r="D134">
        <v>-2</v>
      </c>
      <c r="E134" t="s">
        <v>20</v>
      </c>
      <c r="F134">
        <v>0.59</v>
      </c>
      <c r="G134" t="s">
        <v>305</v>
      </c>
      <c r="H134" t="s">
        <v>306</v>
      </c>
    </row>
    <row r="135" spans="1:8" x14ac:dyDescent="0.2">
      <c r="A135" t="s">
        <v>299</v>
      </c>
      <c r="B135" t="s">
        <v>307</v>
      </c>
      <c r="C135">
        <v>4</v>
      </c>
      <c r="D135">
        <v>0</v>
      </c>
      <c r="E135" t="s">
        <v>20</v>
      </c>
      <c r="F135">
        <v>0.57999999999999996</v>
      </c>
      <c r="G135" t="s">
        <v>308</v>
      </c>
      <c r="H135" t="s">
        <v>309</v>
      </c>
    </row>
    <row r="136" spans="1:8" x14ac:dyDescent="0.2">
      <c r="A136" t="s">
        <v>299</v>
      </c>
      <c r="B136" t="s">
        <v>310</v>
      </c>
      <c r="C136">
        <v>5</v>
      </c>
      <c r="D136">
        <v>3</v>
      </c>
      <c r="E136" t="s">
        <v>10</v>
      </c>
      <c r="F136">
        <v>0.57999999999999996</v>
      </c>
      <c r="G136" t="s">
        <v>311</v>
      </c>
      <c r="H136" t="e">
        <f>---GCCCCGCCCCCTCCC</f>
        <v>#NAME?</v>
      </c>
    </row>
    <row r="137" spans="1:8" x14ac:dyDescent="0.2">
      <c r="A137" t="s">
        <v>299</v>
      </c>
      <c r="B137" t="s">
        <v>312</v>
      </c>
      <c r="C137">
        <v>6</v>
      </c>
      <c r="D137">
        <v>1</v>
      </c>
      <c r="E137" t="s">
        <v>20</v>
      </c>
      <c r="F137">
        <v>0.57999999999999996</v>
      </c>
      <c r="G137" t="s">
        <v>313</v>
      </c>
      <c r="H137" t="e">
        <f>-NTCGCGCGCCTTNNN</f>
        <v>#NAME?</v>
      </c>
    </row>
    <row r="138" spans="1:8" x14ac:dyDescent="0.2">
      <c r="A138" t="s">
        <v>299</v>
      </c>
      <c r="B138" t="s">
        <v>314</v>
      </c>
      <c r="C138">
        <v>7</v>
      </c>
      <c r="D138">
        <v>0</v>
      </c>
      <c r="E138" t="s">
        <v>20</v>
      </c>
      <c r="F138">
        <v>0.56999999999999995</v>
      </c>
      <c r="G138" t="s">
        <v>308</v>
      </c>
      <c r="H138" t="s">
        <v>315</v>
      </c>
    </row>
    <row r="139" spans="1:8" x14ac:dyDescent="0.2">
      <c r="A139" t="s">
        <v>299</v>
      </c>
      <c r="B139" t="s">
        <v>316</v>
      </c>
      <c r="C139">
        <v>8</v>
      </c>
      <c r="D139">
        <v>-4</v>
      </c>
      <c r="E139" t="s">
        <v>10</v>
      </c>
      <c r="F139">
        <v>0.56999999999999995</v>
      </c>
      <c r="G139" t="s">
        <v>317</v>
      </c>
      <c r="H139" t="s">
        <v>318</v>
      </c>
    </row>
    <row r="140" spans="1:8" x14ac:dyDescent="0.2">
      <c r="A140" t="s">
        <v>299</v>
      </c>
      <c r="B140" t="s">
        <v>319</v>
      </c>
      <c r="C140">
        <v>9</v>
      </c>
      <c r="D140">
        <v>1</v>
      </c>
      <c r="E140" t="s">
        <v>10</v>
      </c>
      <c r="F140">
        <v>0.56999999999999995</v>
      </c>
      <c r="G140" t="s">
        <v>308</v>
      </c>
      <c r="H140" t="s">
        <v>320</v>
      </c>
    </row>
    <row r="141" spans="1:8" x14ac:dyDescent="0.2">
      <c r="A141" t="s">
        <v>299</v>
      </c>
      <c r="B141" t="s">
        <v>321</v>
      </c>
      <c r="C141">
        <v>10</v>
      </c>
      <c r="D141">
        <v>-4</v>
      </c>
      <c r="E141" t="s">
        <v>10</v>
      </c>
      <c r="F141">
        <v>0.56999999999999995</v>
      </c>
      <c r="G141" t="s">
        <v>322</v>
      </c>
      <c r="H141" t="s">
        <v>323</v>
      </c>
    </row>
    <row r="142" spans="1:8" x14ac:dyDescent="0.2">
      <c r="A142" t="s">
        <v>324</v>
      </c>
      <c r="B142" t="s">
        <v>325</v>
      </c>
      <c r="C142">
        <v>1</v>
      </c>
      <c r="D142">
        <v>0</v>
      </c>
      <c r="E142" t="s">
        <v>10</v>
      </c>
      <c r="F142">
        <v>0.76</v>
      </c>
      <c r="G142" t="s">
        <v>326</v>
      </c>
      <c r="H142" t="s">
        <v>327</v>
      </c>
    </row>
    <row r="143" spans="1:8" x14ac:dyDescent="0.2">
      <c r="A143" t="s">
        <v>324</v>
      </c>
      <c r="B143" t="s">
        <v>328</v>
      </c>
      <c r="C143">
        <v>2</v>
      </c>
      <c r="D143">
        <v>0</v>
      </c>
      <c r="E143" t="s">
        <v>20</v>
      </c>
      <c r="F143">
        <v>0.73</v>
      </c>
      <c r="G143" t="s">
        <v>326</v>
      </c>
      <c r="H143" t="s">
        <v>329</v>
      </c>
    </row>
    <row r="144" spans="1:8" x14ac:dyDescent="0.2">
      <c r="A144" t="s">
        <v>324</v>
      </c>
      <c r="B144" t="s">
        <v>330</v>
      </c>
      <c r="C144">
        <v>3</v>
      </c>
      <c r="D144">
        <v>0</v>
      </c>
      <c r="E144" t="s">
        <v>20</v>
      </c>
      <c r="F144">
        <v>0.73</v>
      </c>
      <c r="G144" t="s">
        <v>326</v>
      </c>
      <c r="H144" t="s">
        <v>331</v>
      </c>
    </row>
    <row r="145" spans="1:8" x14ac:dyDescent="0.2">
      <c r="A145" t="s">
        <v>324</v>
      </c>
      <c r="B145" t="s">
        <v>332</v>
      </c>
      <c r="C145">
        <v>4</v>
      </c>
      <c r="D145">
        <v>0</v>
      </c>
      <c r="E145" t="s">
        <v>20</v>
      </c>
      <c r="F145">
        <v>0.71</v>
      </c>
      <c r="G145" t="s">
        <v>326</v>
      </c>
      <c r="H145" t="s">
        <v>333</v>
      </c>
    </row>
    <row r="146" spans="1:8" x14ac:dyDescent="0.2">
      <c r="A146" t="s">
        <v>324</v>
      </c>
      <c r="B146" t="s">
        <v>334</v>
      </c>
      <c r="C146">
        <v>5</v>
      </c>
      <c r="D146">
        <v>-4</v>
      </c>
      <c r="E146" t="s">
        <v>20</v>
      </c>
      <c r="F146">
        <v>0.71</v>
      </c>
      <c r="G146" t="s">
        <v>335</v>
      </c>
      <c r="H146" t="s">
        <v>336</v>
      </c>
    </row>
    <row r="147" spans="1:8" x14ac:dyDescent="0.2">
      <c r="A147" t="s">
        <v>324</v>
      </c>
      <c r="B147" t="s">
        <v>337</v>
      </c>
      <c r="C147">
        <v>6</v>
      </c>
      <c r="D147">
        <v>-1</v>
      </c>
      <c r="E147" t="s">
        <v>20</v>
      </c>
      <c r="F147">
        <v>0.7</v>
      </c>
      <c r="G147" t="e">
        <f>-GTTTATCAGG</f>
        <v>#NAME?</v>
      </c>
      <c r="H147" t="s">
        <v>338</v>
      </c>
    </row>
    <row r="148" spans="1:8" x14ac:dyDescent="0.2">
      <c r="A148" t="s">
        <v>324</v>
      </c>
      <c r="B148" t="s">
        <v>339</v>
      </c>
      <c r="C148">
        <v>7</v>
      </c>
      <c r="D148">
        <v>0</v>
      </c>
      <c r="E148" t="s">
        <v>20</v>
      </c>
      <c r="F148">
        <v>0.69</v>
      </c>
      <c r="G148" t="s">
        <v>326</v>
      </c>
      <c r="H148" t="s">
        <v>340</v>
      </c>
    </row>
    <row r="149" spans="1:8" x14ac:dyDescent="0.2">
      <c r="A149" t="s">
        <v>324</v>
      </c>
      <c r="B149" t="s">
        <v>341</v>
      </c>
      <c r="C149">
        <v>8</v>
      </c>
      <c r="D149">
        <v>-1</v>
      </c>
      <c r="E149" t="s">
        <v>20</v>
      </c>
      <c r="F149">
        <v>0.69</v>
      </c>
      <c r="G149" t="e">
        <f>-GTTTATCAGG</f>
        <v>#NAME?</v>
      </c>
      <c r="H149" t="s">
        <v>342</v>
      </c>
    </row>
    <row r="150" spans="1:8" x14ac:dyDescent="0.2">
      <c r="A150" t="s">
        <v>324</v>
      </c>
      <c r="B150" t="s">
        <v>343</v>
      </c>
      <c r="C150">
        <v>9</v>
      </c>
      <c r="D150">
        <v>-1</v>
      </c>
      <c r="E150" t="s">
        <v>10</v>
      </c>
      <c r="F150">
        <v>0.69</v>
      </c>
      <c r="G150" t="e">
        <f>-GTTTATCAGG</f>
        <v>#NAME?</v>
      </c>
      <c r="H150" t="s">
        <v>344</v>
      </c>
    </row>
    <row r="151" spans="1:8" x14ac:dyDescent="0.2">
      <c r="A151" t="s">
        <v>324</v>
      </c>
      <c r="B151" t="s">
        <v>345</v>
      </c>
      <c r="C151">
        <v>10</v>
      </c>
      <c r="D151">
        <v>-1</v>
      </c>
      <c r="E151" t="s">
        <v>20</v>
      </c>
      <c r="F151">
        <v>0.69</v>
      </c>
      <c r="G151" t="e">
        <f>-GTTTATCAGG</f>
        <v>#NAME?</v>
      </c>
      <c r="H151" t="s">
        <v>346</v>
      </c>
    </row>
    <row r="152" spans="1:8" x14ac:dyDescent="0.2">
      <c r="A152" t="s">
        <v>347</v>
      </c>
      <c r="B152" t="s">
        <v>348</v>
      </c>
      <c r="C152">
        <v>1</v>
      </c>
      <c r="D152">
        <v>-2</v>
      </c>
      <c r="E152" t="s">
        <v>20</v>
      </c>
      <c r="F152">
        <v>0.66</v>
      </c>
      <c r="G152" t="e">
        <f>--TTKSCTTMWTHW</f>
        <v>#NAME?</v>
      </c>
      <c r="H152" t="s">
        <v>349</v>
      </c>
    </row>
    <row r="153" spans="1:8" x14ac:dyDescent="0.2">
      <c r="A153" t="s">
        <v>347</v>
      </c>
      <c r="B153" t="s">
        <v>350</v>
      </c>
      <c r="C153">
        <v>2</v>
      </c>
      <c r="D153">
        <v>-1</v>
      </c>
      <c r="E153" t="s">
        <v>10</v>
      </c>
      <c r="F153">
        <v>0.65</v>
      </c>
      <c r="G153" t="e">
        <f>-TTKSCTTMWTHW</f>
        <v>#NAME?</v>
      </c>
      <c r="H153" t="s">
        <v>351</v>
      </c>
    </row>
    <row r="154" spans="1:8" x14ac:dyDescent="0.2">
      <c r="A154" t="s">
        <v>347</v>
      </c>
      <c r="B154" t="s">
        <v>352</v>
      </c>
      <c r="C154">
        <v>3</v>
      </c>
      <c r="D154">
        <v>-1</v>
      </c>
      <c r="E154" t="s">
        <v>20</v>
      </c>
      <c r="F154">
        <v>0.64</v>
      </c>
      <c r="G154" t="e">
        <f>-TTKSCTTMWTHW</f>
        <v>#NAME?</v>
      </c>
      <c r="H154" t="s">
        <v>353</v>
      </c>
    </row>
    <row r="155" spans="1:8" x14ac:dyDescent="0.2">
      <c r="A155" t="s">
        <v>347</v>
      </c>
      <c r="B155" t="s">
        <v>354</v>
      </c>
      <c r="C155">
        <v>4</v>
      </c>
      <c r="D155">
        <v>-4</v>
      </c>
      <c r="E155" t="s">
        <v>20</v>
      </c>
      <c r="F155">
        <v>0.63</v>
      </c>
      <c r="G155" t="e">
        <f>----TTKSCTTMWTHW</f>
        <v>#NAME?</v>
      </c>
      <c r="H155" t="s">
        <v>355</v>
      </c>
    </row>
    <row r="156" spans="1:8" x14ac:dyDescent="0.2">
      <c r="A156" t="s">
        <v>347</v>
      </c>
      <c r="B156" t="s">
        <v>356</v>
      </c>
      <c r="C156">
        <v>5</v>
      </c>
      <c r="D156">
        <v>-3</v>
      </c>
      <c r="E156" t="s">
        <v>20</v>
      </c>
      <c r="F156">
        <v>0.62</v>
      </c>
      <c r="G156" t="e">
        <f>---TTKSCTTMWTHW</f>
        <v>#NAME?</v>
      </c>
      <c r="H156" t="s">
        <v>357</v>
      </c>
    </row>
    <row r="157" spans="1:8" x14ac:dyDescent="0.2">
      <c r="A157" t="s">
        <v>347</v>
      </c>
      <c r="B157" t="s">
        <v>358</v>
      </c>
      <c r="C157">
        <v>6</v>
      </c>
      <c r="D157">
        <v>-4</v>
      </c>
      <c r="E157" t="s">
        <v>10</v>
      </c>
      <c r="F157">
        <v>0.62</v>
      </c>
      <c r="G157" t="e">
        <f>----TTKSCTTMWTHW</f>
        <v>#NAME?</v>
      </c>
      <c r="H157" t="s">
        <v>359</v>
      </c>
    </row>
    <row r="158" spans="1:8" x14ac:dyDescent="0.2">
      <c r="A158" t="s">
        <v>347</v>
      </c>
      <c r="B158" t="s">
        <v>360</v>
      </c>
      <c r="C158">
        <v>7</v>
      </c>
      <c r="D158">
        <v>-1</v>
      </c>
      <c r="E158" t="s">
        <v>20</v>
      </c>
      <c r="F158">
        <v>0.62</v>
      </c>
      <c r="G158" t="e">
        <f>-TTKSCTTMWTHW</f>
        <v>#NAME?</v>
      </c>
      <c r="H158" t="s">
        <v>361</v>
      </c>
    </row>
    <row r="159" spans="1:8" x14ac:dyDescent="0.2">
      <c r="A159" t="s">
        <v>347</v>
      </c>
      <c r="B159" t="s">
        <v>362</v>
      </c>
      <c r="C159">
        <v>8</v>
      </c>
      <c r="D159">
        <v>-3</v>
      </c>
      <c r="E159" t="s">
        <v>20</v>
      </c>
      <c r="F159">
        <v>0.61</v>
      </c>
      <c r="G159" t="e">
        <f>---TTKSCTTMWTHW</f>
        <v>#NAME?</v>
      </c>
      <c r="H159" t="s">
        <v>363</v>
      </c>
    </row>
    <row r="160" spans="1:8" x14ac:dyDescent="0.2">
      <c r="A160" t="s">
        <v>347</v>
      </c>
      <c r="B160" t="s">
        <v>364</v>
      </c>
      <c r="C160">
        <v>9</v>
      </c>
      <c r="D160">
        <v>-3</v>
      </c>
      <c r="E160" t="s">
        <v>20</v>
      </c>
      <c r="F160">
        <v>0.61</v>
      </c>
      <c r="G160" t="e">
        <f>---TTKSCTTMWTHW</f>
        <v>#NAME?</v>
      </c>
      <c r="H160" t="s">
        <v>363</v>
      </c>
    </row>
    <row r="161" spans="1:8" x14ac:dyDescent="0.2">
      <c r="A161" t="s">
        <v>347</v>
      </c>
      <c r="B161" t="s">
        <v>365</v>
      </c>
      <c r="C161">
        <v>10</v>
      </c>
      <c r="D161">
        <v>-4</v>
      </c>
      <c r="E161" t="s">
        <v>20</v>
      </c>
      <c r="F161">
        <v>0.61</v>
      </c>
      <c r="G161" t="e">
        <f>----TTKSCTTMWTHW</f>
        <v>#NAME?</v>
      </c>
      <c r="H161" t="s">
        <v>366</v>
      </c>
    </row>
    <row r="162" spans="1:8" x14ac:dyDescent="0.2">
      <c r="A162" t="s">
        <v>367</v>
      </c>
      <c r="B162" t="s">
        <v>368</v>
      </c>
      <c r="C162">
        <v>1</v>
      </c>
      <c r="D162">
        <v>-1</v>
      </c>
      <c r="E162" t="s">
        <v>10</v>
      </c>
      <c r="F162">
        <v>0.7</v>
      </c>
      <c r="G162" t="s">
        <v>369</v>
      </c>
      <c r="H162" t="s">
        <v>370</v>
      </c>
    </row>
    <row r="163" spans="1:8" x14ac:dyDescent="0.2">
      <c r="A163" t="s">
        <v>367</v>
      </c>
      <c r="B163" t="s">
        <v>371</v>
      </c>
      <c r="C163">
        <v>2</v>
      </c>
      <c r="D163">
        <v>1</v>
      </c>
      <c r="E163" t="s">
        <v>20</v>
      </c>
      <c r="F163">
        <v>0.7</v>
      </c>
      <c r="G163" t="s">
        <v>372</v>
      </c>
      <c r="H163" t="e">
        <f>-TTAAGTGCTT</f>
        <v>#NAME?</v>
      </c>
    </row>
    <row r="164" spans="1:8" x14ac:dyDescent="0.2">
      <c r="A164" t="s">
        <v>367</v>
      </c>
      <c r="B164" t="s">
        <v>373</v>
      </c>
      <c r="C164">
        <v>3</v>
      </c>
      <c r="D164">
        <v>0</v>
      </c>
      <c r="E164" t="s">
        <v>20</v>
      </c>
      <c r="F164">
        <v>0.67</v>
      </c>
      <c r="G164" t="s">
        <v>374</v>
      </c>
      <c r="H164" t="s">
        <v>375</v>
      </c>
    </row>
    <row r="165" spans="1:8" x14ac:dyDescent="0.2">
      <c r="A165" t="s">
        <v>367</v>
      </c>
      <c r="B165" t="s">
        <v>376</v>
      </c>
      <c r="C165">
        <v>4</v>
      </c>
      <c r="D165">
        <v>-5</v>
      </c>
      <c r="E165" t="s">
        <v>20</v>
      </c>
      <c r="F165">
        <v>0.65</v>
      </c>
      <c r="G165" t="e">
        <f>-----AGTCAGTGCT</f>
        <v>#NAME?</v>
      </c>
      <c r="H165" t="s">
        <v>377</v>
      </c>
    </row>
    <row r="166" spans="1:8" x14ac:dyDescent="0.2">
      <c r="A166" t="s">
        <v>367</v>
      </c>
      <c r="B166" t="s">
        <v>378</v>
      </c>
      <c r="C166">
        <v>5</v>
      </c>
      <c r="D166">
        <v>-1</v>
      </c>
      <c r="E166" t="s">
        <v>10</v>
      </c>
      <c r="F166">
        <v>0.64</v>
      </c>
      <c r="G166" t="e">
        <f>-AGTCAGTGCT</f>
        <v>#NAME?</v>
      </c>
      <c r="H166" t="s">
        <v>379</v>
      </c>
    </row>
    <row r="167" spans="1:8" x14ac:dyDescent="0.2">
      <c r="A167" t="s">
        <v>367</v>
      </c>
      <c r="B167" t="s">
        <v>380</v>
      </c>
      <c r="C167">
        <v>6</v>
      </c>
      <c r="D167">
        <v>1</v>
      </c>
      <c r="E167" t="s">
        <v>20</v>
      </c>
      <c r="F167">
        <v>0.57999999999999996</v>
      </c>
      <c r="G167" t="s">
        <v>381</v>
      </c>
      <c r="H167" t="e">
        <f>-TTAAGTGGT</f>
        <v>#NAME?</v>
      </c>
    </row>
    <row r="168" spans="1:8" x14ac:dyDescent="0.2">
      <c r="A168" t="s">
        <v>367</v>
      </c>
      <c r="B168" t="s">
        <v>382</v>
      </c>
      <c r="C168">
        <v>7</v>
      </c>
      <c r="D168">
        <v>-3</v>
      </c>
      <c r="E168" t="s">
        <v>10</v>
      </c>
      <c r="F168">
        <v>0.57999999999999996</v>
      </c>
      <c r="G168" t="e">
        <f>---AGTCAGTGCT</f>
        <v>#NAME?</v>
      </c>
      <c r="H168" t="s">
        <v>383</v>
      </c>
    </row>
    <row r="169" spans="1:8" x14ac:dyDescent="0.2">
      <c r="A169" t="s">
        <v>367</v>
      </c>
      <c r="B169" t="s">
        <v>384</v>
      </c>
      <c r="C169">
        <v>8</v>
      </c>
      <c r="D169">
        <v>1</v>
      </c>
      <c r="E169" t="s">
        <v>20</v>
      </c>
      <c r="F169">
        <v>0.56999999999999995</v>
      </c>
      <c r="G169" t="s">
        <v>381</v>
      </c>
      <c r="H169" t="e">
        <f>-TTAAGTGGN</f>
        <v>#NAME?</v>
      </c>
    </row>
    <row r="170" spans="1:8" x14ac:dyDescent="0.2">
      <c r="A170" t="s">
        <v>367</v>
      </c>
      <c r="B170" t="s">
        <v>385</v>
      </c>
      <c r="C170">
        <v>9</v>
      </c>
      <c r="D170">
        <v>-3</v>
      </c>
      <c r="E170" t="s">
        <v>20</v>
      </c>
      <c r="F170">
        <v>0.56999999999999995</v>
      </c>
      <c r="G170" t="s">
        <v>386</v>
      </c>
      <c r="H170" t="s">
        <v>387</v>
      </c>
    </row>
    <row r="171" spans="1:8" x14ac:dyDescent="0.2">
      <c r="A171" t="s">
        <v>367</v>
      </c>
      <c r="B171" t="s">
        <v>111</v>
      </c>
      <c r="C171">
        <v>10</v>
      </c>
      <c r="D171">
        <v>-2</v>
      </c>
      <c r="E171" t="s">
        <v>20</v>
      </c>
      <c r="F171">
        <v>0.56999999999999995</v>
      </c>
      <c r="G171" t="e">
        <f>--AGTCAGTGCT</f>
        <v>#NAME?</v>
      </c>
      <c r="H171" t="s">
        <v>388</v>
      </c>
    </row>
    <row r="172" spans="1:8" x14ac:dyDescent="0.2">
      <c r="A172" t="s">
        <v>389</v>
      </c>
      <c r="B172" t="s">
        <v>390</v>
      </c>
      <c r="C172">
        <v>1</v>
      </c>
      <c r="D172">
        <v>1</v>
      </c>
      <c r="E172" t="s">
        <v>20</v>
      </c>
      <c r="F172">
        <v>0.7</v>
      </c>
      <c r="G172" t="s">
        <v>391</v>
      </c>
      <c r="H172" t="e">
        <f>-NCACGTGACN</f>
        <v>#NAME?</v>
      </c>
    </row>
    <row r="173" spans="1:8" x14ac:dyDescent="0.2">
      <c r="A173" t="s">
        <v>389</v>
      </c>
      <c r="B173" t="s">
        <v>392</v>
      </c>
      <c r="C173">
        <v>2</v>
      </c>
      <c r="D173">
        <v>1</v>
      </c>
      <c r="E173" t="s">
        <v>10</v>
      </c>
      <c r="F173">
        <v>0.68</v>
      </c>
      <c r="G173" t="s">
        <v>391</v>
      </c>
      <c r="H173" t="e">
        <f>-GCACGTACCC</f>
        <v>#NAME?</v>
      </c>
    </row>
    <row r="174" spans="1:8" x14ac:dyDescent="0.2">
      <c r="A174" t="s">
        <v>389</v>
      </c>
      <c r="B174" t="s">
        <v>393</v>
      </c>
      <c r="C174">
        <v>3</v>
      </c>
      <c r="D174">
        <v>0</v>
      </c>
      <c r="E174" t="s">
        <v>20</v>
      </c>
      <c r="F174">
        <v>0.67</v>
      </c>
      <c r="G174" t="s">
        <v>394</v>
      </c>
      <c r="H174" t="s">
        <v>395</v>
      </c>
    </row>
    <row r="175" spans="1:8" x14ac:dyDescent="0.2">
      <c r="A175" t="s">
        <v>389</v>
      </c>
      <c r="B175" t="s">
        <v>396</v>
      </c>
      <c r="C175">
        <v>4</v>
      </c>
      <c r="D175">
        <v>1</v>
      </c>
      <c r="E175" t="s">
        <v>20</v>
      </c>
      <c r="F175">
        <v>0.67</v>
      </c>
      <c r="G175" t="s">
        <v>394</v>
      </c>
      <c r="H175" t="s">
        <v>397</v>
      </c>
    </row>
    <row r="176" spans="1:8" x14ac:dyDescent="0.2">
      <c r="A176" t="s">
        <v>389</v>
      </c>
      <c r="B176" t="s">
        <v>398</v>
      </c>
      <c r="C176">
        <v>5</v>
      </c>
      <c r="D176">
        <v>1</v>
      </c>
      <c r="E176" t="s">
        <v>20</v>
      </c>
      <c r="F176">
        <v>0.67</v>
      </c>
      <c r="G176" t="s">
        <v>394</v>
      </c>
      <c r="H176" t="e">
        <f>-ACACGTGGC</f>
        <v>#NAME?</v>
      </c>
    </row>
    <row r="177" spans="1:8" x14ac:dyDescent="0.2">
      <c r="A177" t="s">
        <v>389</v>
      </c>
      <c r="B177" t="s">
        <v>399</v>
      </c>
      <c r="C177">
        <v>6</v>
      </c>
      <c r="D177">
        <v>-4</v>
      </c>
      <c r="E177" t="s">
        <v>10</v>
      </c>
      <c r="F177">
        <v>0.66</v>
      </c>
      <c r="G177" t="e">
        <f>----CACACGTAAC</f>
        <v>#NAME?</v>
      </c>
      <c r="H177" t="s">
        <v>400</v>
      </c>
    </row>
    <row r="178" spans="1:8" x14ac:dyDescent="0.2">
      <c r="A178" t="s">
        <v>389</v>
      </c>
      <c r="B178" t="s">
        <v>401</v>
      </c>
      <c r="C178">
        <v>7</v>
      </c>
      <c r="D178">
        <v>2</v>
      </c>
      <c r="E178" t="s">
        <v>20</v>
      </c>
      <c r="F178">
        <v>0.66</v>
      </c>
      <c r="G178" t="s">
        <v>394</v>
      </c>
      <c r="H178" t="e">
        <f>--CACGTGDC</f>
        <v>#NAME?</v>
      </c>
    </row>
    <row r="179" spans="1:8" x14ac:dyDescent="0.2">
      <c r="A179" t="s">
        <v>389</v>
      </c>
      <c r="B179" t="s">
        <v>402</v>
      </c>
      <c r="C179">
        <v>8</v>
      </c>
      <c r="D179">
        <v>0</v>
      </c>
      <c r="E179" t="s">
        <v>20</v>
      </c>
      <c r="F179">
        <v>0.66</v>
      </c>
      <c r="G179" t="s">
        <v>394</v>
      </c>
      <c r="H179" t="s">
        <v>403</v>
      </c>
    </row>
    <row r="180" spans="1:8" x14ac:dyDescent="0.2">
      <c r="A180" t="s">
        <v>389</v>
      </c>
      <c r="B180" t="s">
        <v>404</v>
      </c>
      <c r="C180">
        <v>9</v>
      </c>
      <c r="D180">
        <v>0</v>
      </c>
      <c r="E180" t="s">
        <v>10</v>
      </c>
      <c r="F180">
        <v>0.64</v>
      </c>
      <c r="G180" t="s">
        <v>391</v>
      </c>
      <c r="H180" t="s">
        <v>405</v>
      </c>
    </row>
    <row r="181" spans="1:8" x14ac:dyDescent="0.2">
      <c r="A181" t="s">
        <v>389</v>
      </c>
      <c r="B181" t="s">
        <v>406</v>
      </c>
      <c r="C181">
        <v>10</v>
      </c>
      <c r="D181">
        <v>-1</v>
      </c>
      <c r="E181" t="s">
        <v>20</v>
      </c>
      <c r="F181">
        <v>0.64</v>
      </c>
      <c r="G181" t="e">
        <f>-CACACGTAAC</f>
        <v>#NAME?</v>
      </c>
      <c r="H181" t="s">
        <v>407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1"/>
  <sheetViews>
    <sheetView workbookViewId="0">
      <selection activeCell="K11" sqref="K1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408</v>
      </c>
      <c r="C2">
        <v>1</v>
      </c>
      <c r="D2">
        <v>0</v>
      </c>
      <c r="E2" t="s">
        <v>10</v>
      </c>
      <c r="F2">
        <v>0.9</v>
      </c>
      <c r="G2" t="s">
        <v>409</v>
      </c>
      <c r="H2" t="s">
        <v>410</v>
      </c>
    </row>
    <row r="3" spans="1:8" x14ac:dyDescent="0.2">
      <c r="A3" t="s">
        <v>8</v>
      </c>
      <c r="B3" t="s">
        <v>133</v>
      </c>
      <c r="C3">
        <v>2</v>
      </c>
      <c r="D3">
        <v>1</v>
      </c>
      <c r="E3" t="s">
        <v>10</v>
      </c>
      <c r="F3">
        <v>0.82</v>
      </c>
      <c r="G3" t="s">
        <v>411</v>
      </c>
      <c r="H3" t="e">
        <f>-NTGGGTGTGGCC</f>
        <v>#NAME?</v>
      </c>
    </row>
    <row r="4" spans="1:8" x14ac:dyDescent="0.2">
      <c r="A4" t="s">
        <v>8</v>
      </c>
      <c r="B4" t="s">
        <v>412</v>
      </c>
      <c r="C4">
        <v>3</v>
      </c>
      <c r="D4">
        <v>2</v>
      </c>
      <c r="E4" t="s">
        <v>20</v>
      </c>
      <c r="F4">
        <v>0.82</v>
      </c>
      <c r="G4" t="s">
        <v>411</v>
      </c>
      <c r="H4" t="e">
        <f>--TGGGTGTGGCN</f>
        <v>#NAME?</v>
      </c>
    </row>
    <row r="5" spans="1:8" x14ac:dyDescent="0.2">
      <c r="A5" t="s">
        <v>8</v>
      </c>
      <c r="B5" t="s">
        <v>413</v>
      </c>
      <c r="C5">
        <v>4</v>
      </c>
      <c r="D5">
        <v>0</v>
      </c>
      <c r="E5" t="s">
        <v>10</v>
      </c>
      <c r="F5">
        <v>0.8</v>
      </c>
      <c r="G5" t="s">
        <v>409</v>
      </c>
      <c r="H5" t="s">
        <v>414</v>
      </c>
    </row>
    <row r="6" spans="1:8" x14ac:dyDescent="0.2">
      <c r="A6" t="s">
        <v>8</v>
      </c>
      <c r="B6" t="s">
        <v>298</v>
      </c>
      <c r="C6">
        <v>5</v>
      </c>
      <c r="D6">
        <v>2</v>
      </c>
      <c r="E6" t="s">
        <v>10</v>
      </c>
      <c r="F6">
        <v>0.78</v>
      </c>
      <c r="G6" t="s">
        <v>409</v>
      </c>
      <c r="H6" t="e">
        <f>--DGGGYGKGGC</f>
        <v>#NAME?</v>
      </c>
    </row>
    <row r="7" spans="1:8" x14ac:dyDescent="0.2">
      <c r="A7" t="s">
        <v>8</v>
      </c>
      <c r="B7" t="s">
        <v>295</v>
      </c>
      <c r="C7">
        <v>6</v>
      </c>
      <c r="D7">
        <v>2</v>
      </c>
      <c r="E7" t="s">
        <v>10</v>
      </c>
      <c r="F7">
        <v>0.77</v>
      </c>
      <c r="G7" t="s">
        <v>409</v>
      </c>
      <c r="H7" t="e">
        <f>--TGGGTGGGGC</f>
        <v>#NAME?</v>
      </c>
    </row>
    <row r="8" spans="1:8" x14ac:dyDescent="0.2">
      <c r="A8" t="s">
        <v>8</v>
      </c>
      <c r="B8" t="s">
        <v>415</v>
      </c>
      <c r="C8">
        <v>7</v>
      </c>
      <c r="D8">
        <v>0</v>
      </c>
      <c r="E8" t="s">
        <v>10</v>
      </c>
      <c r="F8">
        <v>0.77</v>
      </c>
      <c r="G8" t="s">
        <v>409</v>
      </c>
      <c r="H8" t="s">
        <v>416</v>
      </c>
    </row>
    <row r="9" spans="1:8" x14ac:dyDescent="0.2">
      <c r="A9" t="s">
        <v>8</v>
      </c>
      <c r="B9" t="s">
        <v>417</v>
      </c>
      <c r="C9">
        <v>8</v>
      </c>
      <c r="D9">
        <v>2</v>
      </c>
      <c r="E9" t="s">
        <v>20</v>
      </c>
      <c r="F9">
        <v>0.77</v>
      </c>
      <c r="G9" t="s">
        <v>409</v>
      </c>
      <c r="H9" t="e">
        <f>--TGGGTGTGGC</f>
        <v>#NAME?</v>
      </c>
    </row>
    <row r="10" spans="1:8" x14ac:dyDescent="0.2">
      <c r="A10" t="s">
        <v>8</v>
      </c>
      <c r="B10" t="s">
        <v>418</v>
      </c>
      <c r="C10">
        <v>9</v>
      </c>
      <c r="D10">
        <v>1</v>
      </c>
      <c r="E10" t="s">
        <v>20</v>
      </c>
      <c r="F10">
        <v>0.76</v>
      </c>
      <c r="G10" t="s">
        <v>409</v>
      </c>
      <c r="H10" t="e">
        <f>-GGGGGCGTGGN</f>
        <v>#NAME?</v>
      </c>
    </row>
    <row r="11" spans="1:8" x14ac:dyDescent="0.2">
      <c r="A11" t="s">
        <v>8</v>
      </c>
      <c r="B11" t="s">
        <v>289</v>
      </c>
      <c r="C11">
        <v>10</v>
      </c>
      <c r="D11">
        <v>2</v>
      </c>
      <c r="E11" t="s">
        <v>20</v>
      </c>
      <c r="F11">
        <v>0.74</v>
      </c>
      <c r="G11" t="s">
        <v>409</v>
      </c>
      <c r="H11" t="e">
        <f>--GGGGNGGGGC</f>
        <v>#NAME?</v>
      </c>
    </row>
    <row r="12" spans="1:8" x14ac:dyDescent="0.2">
      <c r="A12" t="s">
        <v>28</v>
      </c>
      <c r="B12" t="s">
        <v>419</v>
      </c>
      <c r="C12">
        <v>1</v>
      </c>
      <c r="D12">
        <v>-1</v>
      </c>
      <c r="E12" t="s">
        <v>10</v>
      </c>
      <c r="F12">
        <v>0.62</v>
      </c>
      <c r="G12" t="e">
        <f>-ATGTGTTAGAGG</f>
        <v>#NAME?</v>
      </c>
      <c r="H12" t="s">
        <v>420</v>
      </c>
    </row>
    <row r="13" spans="1:8" x14ac:dyDescent="0.2">
      <c r="A13" t="s">
        <v>28</v>
      </c>
      <c r="B13" t="s">
        <v>421</v>
      </c>
      <c r="C13">
        <v>2</v>
      </c>
      <c r="D13">
        <v>0</v>
      </c>
      <c r="E13" t="s">
        <v>10</v>
      </c>
      <c r="F13">
        <v>0.62</v>
      </c>
      <c r="G13" t="s">
        <v>422</v>
      </c>
      <c r="H13" t="s">
        <v>423</v>
      </c>
    </row>
    <row r="14" spans="1:8" x14ac:dyDescent="0.2">
      <c r="A14" t="s">
        <v>28</v>
      </c>
      <c r="B14" t="s">
        <v>424</v>
      </c>
      <c r="C14">
        <v>3</v>
      </c>
      <c r="D14">
        <v>0</v>
      </c>
      <c r="E14" t="s">
        <v>10</v>
      </c>
      <c r="F14">
        <v>0.62</v>
      </c>
      <c r="G14" t="s">
        <v>422</v>
      </c>
      <c r="H14" t="s">
        <v>425</v>
      </c>
    </row>
    <row r="15" spans="1:8" x14ac:dyDescent="0.2">
      <c r="A15" t="s">
        <v>28</v>
      </c>
      <c r="B15" t="s">
        <v>426</v>
      </c>
      <c r="C15">
        <v>4</v>
      </c>
      <c r="D15">
        <v>0</v>
      </c>
      <c r="E15" t="s">
        <v>10</v>
      </c>
      <c r="F15">
        <v>0.61</v>
      </c>
      <c r="G15" t="s">
        <v>422</v>
      </c>
      <c r="H15" t="s">
        <v>423</v>
      </c>
    </row>
    <row r="16" spans="1:8" x14ac:dyDescent="0.2">
      <c r="A16" t="s">
        <v>28</v>
      </c>
      <c r="B16" t="s">
        <v>427</v>
      </c>
      <c r="C16">
        <v>5</v>
      </c>
      <c r="D16">
        <v>0</v>
      </c>
      <c r="E16" t="s">
        <v>10</v>
      </c>
      <c r="F16">
        <v>0.59</v>
      </c>
      <c r="G16" t="s">
        <v>422</v>
      </c>
      <c r="H16" t="s">
        <v>428</v>
      </c>
    </row>
    <row r="17" spans="1:8" x14ac:dyDescent="0.2">
      <c r="A17" t="s">
        <v>28</v>
      </c>
      <c r="B17" t="s">
        <v>429</v>
      </c>
      <c r="C17">
        <v>6</v>
      </c>
      <c r="D17">
        <v>0</v>
      </c>
      <c r="E17" t="s">
        <v>10</v>
      </c>
      <c r="F17">
        <v>0.59</v>
      </c>
      <c r="G17" t="s">
        <v>422</v>
      </c>
      <c r="H17" t="s">
        <v>423</v>
      </c>
    </row>
    <row r="18" spans="1:8" x14ac:dyDescent="0.2">
      <c r="A18" t="s">
        <v>28</v>
      </c>
      <c r="B18" t="s">
        <v>430</v>
      </c>
      <c r="C18">
        <v>7</v>
      </c>
      <c r="D18">
        <v>0</v>
      </c>
      <c r="E18" t="s">
        <v>10</v>
      </c>
      <c r="F18">
        <v>0.57999999999999996</v>
      </c>
      <c r="G18" t="s">
        <v>422</v>
      </c>
      <c r="H18" t="s">
        <v>431</v>
      </c>
    </row>
    <row r="19" spans="1:8" x14ac:dyDescent="0.2">
      <c r="A19" t="s">
        <v>28</v>
      </c>
      <c r="B19" t="s">
        <v>406</v>
      </c>
      <c r="C19">
        <v>8</v>
      </c>
      <c r="D19">
        <v>0</v>
      </c>
      <c r="E19" t="s">
        <v>10</v>
      </c>
      <c r="F19">
        <v>0.57999999999999996</v>
      </c>
      <c r="G19" t="s">
        <v>422</v>
      </c>
      <c r="H19" t="s">
        <v>423</v>
      </c>
    </row>
    <row r="20" spans="1:8" x14ac:dyDescent="0.2">
      <c r="A20" t="s">
        <v>28</v>
      </c>
      <c r="B20" t="s">
        <v>432</v>
      </c>
      <c r="C20">
        <v>9</v>
      </c>
      <c r="D20">
        <v>0</v>
      </c>
      <c r="E20" t="s">
        <v>20</v>
      </c>
      <c r="F20">
        <v>0.57999999999999996</v>
      </c>
      <c r="G20" t="s">
        <v>422</v>
      </c>
      <c r="H20" t="s">
        <v>433</v>
      </c>
    </row>
    <row r="21" spans="1:8" x14ac:dyDescent="0.2">
      <c r="A21" t="s">
        <v>28</v>
      </c>
      <c r="B21" t="s">
        <v>434</v>
      </c>
      <c r="C21">
        <v>10</v>
      </c>
      <c r="D21">
        <v>0</v>
      </c>
      <c r="E21" t="s">
        <v>10</v>
      </c>
      <c r="F21">
        <v>0.56000000000000005</v>
      </c>
      <c r="G21" t="s">
        <v>422</v>
      </c>
      <c r="H21" t="s">
        <v>423</v>
      </c>
    </row>
    <row r="22" spans="1:8" x14ac:dyDescent="0.2">
      <c r="A22" t="s">
        <v>52</v>
      </c>
      <c r="B22" t="s">
        <v>424</v>
      </c>
      <c r="C22">
        <v>1</v>
      </c>
      <c r="D22">
        <v>-1</v>
      </c>
      <c r="E22" t="s">
        <v>20</v>
      </c>
      <c r="F22">
        <v>0.76</v>
      </c>
      <c r="G22" t="s">
        <v>435</v>
      </c>
      <c r="H22" t="s">
        <v>436</v>
      </c>
    </row>
    <row r="23" spans="1:8" x14ac:dyDescent="0.2">
      <c r="A23" t="s">
        <v>52</v>
      </c>
      <c r="B23" t="s">
        <v>437</v>
      </c>
      <c r="C23">
        <v>2</v>
      </c>
      <c r="D23">
        <v>-3</v>
      </c>
      <c r="E23" t="s">
        <v>20</v>
      </c>
      <c r="F23">
        <v>0.73</v>
      </c>
      <c r="G23" t="s">
        <v>438</v>
      </c>
      <c r="H23" t="s">
        <v>439</v>
      </c>
    </row>
    <row r="24" spans="1:8" x14ac:dyDescent="0.2">
      <c r="A24" t="s">
        <v>52</v>
      </c>
      <c r="B24" t="s">
        <v>429</v>
      </c>
      <c r="C24">
        <v>3</v>
      </c>
      <c r="D24">
        <v>1</v>
      </c>
      <c r="E24" t="s">
        <v>20</v>
      </c>
      <c r="F24">
        <v>0.73</v>
      </c>
      <c r="G24" t="s">
        <v>440</v>
      </c>
      <c r="H24" t="e">
        <f>-TCACACCT</f>
        <v>#NAME?</v>
      </c>
    </row>
    <row r="25" spans="1:8" x14ac:dyDescent="0.2">
      <c r="A25" t="s">
        <v>52</v>
      </c>
      <c r="B25" t="s">
        <v>441</v>
      </c>
      <c r="C25">
        <v>4</v>
      </c>
      <c r="D25">
        <v>0</v>
      </c>
      <c r="E25" t="s">
        <v>20</v>
      </c>
      <c r="F25">
        <v>0.72</v>
      </c>
      <c r="G25" t="s">
        <v>442</v>
      </c>
      <c r="H25" t="s">
        <v>443</v>
      </c>
    </row>
    <row r="26" spans="1:8" x14ac:dyDescent="0.2">
      <c r="A26" t="s">
        <v>52</v>
      </c>
      <c r="B26" t="s">
        <v>427</v>
      </c>
      <c r="C26">
        <v>5</v>
      </c>
      <c r="D26">
        <v>-1</v>
      </c>
      <c r="E26" t="s">
        <v>20</v>
      </c>
      <c r="F26">
        <v>0.72</v>
      </c>
      <c r="G26" t="s">
        <v>435</v>
      </c>
      <c r="H26" t="s">
        <v>444</v>
      </c>
    </row>
    <row r="27" spans="1:8" x14ac:dyDescent="0.2">
      <c r="A27" t="s">
        <v>52</v>
      </c>
      <c r="B27" t="s">
        <v>406</v>
      </c>
      <c r="C27">
        <v>6</v>
      </c>
      <c r="D27">
        <v>1</v>
      </c>
      <c r="E27" t="s">
        <v>20</v>
      </c>
      <c r="F27">
        <v>0.72</v>
      </c>
      <c r="G27" t="s">
        <v>440</v>
      </c>
      <c r="H27" t="e">
        <f>-TCACACCT</f>
        <v>#NAME?</v>
      </c>
    </row>
    <row r="28" spans="1:8" x14ac:dyDescent="0.2">
      <c r="A28" t="s">
        <v>52</v>
      </c>
      <c r="B28" t="s">
        <v>419</v>
      </c>
      <c r="C28">
        <v>7</v>
      </c>
      <c r="D28">
        <v>-1</v>
      </c>
      <c r="E28" t="s">
        <v>20</v>
      </c>
      <c r="F28">
        <v>0.72</v>
      </c>
      <c r="G28" t="s">
        <v>445</v>
      </c>
      <c r="H28" t="s">
        <v>446</v>
      </c>
    </row>
    <row r="29" spans="1:8" x14ac:dyDescent="0.2">
      <c r="A29" t="s">
        <v>52</v>
      </c>
      <c r="B29" t="s">
        <v>447</v>
      </c>
      <c r="C29">
        <v>8</v>
      </c>
      <c r="D29">
        <v>-1</v>
      </c>
      <c r="E29" t="s">
        <v>20</v>
      </c>
      <c r="F29">
        <v>0.71</v>
      </c>
      <c r="G29" t="s">
        <v>445</v>
      </c>
      <c r="H29" t="s">
        <v>448</v>
      </c>
    </row>
    <row r="30" spans="1:8" x14ac:dyDescent="0.2">
      <c r="A30" t="s">
        <v>52</v>
      </c>
      <c r="B30" t="s">
        <v>421</v>
      </c>
      <c r="C30">
        <v>9</v>
      </c>
      <c r="D30">
        <v>1</v>
      </c>
      <c r="E30" t="s">
        <v>20</v>
      </c>
      <c r="F30">
        <v>0.7</v>
      </c>
      <c r="G30" t="s">
        <v>440</v>
      </c>
      <c r="H30" t="e">
        <f>-TCACACCT</f>
        <v>#NAME?</v>
      </c>
    </row>
    <row r="31" spans="1:8" x14ac:dyDescent="0.2">
      <c r="A31" t="s">
        <v>52</v>
      </c>
      <c r="B31" t="s">
        <v>449</v>
      </c>
      <c r="C31">
        <v>10</v>
      </c>
      <c r="D31">
        <v>-4</v>
      </c>
      <c r="E31" t="s">
        <v>20</v>
      </c>
      <c r="F31">
        <v>0.7</v>
      </c>
      <c r="G31" t="s">
        <v>450</v>
      </c>
      <c r="H31" t="s">
        <v>451</v>
      </c>
    </row>
    <row r="32" spans="1:8" x14ac:dyDescent="0.2">
      <c r="A32" t="s">
        <v>75</v>
      </c>
      <c r="B32" t="s">
        <v>452</v>
      </c>
      <c r="C32">
        <v>1</v>
      </c>
      <c r="D32">
        <v>-1</v>
      </c>
      <c r="E32" t="s">
        <v>10</v>
      </c>
      <c r="F32">
        <v>0.7</v>
      </c>
      <c r="G32" t="e">
        <f>-TCCTGTGACAGT</f>
        <v>#NAME?</v>
      </c>
      <c r="H32" t="s">
        <v>453</v>
      </c>
    </row>
    <row r="33" spans="1:8" x14ac:dyDescent="0.2">
      <c r="A33" t="s">
        <v>75</v>
      </c>
      <c r="B33" t="s">
        <v>171</v>
      </c>
      <c r="C33">
        <v>2</v>
      </c>
      <c r="D33">
        <v>1</v>
      </c>
      <c r="E33" t="s">
        <v>10</v>
      </c>
      <c r="F33">
        <v>0.69</v>
      </c>
      <c r="G33" t="s">
        <v>454</v>
      </c>
      <c r="H33" t="s">
        <v>455</v>
      </c>
    </row>
    <row r="34" spans="1:8" x14ac:dyDescent="0.2">
      <c r="A34" t="s">
        <v>75</v>
      </c>
      <c r="B34" t="s">
        <v>456</v>
      </c>
      <c r="C34">
        <v>3</v>
      </c>
      <c r="D34">
        <v>-3</v>
      </c>
      <c r="E34" t="s">
        <v>20</v>
      </c>
      <c r="F34">
        <v>0.68</v>
      </c>
      <c r="G34" t="e">
        <f>---TCCTGTGACAGT</f>
        <v>#NAME?</v>
      </c>
      <c r="H34" t="s">
        <v>457</v>
      </c>
    </row>
    <row r="35" spans="1:8" x14ac:dyDescent="0.2">
      <c r="A35" t="s">
        <v>75</v>
      </c>
      <c r="B35" t="s">
        <v>458</v>
      </c>
      <c r="C35">
        <v>4</v>
      </c>
      <c r="D35">
        <v>-3</v>
      </c>
      <c r="E35" t="s">
        <v>20</v>
      </c>
      <c r="F35">
        <v>0.63</v>
      </c>
      <c r="G35" t="e">
        <f>---TCCTGTGACAGT</f>
        <v>#NAME?</v>
      </c>
      <c r="H35" t="s">
        <v>459</v>
      </c>
    </row>
    <row r="36" spans="1:8" x14ac:dyDescent="0.2">
      <c r="A36" t="s">
        <v>75</v>
      </c>
      <c r="B36" t="s">
        <v>460</v>
      </c>
      <c r="C36">
        <v>5</v>
      </c>
      <c r="D36">
        <v>-4</v>
      </c>
      <c r="E36" t="s">
        <v>20</v>
      </c>
      <c r="F36">
        <v>0.63</v>
      </c>
      <c r="G36" t="e">
        <f>----TCCTGTGACAGT</f>
        <v>#NAME?</v>
      </c>
      <c r="H36" t="s">
        <v>461</v>
      </c>
    </row>
    <row r="37" spans="1:8" x14ac:dyDescent="0.2">
      <c r="A37" t="s">
        <v>75</v>
      </c>
      <c r="B37" t="s">
        <v>462</v>
      </c>
      <c r="C37">
        <v>6</v>
      </c>
      <c r="D37">
        <v>-3</v>
      </c>
      <c r="E37" t="s">
        <v>10</v>
      </c>
      <c r="F37">
        <v>0.6</v>
      </c>
      <c r="G37" t="e">
        <f>---TCCTGTGACAGT</f>
        <v>#NAME?</v>
      </c>
      <c r="H37" t="s">
        <v>459</v>
      </c>
    </row>
    <row r="38" spans="1:8" x14ac:dyDescent="0.2">
      <c r="A38" t="s">
        <v>75</v>
      </c>
      <c r="B38" t="s">
        <v>463</v>
      </c>
      <c r="C38">
        <v>7</v>
      </c>
      <c r="D38">
        <v>0</v>
      </c>
      <c r="E38" t="s">
        <v>20</v>
      </c>
      <c r="F38">
        <v>0.6</v>
      </c>
      <c r="G38" t="s">
        <v>454</v>
      </c>
      <c r="H38" t="s">
        <v>464</v>
      </c>
    </row>
    <row r="39" spans="1:8" x14ac:dyDescent="0.2">
      <c r="A39" t="s">
        <v>75</v>
      </c>
      <c r="B39" t="s">
        <v>465</v>
      </c>
      <c r="C39">
        <v>8</v>
      </c>
      <c r="D39">
        <v>-1</v>
      </c>
      <c r="E39" t="s">
        <v>10</v>
      </c>
      <c r="F39">
        <v>0.6</v>
      </c>
      <c r="G39" t="e">
        <f>-TCCTGTGACAGT</f>
        <v>#NAME?</v>
      </c>
      <c r="H39" t="s">
        <v>466</v>
      </c>
    </row>
    <row r="40" spans="1:8" x14ac:dyDescent="0.2">
      <c r="A40" t="s">
        <v>75</v>
      </c>
      <c r="B40" t="s">
        <v>467</v>
      </c>
      <c r="C40">
        <v>9</v>
      </c>
      <c r="D40">
        <v>4</v>
      </c>
      <c r="E40" t="s">
        <v>10</v>
      </c>
      <c r="F40">
        <v>0.59</v>
      </c>
      <c r="G40" t="s">
        <v>454</v>
      </c>
      <c r="H40" t="e">
        <f>----TTGACAGG</f>
        <v>#NAME?</v>
      </c>
    </row>
    <row r="41" spans="1:8" x14ac:dyDescent="0.2">
      <c r="A41" t="s">
        <v>75</v>
      </c>
      <c r="B41" t="s">
        <v>468</v>
      </c>
      <c r="C41">
        <v>10</v>
      </c>
      <c r="D41">
        <v>-5</v>
      </c>
      <c r="E41" t="s">
        <v>10</v>
      </c>
      <c r="F41">
        <v>0.59</v>
      </c>
      <c r="G41" t="e">
        <f>-----TCCTGTGACAGT</f>
        <v>#NAME?</v>
      </c>
      <c r="H41" t="s">
        <v>469</v>
      </c>
    </row>
    <row r="42" spans="1:8" x14ac:dyDescent="0.2">
      <c r="A42" t="s">
        <v>94</v>
      </c>
      <c r="B42" t="s">
        <v>470</v>
      </c>
      <c r="C42">
        <v>1</v>
      </c>
      <c r="D42">
        <v>2</v>
      </c>
      <c r="E42" t="s">
        <v>10</v>
      </c>
      <c r="F42">
        <v>0.54</v>
      </c>
      <c r="G42" t="s">
        <v>471</v>
      </c>
      <c r="H42" t="e">
        <f>--AGGTCTCTAACC</f>
        <v>#NAME?</v>
      </c>
    </row>
    <row r="43" spans="1:8" x14ac:dyDescent="0.2">
      <c r="A43" t="s">
        <v>94</v>
      </c>
      <c r="B43" t="s">
        <v>472</v>
      </c>
      <c r="C43">
        <v>2</v>
      </c>
      <c r="D43">
        <v>1</v>
      </c>
      <c r="E43" t="s">
        <v>10</v>
      </c>
      <c r="F43">
        <v>0.54</v>
      </c>
      <c r="G43" t="s">
        <v>473</v>
      </c>
      <c r="H43" t="e">
        <f>-AGCCACTCAAG</f>
        <v>#NAME?</v>
      </c>
    </row>
    <row r="44" spans="1:8" x14ac:dyDescent="0.2">
      <c r="A44" t="s">
        <v>94</v>
      </c>
      <c r="B44" t="s">
        <v>368</v>
      </c>
      <c r="C44">
        <v>3</v>
      </c>
      <c r="D44">
        <v>-4</v>
      </c>
      <c r="E44" t="s">
        <v>20</v>
      </c>
      <c r="F44">
        <v>0.53</v>
      </c>
      <c r="G44" t="s">
        <v>474</v>
      </c>
      <c r="H44" t="s">
        <v>475</v>
      </c>
    </row>
    <row r="45" spans="1:8" x14ac:dyDescent="0.2">
      <c r="A45" t="s">
        <v>94</v>
      </c>
      <c r="B45" t="s">
        <v>85</v>
      </c>
      <c r="C45">
        <v>4</v>
      </c>
      <c r="D45">
        <v>1</v>
      </c>
      <c r="E45" t="s">
        <v>20</v>
      </c>
      <c r="F45">
        <v>0.52</v>
      </c>
      <c r="G45" t="s">
        <v>476</v>
      </c>
      <c r="H45" t="e">
        <f>-GGGGATTCCCCC</f>
        <v>#NAME?</v>
      </c>
    </row>
    <row r="46" spans="1:8" x14ac:dyDescent="0.2">
      <c r="A46" t="s">
        <v>94</v>
      </c>
      <c r="B46" t="s">
        <v>477</v>
      </c>
      <c r="C46">
        <v>5</v>
      </c>
      <c r="D46">
        <v>3</v>
      </c>
      <c r="E46" t="s">
        <v>10</v>
      </c>
      <c r="F46">
        <v>0.52</v>
      </c>
      <c r="G46" t="s">
        <v>476</v>
      </c>
      <c r="H46" t="e">
        <f>---AASCACTCAA</f>
        <v>#NAME?</v>
      </c>
    </row>
    <row r="47" spans="1:8" x14ac:dyDescent="0.2">
      <c r="A47" t="s">
        <v>94</v>
      </c>
      <c r="B47" t="s">
        <v>478</v>
      </c>
      <c r="C47">
        <v>6</v>
      </c>
      <c r="D47">
        <v>-3</v>
      </c>
      <c r="E47" t="s">
        <v>20</v>
      </c>
      <c r="F47">
        <v>0.52</v>
      </c>
      <c r="G47" t="s">
        <v>479</v>
      </c>
      <c r="H47" t="s">
        <v>480</v>
      </c>
    </row>
    <row r="48" spans="1:8" x14ac:dyDescent="0.2">
      <c r="A48" t="s">
        <v>94</v>
      </c>
      <c r="B48" t="s">
        <v>481</v>
      </c>
      <c r="C48">
        <v>7</v>
      </c>
      <c r="D48">
        <v>4</v>
      </c>
      <c r="E48" t="s">
        <v>10</v>
      </c>
      <c r="F48">
        <v>0.51</v>
      </c>
      <c r="G48" t="s">
        <v>471</v>
      </c>
      <c r="H48" t="e">
        <f>----RSCACTYRAG</f>
        <v>#NAME?</v>
      </c>
    </row>
    <row r="49" spans="1:8" x14ac:dyDescent="0.2">
      <c r="A49" t="s">
        <v>94</v>
      </c>
      <c r="B49" t="s">
        <v>482</v>
      </c>
      <c r="C49">
        <v>8</v>
      </c>
      <c r="D49">
        <v>2</v>
      </c>
      <c r="E49" t="s">
        <v>10</v>
      </c>
      <c r="F49">
        <v>0.51</v>
      </c>
      <c r="G49" t="s">
        <v>483</v>
      </c>
      <c r="H49" t="e">
        <f>--ACCACTCTCGGTCAC</f>
        <v>#NAME?</v>
      </c>
    </row>
    <row r="50" spans="1:8" x14ac:dyDescent="0.2">
      <c r="A50" t="s">
        <v>94</v>
      </c>
      <c r="B50" t="s">
        <v>484</v>
      </c>
      <c r="C50">
        <v>9</v>
      </c>
      <c r="D50">
        <v>1</v>
      </c>
      <c r="E50" t="s">
        <v>10</v>
      </c>
      <c r="F50">
        <v>0.51</v>
      </c>
      <c r="G50" t="s">
        <v>485</v>
      </c>
      <c r="H50" t="s">
        <v>486</v>
      </c>
    </row>
    <row r="51" spans="1:8" x14ac:dyDescent="0.2">
      <c r="A51" t="s">
        <v>94</v>
      </c>
      <c r="B51" t="s">
        <v>487</v>
      </c>
      <c r="C51">
        <v>10</v>
      </c>
      <c r="D51">
        <v>2</v>
      </c>
      <c r="E51" t="s">
        <v>20</v>
      </c>
      <c r="F51">
        <v>0.51</v>
      </c>
      <c r="G51" t="s">
        <v>483</v>
      </c>
      <c r="H51" t="e">
        <f>--NNAATTCTCGNTNAN</f>
        <v>#NAME?</v>
      </c>
    </row>
    <row r="52" spans="1:8" x14ac:dyDescent="0.2">
      <c r="A52" t="s">
        <v>117</v>
      </c>
      <c r="B52" t="s">
        <v>488</v>
      </c>
      <c r="C52">
        <v>1</v>
      </c>
      <c r="D52">
        <v>0</v>
      </c>
      <c r="E52" t="s">
        <v>20</v>
      </c>
      <c r="F52">
        <v>0.66</v>
      </c>
      <c r="G52" t="s">
        <v>489</v>
      </c>
      <c r="H52" t="s">
        <v>490</v>
      </c>
    </row>
    <row r="53" spans="1:8" x14ac:dyDescent="0.2">
      <c r="A53" t="s">
        <v>117</v>
      </c>
      <c r="B53" t="s">
        <v>284</v>
      </c>
      <c r="C53">
        <v>2</v>
      </c>
      <c r="D53">
        <v>-1</v>
      </c>
      <c r="E53" t="s">
        <v>10</v>
      </c>
      <c r="F53">
        <v>0.63</v>
      </c>
      <c r="G53" t="s">
        <v>491</v>
      </c>
      <c r="H53" t="s">
        <v>286</v>
      </c>
    </row>
    <row r="54" spans="1:8" x14ac:dyDescent="0.2">
      <c r="A54" t="s">
        <v>117</v>
      </c>
      <c r="B54" t="s">
        <v>289</v>
      </c>
      <c r="C54">
        <v>3</v>
      </c>
      <c r="D54">
        <v>2</v>
      </c>
      <c r="E54" t="s">
        <v>10</v>
      </c>
      <c r="F54">
        <v>0.62</v>
      </c>
      <c r="G54" t="s">
        <v>492</v>
      </c>
      <c r="H54" t="e">
        <f>--GCCCCGCCCC</f>
        <v>#NAME?</v>
      </c>
    </row>
    <row r="55" spans="1:8" x14ac:dyDescent="0.2">
      <c r="A55" t="s">
        <v>117</v>
      </c>
      <c r="B55" t="s">
        <v>166</v>
      </c>
      <c r="C55">
        <v>4</v>
      </c>
      <c r="D55">
        <v>2</v>
      </c>
      <c r="E55" t="s">
        <v>10</v>
      </c>
      <c r="F55">
        <v>0.62</v>
      </c>
      <c r="G55" t="s">
        <v>493</v>
      </c>
      <c r="H55" t="e">
        <f>--GCCCCGCCCCC</f>
        <v>#NAME?</v>
      </c>
    </row>
    <row r="56" spans="1:8" x14ac:dyDescent="0.2">
      <c r="A56" t="s">
        <v>117</v>
      </c>
      <c r="B56" t="s">
        <v>159</v>
      </c>
      <c r="C56">
        <v>5</v>
      </c>
      <c r="D56">
        <v>1</v>
      </c>
      <c r="E56" t="s">
        <v>10</v>
      </c>
      <c r="F56">
        <v>0.61</v>
      </c>
      <c r="G56" t="s">
        <v>494</v>
      </c>
      <c r="H56" t="e">
        <f>-ATCCCCGCCCCTAAAA</f>
        <v>#NAME?</v>
      </c>
    </row>
    <row r="57" spans="1:8" x14ac:dyDescent="0.2">
      <c r="A57" t="s">
        <v>117</v>
      </c>
      <c r="B57" t="s">
        <v>495</v>
      </c>
      <c r="C57">
        <v>6</v>
      </c>
      <c r="D57">
        <v>-1</v>
      </c>
      <c r="E57" t="s">
        <v>10</v>
      </c>
      <c r="F57">
        <v>0.6</v>
      </c>
      <c r="G57" t="s">
        <v>491</v>
      </c>
      <c r="H57" t="s">
        <v>496</v>
      </c>
    </row>
    <row r="58" spans="1:8" x14ac:dyDescent="0.2">
      <c r="A58" t="s">
        <v>117</v>
      </c>
      <c r="B58" t="s">
        <v>497</v>
      </c>
      <c r="C58">
        <v>7</v>
      </c>
      <c r="D58">
        <v>-1</v>
      </c>
      <c r="E58" t="s">
        <v>10</v>
      </c>
      <c r="F58">
        <v>0.6</v>
      </c>
      <c r="G58" t="s">
        <v>498</v>
      </c>
      <c r="H58" t="s">
        <v>499</v>
      </c>
    </row>
    <row r="59" spans="1:8" x14ac:dyDescent="0.2">
      <c r="A59" t="s">
        <v>117</v>
      </c>
      <c r="B59" t="s">
        <v>500</v>
      </c>
      <c r="C59">
        <v>8</v>
      </c>
      <c r="D59">
        <v>0</v>
      </c>
      <c r="E59" t="s">
        <v>10</v>
      </c>
      <c r="F59">
        <v>0.59</v>
      </c>
      <c r="G59" t="s">
        <v>494</v>
      </c>
      <c r="H59" t="s">
        <v>501</v>
      </c>
    </row>
    <row r="60" spans="1:8" x14ac:dyDescent="0.2">
      <c r="A60" t="s">
        <v>117</v>
      </c>
      <c r="B60" t="s">
        <v>502</v>
      </c>
      <c r="C60">
        <v>9</v>
      </c>
      <c r="D60">
        <v>3</v>
      </c>
      <c r="E60" t="s">
        <v>10</v>
      </c>
      <c r="F60">
        <v>0.57999999999999996</v>
      </c>
      <c r="G60" t="s">
        <v>489</v>
      </c>
      <c r="H60" t="e">
        <f>---GTCCGCCATTA</f>
        <v>#NAME?</v>
      </c>
    </row>
    <row r="61" spans="1:8" x14ac:dyDescent="0.2">
      <c r="A61" t="s">
        <v>117</v>
      </c>
      <c r="B61" t="s">
        <v>294</v>
      </c>
      <c r="C61">
        <v>10</v>
      </c>
      <c r="D61">
        <v>3</v>
      </c>
      <c r="E61" t="s">
        <v>20</v>
      </c>
      <c r="F61">
        <v>0.57999999999999996</v>
      </c>
      <c r="G61" t="s">
        <v>492</v>
      </c>
      <c r="H61" t="s">
        <v>503</v>
      </c>
    </row>
    <row r="62" spans="1:8" x14ac:dyDescent="0.2">
      <c r="A62" t="s">
        <v>143</v>
      </c>
      <c r="B62" t="s">
        <v>449</v>
      </c>
      <c r="C62">
        <v>1</v>
      </c>
      <c r="D62">
        <v>-3</v>
      </c>
      <c r="E62" t="s">
        <v>20</v>
      </c>
      <c r="F62">
        <v>0.75</v>
      </c>
      <c r="G62" t="s">
        <v>504</v>
      </c>
      <c r="H62" t="s">
        <v>451</v>
      </c>
    </row>
    <row r="63" spans="1:8" x14ac:dyDescent="0.2">
      <c r="A63" t="s">
        <v>143</v>
      </c>
      <c r="B63" t="s">
        <v>419</v>
      </c>
      <c r="C63">
        <v>2</v>
      </c>
      <c r="D63">
        <v>0</v>
      </c>
      <c r="E63" t="s">
        <v>20</v>
      </c>
      <c r="F63">
        <v>0.73</v>
      </c>
      <c r="G63" t="s">
        <v>505</v>
      </c>
      <c r="H63" t="s">
        <v>446</v>
      </c>
    </row>
    <row r="64" spans="1:8" x14ac:dyDescent="0.2">
      <c r="A64" t="s">
        <v>143</v>
      </c>
      <c r="B64" t="s">
        <v>427</v>
      </c>
      <c r="C64">
        <v>3</v>
      </c>
      <c r="D64">
        <v>0</v>
      </c>
      <c r="E64" t="s">
        <v>20</v>
      </c>
      <c r="F64">
        <v>0.71</v>
      </c>
      <c r="G64" t="s">
        <v>506</v>
      </c>
      <c r="H64" t="s">
        <v>444</v>
      </c>
    </row>
    <row r="65" spans="1:8" x14ac:dyDescent="0.2">
      <c r="A65" t="s">
        <v>143</v>
      </c>
      <c r="B65" t="s">
        <v>432</v>
      </c>
      <c r="C65">
        <v>4</v>
      </c>
      <c r="D65">
        <v>0</v>
      </c>
      <c r="E65" t="s">
        <v>10</v>
      </c>
      <c r="F65">
        <v>0.68</v>
      </c>
      <c r="G65" t="s">
        <v>506</v>
      </c>
      <c r="H65" t="s">
        <v>507</v>
      </c>
    </row>
    <row r="66" spans="1:8" x14ac:dyDescent="0.2">
      <c r="A66" t="s">
        <v>143</v>
      </c>
      <c r="B66" t="s">
        <v>437</v>
      </c>
      <c r="C66">
        <v>5</v>
      </c>
      <c r="D66">
        <v>-2</v>
      </c>
      <c r="E66" t="s">
        <v>20</v>
      </c>
      <c r="F66">
        <v>0.67</v>
      </c>
      <c r="G66" t="s">
        <v>508</v>
      </c>
      <c r="H66" t="s">
        <v>439</v>
      </c>
    </row>
    <row r="67" spans="1:8" x14ac:dyDescent="0.2">
      <c r="A67" t="s">
        <v>143</v>
      </c>
      <c r="B67" t="s">
        <v>447</v>
      </c>
      <c r="C67">
        <v>6</v>
      </c>
      <c r="D67">
        <v>0</v>
      </c>
      <c r="E67" t="s">
        <v>20</v>
      </c>
      <c r="F67">
        <v>0.67</v>
      </c>
      <c r="G67" t="s">
        <v>505</v>
      </c>
      <c r="H67" t="s">
        <v>448</v>
      </c>
    </row>
    <row r="68" spans="1:8" x14ac:dyDescent="0.2">
      <c r="A68" t="s">
        <v>143</v>
      </c>
      <c r="B68" t="s">
        <v>424</v>
      </c>
      <c r="C68">
        <v>7</v>
      </c>
      <c r="D68">
        <v>0</v>
      </c>
      <c r="E68" t="s">
        <v>20</v>
      </c>
      <c r="F68">
        <v>0.67</v>
      </c>
      <c r="G68" t="s">
        <v>506</v>
      </c>
      <c r="H68" t="s">
        <v>436</v>
      </c>
    </row>
    <row r="69" spans="1:8" x14ac:dyDescent="0.2">
      <c r="A69" t="s">
        <v>143</v>
      </c>
      <c r="B69" t="s">
        <v>509</v>
      </c>
      <c r="C69">
        <v>8</v>
      </c>
      <c r="D69">
        <v>-7</v>
      </c>
      <c r="E69" t="s">
        <v>20</v>
      </c>
      <c r="F69">
        <v>0.66</v>
      </c>
      <c r="G69" t="e">
        <f>-------TTTTACACCC</f>
        <v>#NAME?</v>
      </c>
      <c r="H69" t="s">
        <v>510</v>
      </c>
    </row>
    <row r="70" spans="1:8" x14ac:dyDescent="0.2">
      <c r="A70" t="s">
        <v>143</v>
      </c>
      <c r="B70" t="s">
        <v>511</v>
      </c>
      <c r="C70">
        <v>9</v>
      </c>
      <c r="D70">
        <v>-7</v>
      </c>
      <c r="E70" t="s">
        <v>20</v>
      </c>
      <c r="F70">
        <v>0.66</v>
      </c>
      <c r="G70" t="e">
        <f>-------TTTTACACCC</f>
        <v>#NAME?</v>
      </c>
      <c r="H70" t="s">
        <v>510</v>
      </c>
    </row>
    <row r="71" spans="1:8" x14ac:dyDescent="0.2">
      <c r="A71" t="s">
        <v>143</v>
      </c>
      <c r="B71" t="s">
        <v>441</v>
      </c>
      <c r="C71">
        <v>10</v>
      </c>
      <c r="D71">
        <v>1</v>
      </c>
      <c r="E71" t="s">
        <v>20</v>
      </c>
      <c r="F71">
        <v>0.65</v>
      </c>
      <c r="G71" t="s">
        <v>505</v>
      </c>
      <c r="H71" t="e">
        <f>-TTCACACCTT</f>
        <v>#NAME?</v>
      </c>
    </row>
    <row r="72" spans="1:8" x14ac:dyDescent="0.2">
      <c r="A72" t="s">
        <v>167</v>
      </c>
      <c r="B72" t="s">
        <v>512</v>
      </c>
      <c r="C72">
        <v>1</v>
      </c>
      <c r="D72">
        <v>-4</v>
      </c>
      <c r="E72" t="s">
        <v>10</v>
      </c>
      <c r="F72">
        <v>0.68</v>
      </c>
      <c r="G72" t="s">
        <v>513</v>
      </c>
      <c r="H72" t="s">
        <v>514</v>
      </c>
    </row>
    <row r="73" spans="1:8" x14ac:dyDescent="0.2">
      <c r="A73" t="s">
        <v>167</v>
      </c>
      <c r="B73" t="s">
        <v>515</v>
      </c>
      <c r="C73">
        <v>2</v>
      </c>
      <c r="D73">
        <v>-2</v>
      </c>
      <c r="E73" t="s">
        <v>10</v>
      </c>
      <c r="F73">
        <v>0.63</v>
      </c>
      <c r="G73" t="s">
        <v>516</v>
      </c>
      <c r="H73" t="s">
        <v>517</v>
      </c>
    </row>
    <row r="74" spans="1:8" x14ac:dyDescent="0.2">
      <c r="A74" t="s">
        <v>167</v>
      </c>
      <c r="B74" t="s">
        <v>518</v>
      </c>
      <c r="C74">
        <v>3</v>
      </c>
      <c r="D74">
        <v>1</v>
      </c>
      <c r="E74" t="s">
        <v>20</v>
      </c>
      <c r="F74">
        <v>0.61</v>
      </c>
      <c r="G74" t="s">
        <v>519</v>
      </c>
      <c r="H74" t="e">
        <f>-NCTAAGTAAACA</f>
        <v>#NAME?</v>
      </c>
    </row>
    <row r="75" spans="1:8" x14ac:dyDescent="0.2">
      <c r="A75" t="s">
        <v>167</v>
      </c>
      <c r="B75" t="s">
        <v>520</v>
      </c>
      <c r="C75">
        <v>4</v>
      </c>
      <c r="D75">
        <v>1</v>
      </c>
      <c r="E75" t="s">
        <v>10</v>
      </c>
      <c r="F75">
        <v>0.6</v>
      </c>
      <c r="G75" t="s">
        <v>521</v>
      </c>
      <c r="H75" t="e">
        <f>-CCAATAAAAC</f>
        <v>#NAME?</v>
      </c>
    </row>
    <row r="76" spans="1:8" x14ac:dyDescent="0.2">
      <c r="A76" t="s">
        <v>167</v>
      </c>
      <c r="B76" t="s">
        <v>522</v>
      </c>
      <c r="C76">
        <v>5</v>
      </c>
      <c r="D76">
        <v>0</v>
      </c>
      <c r="E76" t="s">
        <v>20</v>
      </c>
      <c r="F76">
        <v>0.59</v>
      </c>
      <c r="G76" t="s">
        <v>523</v>
      </c>
      <c r="H76" t="s">
        <v>524</v>
      </c>
    </row>
    <row r="77" spans="1:8" x14ac:dyDescent="0.2">
      <c r="A77" t="s">
        <v>167</v>
      </c>
      <c r="B77" t="s">
        <v>337</v>
      </c>
      <c r="C77">
        <v>6</v>
      </c>
      <c r="D77">
        <v>1</v>
      </c>
      <c r="E77" t="s">
        <v>10</v>
      </c>
      <c r="F77">
        <v>0.59</v>
      </c>
      <c r="G77" t="s">
        <v>521</v>
      </c>
      <c r="H77" t="e">
        <f>-CCAATAAAAA</f>
        <v>#NAME?</v>
      </c>
    </row>
    <row r="78" spans="1:8" x14ac:dyDescent="0.2">
      <c r="A78" t="s">
        <v>167</v>
      </c>
      <c r="B78" t="s">
        <v>525</v>
      </c>
      <c r="C78">
        <v>7</v>
      </c>
      <c r="D78">
        <v>3</v>
      </c>
      <c r="E78" t="s">
        <v>10</v>
      </c>
      <c r="F78">
        <v>0.57999999999999996</v>
      </c>
      <c r="G78" t="s">
        <v>526</v>
      </c>
      <c r="H78" t="e">
        <f>---AATGTATCAAT</f>
        <v>#NAME?</v>
      </c>
    </row>
    <row r="79" spans="1:8" x14ac:dyDescent="0.2">
      <c r="A79" t="s">
        <v>167</v>
      </c>
      <c r="B79" t="s">
        <v>527</v>
      </c>
      <c r="C79">
        <v>8</v>
      </c>
      <c r="D79">
        <v>2</v>
      </c>
      <c r="E79" t="s">
        <v>20</v>
      </c>
      <c r="F79">
        <v>0.57999999999999996</v>
      </c>
      <c r="G79" t="s">
        <v>528</v>
      </c>
      <c r="H79" t="e">
        <f>--CAAAGTAAACANNNN</f>
        <v>#NAME?</v>
      </c>
    </row>
    <row r="80" spans="1:8" x14ac:dyDescent="0.2">
      <c r="A80" t="s">
        <v>167</v>
      </c>
      <c r="B80" t="s">
        <v>325</v>
      </c>
      <c r="C80">
        <v>9</v>
      </c>
      <c r="D80">
        <v>0</v>
      </c>
      <c r="E80" t="s">
        <v>20</v>
      </c>
      <c r="F80">
        <v>0.57999999999999996</v>
      </c>
      <c r="G80" t="s">
        <v>523</v>
      </c>
      <c r="H80" t="s">
        <v>529</v>
      </c>
    </row>
    <row r="81" spans="1:8" x14ac:dyDescent="0.2">
      <c r="A81" t="s">
        <v>167</v>
      </c>
      <c r="B81" t="s">
        <v>530</v>
      </c>
      <c r="C81">
        <v>10</v>
      </c>
      <c r="D81">
        <v>-2</v>
      </c>
      <c r="E81" t="s">
        <v>10</v>
      </c>
      <c r="F81">
        <v>0.56999999999999995</v>
      </c>
      <c r="G81" t="s">
        <v>516</v>
      </c>
      <c r="H81" t="s">
        <v>531</v>
      </c>
    </row>
    <row r="82" spans="1:8" x14ac:dyDescent="0.2">
      <c r="A82" t="s">
        <v>191</v>
      </c>
      <c r="B82" t="s">
        <v>195</v>
      </c>
      <c r="C82">
        <v>1</v>
      </c>
      <c r="D82">
        <v>-4</v>
      </c>
      <c r="E82" t="s">
        <v>20</v>
      </c>
      <c r="F82">
        <v>0.87</v>
      </c>
      <c r="G82" t="s">
        <v>532</v>
      </c>
      <c r="H82" t="s">
        <v>196</v>
      </c>
    </row>
    <row r="83" spans="1:8" x14ac:dyDescent="0.2">
      <c r="A83" t="s">
        <v>191</v>
      </c>
      <c r="B83" t="s">
        <v>211</v>
      </c>
      <c r="C83">
        <v>2</v>
      </c>
      <c r="D83">
        <v>-3</v>
      </c>
      <c r="E83" t="s">
        <v>20</v>
      </c>
      <c r="F83">
        <v>0.8</v>
      </c>
      <c r="G83" t="s">
        <v>533</v>
      </c>
      <c r="H83" t="s">
        <v>212</v>
      </c>
    </row>
    <row r="84" spans="1:8" x14ac:dyDescent="0.2">
      <c r="A84" t="s">
        <v>191</v>
      </c>
      <c r="B84" t="s">
        <v>197</v>
      </c>
      <c r="C84">
        <v>3</v>
      </c>
      <c r="D84">
        <v>-3</v>
      </c>
      <c r="E84" t="s">
        <v>20</v>
      </c>
      <c r="F84">
        <v>0.77</v>
      </c>
      <c r="G84" t="e">
        <f>---TTTTTTTTTATA</f>
        <v>#NAME?</v>
      </c>
      <c r="H84" t="s">
        <v>198</v>
      </c>
    </row>
    <row r="85" spans="1:8" x14ac:dyDescent="0.2">
      <c r="A85" t="s">
        <v>191</v>
      </c>
      <c r="B85" t="s">
        <v>192</v>
      </c>
      <c r="C85">
        <v>4</v>
      </c>
      <c r="D85">
        <v>1</v>
      </c>
      <c r="E85" t="s">
        <v>20</v>
      </c>
      <c r="F85">
        <v>0.73</v>
      </c>
      <c r="G85" t="s">
        <v>534</v>
      </c>
      <c r="H85" t="e">
        <f>-TTTTTTTTCNNGTN</f>
        <v>#NAME?</v>
      </c>
    </row>
    <row r="86" spans="1:8" x14ac:dyDescent="0.2">
      <c r="A86" t="s">
        <v>191</v>
      </c>
      <c r="B86" t="s">
        <v>203</v>
      </c>
      <c r="C86">
        <v>5</v>
      </c>
      <c r="D86">
        <v>-1</v>
      </c>
      <c r="E86" t="s">
        <v>20</v>
      </c>
      <c r="F86">
        <v>0.7</v>
      </c>
      <c r="G86" t="s">
        <v>535</v>
      </c>
      <c r="H86" t="s">
        <v>204</v>
      </c>
    </row>
    <row r="87" spans="1:8" x14ac:dyDescent="0.2">
      <c r="A87" t="s">
        <v>191</v>
      </c>
      <c r="B87" t="s">
        <v>536</v>
      </c>
      <c r="C87">
        <v>6</v>
      </c>
      <c r="D87">
        <v>-2</v>
      </c>
      <c r="E87" t="s">
        <v>20</v>
      </c>
      <c r="F87">
        <v>0.68</v>
      </c>
      <c r="G87" t="s">
        <v>537</v>
      </c>
      <c r="H87" t="s">
        <v>538</v>
      </c>
    </row>
    <row r="88" spans="1:8" x14ac:dyDescent="0.2">
      <c r="A88" t="s">
        <v>191</v>
      </c>
      <c r="B88" t="s">
        <v>213</v>
      </c>
      <c r="C88">
        <v>7</v>
      </c>
      <c r="D88">
        <v>1</v>
      </c>
      <c r="E88" t="s">
        <v>20</v>
      </c>
      <c r="F88">
        <v>0.68</v>
      </c>
      <c r="G88" t="s">
        <v>539</v>
      </c>
      <c r="H88" t="e">
        <f>-CTTTGTTTACTTTTN</f>
        <v>#NAME?</v>
      </c>
    </row>
    <row r="89" spans="1:8" x14ac:dyDescent="0.2">
      <c r="A89" t="s">
        <v>191</v>
      </c>
      <c r="B89" t="s">
        <v>540</v>
      </c>
      <c r="C89">
        <v>8</v>
      </c>
      <c r="D89">
        <v>-3</v>
      </c>
      <c r="E89" t="s">
        <v>10</v>
      </c>
      <c r="F89">
        <v>0.66</v>
      </c>
      <c r="G89" t="e">
        <f>---TTTTTTTTTATA</f>
        <v>#NAME?</v>
      </c>
      <c r="H89" t="s">
        <v>541</v>
      </c>
    </row>
    <row r="90" spans="1:8" x14ac:dyDescent="0.2">
      <c r="A90" t="s">
        <v>191</v>
      </c>
      <c r="B90" t="s">
        <v>542</v>
      </c>
      <c r="C90">
        <v>9</v>
      </c>
      <c r="D90">
        <v>-1</v>
      </c>
      <c r="E90" t="s">
        <v>20</v>
      </c>
      <c r="F90">
        <v>0.65</v>
      </c>
      <c r="G90" t="s">
        <v>543</v>
      </c>
      <c r="H90" t="s">
        <v>544</v>
      </c>
    </row>
    <row r="91" spans="1:8" x14ac:dyDescent="0.2">
      <c r="A91" t="s">
        <v>191</v>
      </c>
      <c r="B91" t="s">
        <v>199</v>
      </c>
      <c r="C91">
        <v>10</v>
      </c>
      <c r="D91">
        <v>-2</v>
      </c>
      <c r="E91" t="s">
        <v>20</v>
      </c>
      <c r="F91">
        <v>0.65</v>
      </c>
      <c r="G91" t="s">
        <v>537</v>
      </c>
      <c r="H91" t="s">
        <v>200</v>
      </c>
    </row>
    <row r="92" spans="1:8" x14ac:dyDescent="0.2">
      <c r="A92" t="s">
        <v>216</v>
      </c>
      <c r="B92" t="s">
        <v>545</v>
      </c>
      <c r="C92">
        <v>1</v>
      </c>
      <c r="D92">
        <v>-6</v>
      </c>
      <c r="E92" t="s">
        <v>10</v>
      </c>
      <c r="F92">
        <v>0.83</v>
      </c>
      <c r="G92" t="s">
        <v>546</v>
      </c>
      <c r="H92" t="s">
        <v>547</v>
      </c>
    </row>
    <row r="93" spans="1:8" x14ac:dyDescent="0.2">
      <c r="A93" t="s">
        <v>216</v>
      </c>
      <c r="B93" t="s">
        <v>548</v>
      </c>
      <c r="C93">
        <v>2</v>
      </c>
      <c r="D93">
        <v>-6</v>
      </c>
      <c r="E93" t="s">
        <v>10</v>
      </c>
      <c r="F93">
        <v>0.82</v>
      </c>
      <c r="G93" t="s">
        <v>546</v>
      </c>
      <c r="H93" t="s">
        <v>549</v>
      </c>
    </row>
    <row r="94" spans="1:8" x14ac:dyDescent="0.2">
      <c r="A94" t="s">
        <v>216</v>
      </c>
      <c r="B94" t="s">
        <v>550</v>
      </c>
      <c r="C94">
        <v>3</v>
      </c>
      <c r="D94">
        <v>-2</v>
      </c>
      <c r="E94" t="s">
        <v>20</v>
      </c>
      <c r="F94">
        <v>0.79</v>
      </c>
      <c r="G94" t="e">
        <f>--GATTAATC</f>
        <v>#NAME?</v>
      </c>
      <c r="H94" t="s">
        <v>551</v>
      </c>
    </row>
    <row r="95" spans="1:8" x14ac:dyDescent="0.2">
      <c r="A95" t="s">
        <v>216</v>
      </c>
      <c r="B95" t="s">
        <v>552</v>
      </c>
      <c r="C95">
        <v>4</v>
      </c>
      <c r="D95">
        <v>-6</v>
      </c>
      <c r="E95" t="s">
        <v>10</v>
      </c>
      <c r="F95">
        <v>0.78</v>
      </c>
      <c r="G95" t="s">
        <v>546</v>
      </c>
      <c r="H95" t="s">
        <v>553</v>
      </c>
    </row>
    <row r="96" spans="1:8" x14ac:dyDescent="0.2">
      <c r="A96" t="s">
        <v>216</v>
      </c>
      <c r="B96" t="s">
        <v>554</v>
      </c>
      <c r="C96">
        <v>5</v>
      </c>
      <c r="D96">
        <v>-2</v>
      </c>
      <c r="E96" t="s">
        <v>20</v>
      </c>
      <c r="F96">
        <v>0.78</v>
      </c>
      <c r="G96" t="e">
        <f>--GATTAATC</f>
        <v>#NAME?</v>
      </c>
      <c r="H96" t="s">
        <v>555</v>
      </c>
    </row>
    <row r="97" spans="1:8" x14ac:dyDescent="0.2">
      <c r="A97" t="s">
        <v>216</v>
      </c>
      <c r="B97" t="s">
        <v>556</v>
      </c>
      <c r="C97">
        <v>6</v>
      </c>
      <c r="D97">
        <v>-2</v>
      </c>
      <c r="E97" t="s">
        <v>20</v>
      </c>
      <c r="F97">
        <v>0.77</v>
      </c>
      <c r="G97" t="e">
        <f>--GATTAATC</f>
        <v>#NAME?</v>
      </c>
      <c r="H97" t="s">
        <v>557</v>
      </c>
    </row>
    <row r="98" spans="1:8" x14ac:dyDescent="0.2">
      <c r="A98" t="s">
        <v>216</v>
      </c>
      <c r="B98" t="s">
        <v>558</v>
      </c>
      <c r="C98">
        <v>7</v>
      </c>
      <c r="D98">
        <v>-2</v>
      </c>
      <c r="E98" t="s">
        <v>10</v>
      </c>
      <c r="F98">
        <v>0.77</v>
      </c>
      <c r="G98" t="e">
        <f>--GATTAATC</f>
        <v>#NAME?</v>
      </c>
      <c r="H98" t="s">
        <v>559</v>
      </c>
    </row>
    <row r="99" spans="1:8" x14ac:dyDescent="0.2">
      <c r="A99" t="s">
        <v>216</v>
      </c>
      <c r="B99" t="s">
        <v>560</v>
      </c>
      <c r="C99">
        <v>8</v>
      </c>
      <c r="D99">
        <v>-1</v>
      </c>
      <c r="E99" t="s">
        <v>10</v>
      </c>
      <c r="F99">
        <v>0.75</v>
      </c>
      <c r="G99" t="s">
        <v>561</v>
      </c>
      <c r="H99" t="s">
        <v>562</v>
      </c>
    </row>
    <row r="100" spans="1:8" x14ac:dyDescent="0.2">
      <c r="A100" t="s">
        <v>216</v>
      </c>
      <c r="B100" t="s">
        <v>563</v>
      </c>
      <c r="C100">
        <v>9</v>
      </c>
      <c r="D100">
        <v>1</v>
      </c>
      <c r="E100" t="s">
        <v>10</v>
      </c>
      <c r="F100">
        <v>0.75</v>
      </c>
      <c r="G100" t="s">
        <v>564</v>
      </c>
      <c r="H100" t="e">
        <f>-CTTAATCCC</f>
        <v>#NAME?</v>
      </c>
    </row>
    <row r="101" spans="1:8" x14ac:dyDescent="0.2">
      <c r="A101" t="s">
        <v>216</v>
      </c>
      <c r="B101" t="s">
        <v>565</v>
      </c>
      <c r="C101">
        <v>10</v>
      </c>
      <c r="D101">
        <v>-1</v>
      </c>
      <c r="E101" t="s">
        <v>10</v>
      </c>
      <c r="F101">
        <v>0.75</v>
      </c>
      <c r="G101" t="s">
        <v>566</v>
      </c>
      <c r="H101" t="s">
        <v>567</v>
      </c>
    </row>
    <row r="102" spans="1:8" x14ac:dyDescent="0.2">
      <c r="A102" t="s">
        <v>235</v>
      </c>
      <c r="B102" t="s">
        <v>568</v>
      </c>
      <c r="C102">
        <v>1</v>
      </c>
      <c r="D102">
        <v>-1</v>
      </c>
      <c r="E102" t="s">
        <v>20</v>
      </c>
      <c r="F102">
        <v>0.72</v>
      </c>
      <c r="G102" t="e">
        <f>-BTTCCTGCTTCN</f>
        <v>#NAME?</v>
      </c>
      <c r="H102" t="s">
        <v>569</v>
      </c>
    </row>
    <row r="103" spans="1:8" x14ac:dyDescent="0.2">
      <c r="A103" t="s">
        <v>235</v>
      </c>
      <c r="B103" t="s">
        <v>460</v>
      </c>
      <c r="C103">
        <v>2</v>
      </c>
      <c r="D103">
        <v>-2</v>
      </c>
      <c r="E103" t="s">
        <v>20</v>
      </c>
      <c r="F103">
        <v>0.7</v>
      </c>
      <c r="G103" t="e">
        <f>--BTTCCTGCTTCN</f>
        <v>#NAME?</v>
      </c>
      <c r="H103" t="s">
        <v>570</v>
      </c>
    </row>
    <row r="104" spans="1:8" x14ac:dyDescent="0.2">
      <c r="A104" t="s">
        <v>235</v>
      </c>
      <c r="B104" t="s">
        <v>458</v>
      </c>
      <c r="C104">
        <v>3</v>
      </c>
      <c r="D104">
        <v>-1</v>
      </c>
      <c r="E104" t="s">
        <v>20</v>
      </c>
      <c r="F104">
        <v>0.69</v>
      </c>
      <c r="G104" t="e">
        <f>-BTTCCTGCTTCN</f>
        <v>#NAME?</v>
      </c>
      <c r="H104" t="s">
        <v>571</v>
      </c>
    </row>
    <row r="105" spans="1:8" x14ac:dyDescent="0.2">
      <c r="A105" t="s">
        <v>235</v>
      </c>
      <c r="B105" t="s">
        <v>572</v>
      </c>
      <c r="C105">
        <v>4</v>
      </c>
      <c r="D105">
        <v>-1</v>
      </c>
      <c r="E105" t="s">
        <v>10</v>
      </c>
      <c r="F105">
        <v>0.68</v>
      </c>
      <c r="G105" t="e">
        <f>-BTTCCTGCTTCN</f>
        <v>#NAME?</v>
      </c>
      <c r="H105" t="s">
        <v>573</v>
      </c>
    </row>
    <row r="106" spans="1:8" x14ac:dyDescent="0.2">
      <c r="A106" t="s">
        <v>235</v>
      </c>
      <c r="B106" t="s">
        <v>456</v>
      </c>
      <c r="C106">
        <v>5</v>
      </c>
      <c r="D106">
        <v>-1</v>
      </c>
      <c r="E106" t="s">
        <v>20</v>
      </c>
      <c r="F106">
        <v>0.67</v>
      </c>
      <c r="G106" t="e">
        <f>-BTTCCTGCTTCN</f>
        <v>#NAME?</v>
      </c>
      <c r="H106" t="s">
        <v>574</v>
      </c>
    </row>
    <row r="107" spans="1:8" x14ac:dyDescent="0.2">
      <c r="A107" t="s">
        <v>235</v>
      </c>
      <c r="B107" t="s">
        <v>468</v>
      </c>
      <c r="C107">
        <v>6</v>
      </c>
      <c r="D107">
        <v>-3</v>
      </c>
      <c r="E107" t="s">
        <v>10</v>
      </c>
      <c r="F107">
        <v>0.67</v>
      </c>
      <c r="G107" t="e">
        <f>---BTTCCTGCTTCN</f>
        <v>#NAME?</v>
      </c>
      <c r="H107" t="s">
        <v>575</v>
      </c>
    </row>
    <row r="108" spans="1:8" x14ac:dyDescent="0.2">
      <c r="A108" t="s">
        <v>235</v>
      </c>
      <c r="B108" t="s">
        <v>462</v>
      </c>
      <c r="C108">
        <v>7</v>
      </c>
      <c r="D108">
        <v>-1</v>
      </c>
      <c r="E108" t="s">
        <v>10</v>
      </c>
      <c r="F108">
        <v>0.67</v>
      </c>
      <c r="G108" t="e">
        <f>-BTTCCTGCTTCN</f>
        <v>#NAME?</v>
      </c>
      <c r="H108" t="s">
        <v>571</v>
      </c>
    </row>
    <row r="109" spans="1:8" x14ac:dyDescent="0.2">
      <c r="A109" t="s">
        <v>235</v>
      </c>
      <c r="B109" t="s">
        <v>576</v>
      </c>
      <c r="C109">
        <v>8</v>
      </c>
      <c r="D109">
        <v>-1</v>
      </c>
      <c r="E109" t="s">
        <v>20</v>
      </c>
      <c r="F109">
        <v>0.67</v>
      </c>
      <c r="G109" t="e">
        <f>-BTTCCTGCTTCN</f>
        <v>#NAME?</v>
      </c>
      <c r="H109" t="s">
        <v>577</v>
      </c>
    </row>
    <row r="110" spans="1:8" x14ac:dyDescent="0.2">
      <c r="A110" t="s">
        <v>235</v>
      </c>
      <c r="B110" t="s">
        <v>578</v>
      </c>
      <c r="C110">
        <v>9</v>
      </c>
      <c r="D110">
        <v>-2</v>
      </c>
      <c r="E110" t="s">
        <v>20</v>
      </c>
      <c r="F110">
        <v>0.65</v>
      </c>
      <c r="G110" t="e">
        <f>--BTTCCTGCTTCN</f>
        <v>#NAME?</v>
      </c>
      <c r="H110" t="s">
        <v>579</v>
      </c>
    </row>
    <row r="111" spans="1:8" x14ac:dyDescent="0.2">
      <c r="A111" t="s">
        <v>235</v>
      </c>
      <c r="B111" t="s">
        <v>580</v>
      </c>
      <c r="C111">
        <v>10</v>
      </c>
      <c r="D111">
        <v>-1</v>
      </c>
      <c r="E111" t="s">
        <v>20</v>
      </c>
      <c r="F111">
        <v>0.65</v>
      </c>
      <c r="G111" t="e">
        <f>-BTTCCTGCTTCN</f>
        <v>#NAME?</v>
      </c>
      <c r="H111" t="s">
        <v>581</v>
      </c>
    </row>
    <row r="112" spans="1:8" x14ac:dyDescent="0.2">
      <c r="A112" t="s">
        <v>258</v>
      </c>
      <c r="B112" t="s">
        <v>582</v>
      </c>
      <c r="C112">
        <v>1</v>
      </c>
      <c r="D112">
        <v>0</v>
      </c>
      <c r="E112" t="s">
        <v>20</v>
      </c>
      <c r="F112">
        <v>0.59</v>
      </c>
      <c r="G112" t="s">
        <v>583</v>
      </c>
      <c r="H112" t="s">
        <v>584</v>
      </c>
    </row>
    <row r="113" spans="1:8" x14ac:dyDescent="0.2">
      <c r="A113" t="s">
        <v>258</v>
      </c>
      <c r="B113" t="s">
        <v>585</v>
      </c>
      <c r="C113">
        <v>2</v>
      </c>
      <c r="D113">
        <v>-4</v>
      </c>
      <c r="E113" t="s">
        <v>10</v>
      </c>
      <c r="F113">
        <v>0.59</v>
      </c>
      <c r="G113" t="s">
        <v>586</v>
      </c>
      <c r="H113" t="s">
        <v>587</v>
      </c>
    </row>
    <row r="114" spans="1:8" x14ac:dyDescent="0.2">
      <c r="A114" t="s">
        <v>258</v>
      </c>
      <c r="B114" t="s">
        <v>588</v>
      </c>
      <c r="C114">
        <v>3</v>
      </c>
      <c r="D114">
        <v>1</v>
      </c>
      <c r="E114" t="s">
        <v>20</v>
      </c>
      <c r="F114">
        <v>0.56999999999999995</v>
      </c>
      <c r="G114" t="s">
        <v>589</v>
      </c>
      <c r="H114" t="s">
        <v>590</v>
      </c>
    </row>
    <row r="115" spans="1:8" x14ac:dyDescent="0.2">
      <c r="A115" t="s">
        <v>258</v>
      </c>
      <c r="B115" t="s">
        <v>591</v>
      </c>
      <c r="C115">
        <v>4</v>
      </c>
      <c r="D115">
        <v>-1</v>
      </c>
      <c r="E115" t="s">
        <v>10</v>
      </c>
      <c r="F115">
        <v>0.56000000000000005</v>
      </c>
      <c r="G115" t="e">
        <f>-CTATTACTGTGC</f>
        <v>#NAME?</v>
      </c>
      <c r="H115" t="s">
        <v>592</v>
      </c>
    </row>
    <row r="116" spans="1:8" x14ac:dyDescent="0.2">
      <c r="A116" t="s">
        <v>258</v>
      </c>
      <c r="B116" t="s">
        <v>593</v>
      </c>
      <c r="C116">
        <v>5</v>
      </c>
      <c r="D116">
        <v>-1</v>
      </c>
      <c r="E116" t="s">
        <v>10</v>
      </c>
      <c r="F116">
        <v>0.56000000000000005</v>
      </c>
      <c r="G116" t="e">
        <f>-CTATTACTGTGC</f>
        <v>#NAME?</v>
      </c>
      <c r="H116" t="s">
        <v>594</v>
      </c>
    </row>
    <row r="117" spans="1:8" x14ac:dyDescent="0.2">
      <c r="A117" t="s">
        <v>258</v>
      </c>
      <c r="B117" t="s">
        <v>595</v>
      </c>
      <c r="C117">
        <v>6</v>
      </c>
      <c r="D117">
        <v>6</v>
      </c>
      <c r="E117" t="s">
        <v>20</v>
      </c>
      <c r="F117">
        <v>0.56000000000000005</v>
      </c>
      <c r="G117" t="s">
        <v>583</v>
      </c>
      <c r="H117" t="e">
        <f>------CTGTTCCTGG</f>
        <v>#NAME?</v>
      </c>
    </row>
    <row r="118" spans="1:8" x14ac:dyDescent="0.2">
      <c r="A118" t="s">
        <v>258</v>
      </c>
      <c r="B118" t="s">
        <v>171</v>
      </c>
      <c r="C118">
        <v>7</v>
      </c>
      <c r="D118">
        <v>5</v>
      </c>
      <c r="E118" t="s">
        <v>10</v>
      </c>
      <c r="F118">
        <v>0.56000000000000005</v>
      </c>
      <c r="G118" t="s">
        <v>589</v>
      </c>
      <c r="H118" t="s">
        <v>596</v>
      </c>
    </row>
    <row r="119" spans="1:8" x14ac:dyDescent="0.2">
      <c r="A119" t="s">
        <v>258</v>
      </c>
      <c r="B119" t="s">
        <v>597</v>
      </c>
      <c r="C119">
        <v>8</v>
      </c>
      <c r="D119">
        <v>-5</v>
      </c>
      <c r="E119" t="s">
        <v>10</v>
      </c>
      <c r="F119">
        <v>0.55000000000000004</v>
      </c>
      <c r="G119" t="e">
        <f>-----CTATTACTGTGC</f>
        <v>#NAME?</v>
      </c>
      <c r="H119" t="s">
        <v>598</v>
      </c>
    </row>
    <row r="120" spans="1:8" x14ac:dyDescent="0.2">
      <c r="A120" t="s">
        <v>258</v>
      </c>
      <c r="B120" t="s">
        <v>599</v>
      </c>
      <c r="C120">
        <v>9</v>
      </c>
      <c r="D120">
        <v>-2</v>
      </c>
      <c r="E120" t="s">
        <v>20</v>
      </c>
      <c r="F120">
        <v>0.54</v>
      </c>
      <c r="G120" t="e">
        <f>--CTATTACTGTGC</f>
        <v>#NAME?</v>
      </c>
      <c r="H120" t="s">
        <v>600</v>
      </c>
    </row>
    <row r="121" spans="1:8" x14ac:dyDescent="0.2">
      <c r="A121" t="s">
        <v>258</v>
      </c>
      <c r="B121" t="s">
        <v>601</v>
      </c>
      <c r="C121">
        <v>10</v>
      </c>
      <c r="D121">
        <v>-1</v>
      </c>
      <c r="E121" t="s">
        <v>10</v>
      </c>
      <c r="F121">
        <v>0.54</v>
      </c>
      <c r="G121" t="e">
        <f>-CTATTACTGTGC</f>
        <v>#NAME?</v>
      </c>
      <c r="H121" t="s">
        <v>602</v>
      </c>
    </row>
    <row r="122" spans="1:8" x14ac:dyDescent="0.2">
      <c r="A122" t="s">
        <v>280</v>
      </c>
      <c r="B122" t="s">
        <v>603</v>
      </c>
      <c r="C122">
        <v>1</v>
      </c>
      <c r="D122">
        <v>1</v>
      </c>
      <c r="E122" t="s">
        <v>10</v>
      </c>
      <c r="F122">
        <v>0.74</v>
      </c>
      <c r="G122" t="s">
        <v>604</v>
      </c>
      <c r="H122" t="e">
        <f>-GGTGCCAAGT</f>
        <v>#NAME?</v>
      </c>
    </row>
    <row r="123" spans="1:8" x14ac:dyDescent="0.2">
      <c r="A123" t="s">
        <v>280</v>
      </c>
      <c r="B123" t="s">
        <v>319</v>
      </c>
      <c r="C123">
        <v>2</v>
      </c>
      <c r="D123">
        <v>3</v>
      </c>
      <c r="E123" t="s">
        <v>20</v>
      </c>
      <c r="F123">
        <v>0.73</v>
      </c>
      <c r="G123" t="s">
        <v>605</v>
      </c>
      <c r="H123" t="s">
        <v>606</v>
      </c>
    </row>
    <row r="124" spans="1:8" x14ac:dyDescent="0.2">
      <c r="A124" t="s">
        <v>280</v>
      </c>
      <c r="B124" t="s">
        <v>307</v>
      </c>
      <c r="C124">
        <v>3</v>
      </c>
      <c r="D124">
        <v>1</v>
      </c>
      <c r="E124" t="s">
        <v>10</v>
      </c>
      <c r="F124">
        <v>0.72</v>
      </c>
      <c r="G124" t="s">
        <v>605</v>
      </c>
      <c r="H124" t="e">
        <f>-CGTGCCAAG</f>
        <v>#NAME?</v>
      </c>
    </row>
    <row r="125" spans="1:8" x14ac:dyDescent="0.2">
      <c r="A125" t="s">
        <v>280</v>
      </c>
      <c r="B125" t="s">
        <v>607</v>
      </c>
      <c r="C125">
        <v>4</v>
      </c>
      <c r="D125">
        <v>1</v>
      </c>
      <c r="E125" t="s">
        <v>20</v>
      </c>
      <c r="F125">
        <v>0.69</v>
      </c>
      <c r="G125" t="s">
        <v>605</v>
      </c>
      <c r="H125" t="s">
        <v>608</v>
      </c>
    </row>
    <row r="126" spans="1:8" x14ac:dyDescent="0.2">
      <c r="A126" t="s">
        <v>280</v>
      </c>
      <c r="B126" t="s">
        <v>609</v>
      </c>
      <c r="C126">
        <v>5</v>
      </c>
      <c r="D126">
        <v>-4</v>
      </c>
      <c r="E126" t="s">
        <v>10</v>
      </c>
      <c r="F126">
        <v>0.68</v>
      </c>
      <c r="G126" t="s">
        <v>610</v>
      </c>
      <c r="H126" t="s">
        <v>611</v>
      </c>
    </row>
    <row r="127" spans="1:8" x14ac:dyDescent="0.2">
      <c r="A127" t="s">
        <v>280</v>
      </c>
      <c r="B127" t="s">
        <v>612</v>
      </c>
      <c r="C127">
        <v>6</v>
      </c>
      <c r="D127">
        <v>1</v>
      </c>
      <c r="E127" t="s">
        <v>20</v>
      </c>
      <c r="F127">
        <v>0.67</v>
      </c>
      <c r="G127" t="s">
        <v>605</v>
      </c>
      <c r="H127" t="s">
        <v>613</v>
      </c>
    </row>
    <row r="128" spans="1:8" x14ac:dyDescent="0.2">
      <c r="A128" t="s">
        <v>280</v>
      </c>
      <c r="B128" t="s">
        <v>614</v>
      </c>
      <c r="C128">
        <v>7</v>
      </c>
      <c r="D128">
        <v>1</v>
      </c>
      <c r="E128" t="s">
        <v>10</v>
      </c>
      <c r="F128">
        <v>0.66</v>
      </c>
      <c r="G128" t="s">
        <v>615</v>
      </c>
      <c r="H128" t="e">
        <f>-NCTGTCAATCAN</f>
        <v>#NAME?</v>
      </c>
    </row>
    <row r="129" spans="1:8" x14ac:dyDescent="0.2">
      <c r="A129" t="s">
        <v>280</v>
      </c>
      <c r="B129" t="s">
        <v>616</v>
      </c>
      <c r="C129">
        <v>8</v>
      </c>
      <c r="D129">
        <v>1</v>
      </c>
      <c r="E129" t="s">
        <v>10</v>
      </c>
      <c r="F129">
        <v>0.66</v>
      </c>
      <c r="G129" t="s">
        <v>615</v>
      </c>
      <c r="H129" t="e">
        <f>-SCTGTCAVTCAV</f>
        <v>#NAME?</v>
      </c>
    </row>
    <row r="130" spans="1:8" x14ac:dyDescent="0.2">
      <c r="A130" t="s">
        <v>280</v>
      </c>
      <c r="B130" t="s">
        <v>275</v>
      </c>
      <c r="C130">
        <v>9</v>
      </c>
      <c r="D130">
        <v>3</v>
      </c>
      <c r="E130" t="s">
        <v>10</v>
      </c>
      <c r="F130">
        <v>0.65</v>
      </c>
      <c r="G130" t="s">
        <v>615</v>
      </c>
      <c r="H130" t="e">
        <f>---AGCCAATCGG</f>
        <v>#NAME?</v>
      </c>
    </row>
    <row r="131" spans="1:8" x14ac:dyDescent="0.2">
      <c r="A131" t="s">
        <v>280</v>
      </c>
      <c r="B131" t="s">
        <v>617</v>
      </c>
      <c r="C131">
        <v>10</v>
      </c>
      <c r="D131">
        <v>-4</v>
      </c>
      <c r="E131" t="s">
        <v>10</v>
      </c>
      <c r="F131">
        <v>0.65</v>
      </c>
      <c r="G131" t="s">
        <v>618</v>
      </c>
      <c r="H131" t="s">
        <v>619</v>
      </c>
    </row>
    <row r="132" spans="1:8" x14ac:dyDescent="0.2">
      <c r="A132" t="s">
        <v>299</v>
      </c>
      <c r="B132" t="s">
        <v>620</v>
      </c>
      <c r="C132">
        <v>1</v>
      </c>
      <c r="D132">
        <v>-2</v>
      </c>
      <c r="E132" t="s">
        <v>10</v>
      </c>
      <c r="F132">
        <v>0.6</v>
      </c>
      <c r="G132" t="s">
        <v>621</v>
      </c>
      <c r="H132" t="s">
        <v>622</v>
      </c>
    </row>
    <row r="133" spans="1:8" x14ac:dyDescent="0.2">
      <c r="A133" t="s">
        <v>299</v>
      </c>
      <c r="B133" t="s">
        <v>623</v>
      </c>
      <c r="C133">
        <v>2</v>
      </c>
      <c r="D133">
        <v>-3</v>
      </c>
      <c r="E133" t="s">
        <v>10</v>
      </c>
      <c r="F133">
        <v>0.59</v>
      </c>
      <c r="G133" t="e">
        <f>---TTCRAGAGCAAG</f>
        <v>#NAME?</v>
      </c>
      <c r="H133" t="s">
        <v>624</v>
      </c>
    </row>
    <row r="134" spans="1:8" x14ac:dyDescent="0.2">
      <c r="A134" t="s">
        <v>299</v>
      </c>
      <c r="B134" t="s">
        <v>625</v>
      </c>
      <c r="C134">
        <v>3</v>
      </c>
      <c r="D134">
        <v>-6</v>
      </c>
      <c r="E134" t="s">
        <v>10</v>
      </c>
      <c r="F134">
        <v>0.59</v>
      </c>
      <c r="G134" t="e">
        <f>------TTCRAGAGCAAG</f>
        <v>#NAME?</v>
      </c>
      <c r="H134" t="s">
        <v>626</v>
      </c>
    </row>
    <row r="135" spans="1:8" x14ac:dyDescent="0.2">
      <c r="A135" t="s">
        <v>299</v>
      </c>
      <c r="B135" t="s">
        <v>627</v>
      </c>
      <c r="C135">
        <v>4</v>
      </c>
      <c r="D135">
        <v>0</v>
      </c>
      <c r="E135" t="s">
        <v>10</v>
      </c>
      <c r="F135">
        <v>0.56000000000000005</v>
      </c>
      <c r="G135" t="s">
        <v>628</v>
      </c>
      <c r="H135" t="s">
        <v>629</v>
      </c>
    </row>
    <row r="136" spans="1:8" x14ac:dyDescent="0.2">
      <c r="A136" t="s">
        <v>299</v>
      </c>
      <c r="B136" t="s">
        <v>413</v>
      </c>
      <c r="C136">
        <v>5</v>
      </c>
      <c r="D136">
        <v>4</v>
      </c>
      <c r="E136" t="s">
        <v>10</v>
      </c>
      <c r="F136">
        <v>0.56000000000000005</v>
      </c>
      <c r="G136" t="s">
        <v>630</v>
      </c>
      <c r="H136" t="e">
        <f>----AGAGGAAGTG</f>
        <v>#NAME?</v>
      </c>
    </row>
    <row r="137" spans="1:8" x14ac:dyDescent="0.2">
      <c r="A137" t="s">
        <v>299</v>
      </c>
      <c r="B137" t="s">
        <v>631</v>
      </c>
      <c r="C137">
        <v>6</v>
      </c>
      <c r="D137">
        <v>0</v>
      </c>
      <c r="E137" t="s">
        <v>10</v>
      </c>
      <c r="F137">
        <v>0.55000000000000004</v>
      </c>
      <c r="G137" t="s">
        <v>628</v>
      </c>
      <c r="H137" t="s">
        <v>632</v>
      </c>
    </row>
    <row r="138" spans="1:8" x14ac:dyDescent="0.2">
      <c r="A138" t="s">
        <v>299</v>
      </c>
      <c r="B138" t="s">
        <v>633</v>
      </c>
      <c r="C138">
        <v>7</v>
      </c>
      <c r="D138">
        <v>-2</v>
      </c>
      <c r="E138" t="s">
        <v>10</v>
      </c>
      <c r="F138">
        <v>0.55000000000000004</v>
      </c>
      <c r="G138" t="e">
        <f>--TTCRAGAGCAAG</f>
        <v>#NAME?</v>
      </c>
      <c r="H138" t="s">
        <v>634</v>
      </c>
    </row>
    <row r="139" spans="1:8" x14ac:dyDescent="0.2">
      <c r="A139" t="s">
        <v>299</v>
      </c>
      <c r="B139" t="s">
        <v>635</v>
      </c>
      <c r="C139">
        <v>8</v>
      </c>
      <c r="D139">
        <v>1</v>
      </c>
      <c r="E139" t="s">
        <v>20</v>
      </c>
      <c r="F139">
        <v>0.54</v>
      </c>
      <c r="G139" t="s">
        <v>636</v>
      </c>
      <c r="H139" t="e">
        <f>-GAAAGTGAAAGT</f>
        <v>#NAME?</v>
      </c>
    </row>
    <row r="140" spans="1:8" x14ac:dyDescent="0.2">
      <c r="A140" t="s">
        <v>299</v>
      </c>
      <c r="B140" t="s">
        <v>637</v>
      </c>
      <c r="C140">
        <v>9</v>
      </c>
      <c r="D140">
        <v>0</v>
      </c>
      <c r="E140" t="s">
        <v>10</v>
      </c>
      <c r="F140">
        <v>0.54</v>
      </c>
      <c r="G140" t="s">
        <v>628</v>
      </c>
      <c r="H140" t="s">
        <v>638</v>
      </c>
    </row>
    <row r="141" spans="1:8" x14ac:dyDescent="0.2">
      <c r="A141" t="s">
        <v>299</v>
      </c>
      <c r="B141" t="s">
        <v>639</v>
      </c>
      <c r="C141">
        <v>10</v>
      </c>
      <c r="D141">
        <v>-3</v>
      </c>
      <c r="E141" t="s">
        <v>10</v>
      </c>
      <c r="F141">
        <v>0.54</v>
      </c>
      <c r="G141" t="e">
        <f>---TTCRAGAGCAAG</f>
        <v>#NAME?</v>
      </c>
      <c r="H141" t="s">
        <v>640</v>
      </c>
    </row>
    <row r="142" spans="1:8" x14ac:dyDescent="0.2">
      <c r="A142" t="s">
        <v>324</v>
      </c>
      <c r="B142" t="s">
        <v>174</v>
      </c>
      <c r="C142">
        <v>1</v>
      </c>
      <c r="D142">
        <v>0</v>
      </c>
      <c r="E142" t="s">
        <v>20</v>
      </c>
      <c r="F142">
        <v>0.82</v>
      </c>
      <c r="G142" t="s">
        <v>641</v>
      </c>
      <c r="H142" t="s">
        <v>642</v>
      </c>
    </row>
    <row r="143" spans="1:8" x14ac:dyDescent="0.2">
      <c r="A143" t="s">
        <v>324</v>
      </c>
      <c r="B143" t="s">
        <v>643</v>
      </c>
      <c r="C143">
        <v>2</v>
      </c>
      <c r="D143">
        <v>0</v>
      </c>
      <c r="E143" t="s">
        <v>10</v>
      </c>
      <c r="F143">
        <v>0.77</v>
      </c>
      <c r="G143" t="s">
        <v>641</v>
      </c>
      <c r="H143" t="s">
        <v>644</v>
      </c>
    </row>
    <row r="144" spans="1:8" x14ac:dyDescent="0.2">
      <c r="A144" t="s">
        <v>324</v>
      </c>
      <c r="B144" t="s">
        <v>645</v>
      </c>
      <c r="C144">
        <v>3</v>
      </c>
      <c r="D144">
        <v>-2</v>
      </c>
      <c r="E144" t="s">
        <v>10</v>
      </c>
      <c r="F144">
        <v>0.67</v>
      </c>
      <c r="G144" t="e">
        <f>--CCCTCAGAGCAK</f>
        <v>#NAME?</v>
      </c>
      <c r="H144" t="s">
        <v>646</v>
      </c>
    </row>
    <row r="145" spans="1:8" x14ac:dyDescent="0.2">
      <c r="A145" t="s">
        <v>324</v>
      </c>
      <c r="B145" t="s">
        <v>647</v>
      </c>
      <c r="C145">
        <v>4</v>
      </c>
      <c r="D145">
        <v>-2</v>
      </c>
      <c r="E145" t="s">
        <v>20</v>
      </c>
      <c r="F145">
        <v>0.67</v>
      </c>
      <c r="G145" t="e">
        <f>--CCCTCAGAGCAK</f>
        <v>#NAME?</v>
      </c>
      <c r="H145" t="s">
        <v>648</v>
      </c>
    </row>
    <row r="146" spans="1:8" x14ac:dyDescent="0.2">
      <c r="A146" t="s">
        <v>324</v>
      </c>
      <c r="B146" t="s">
        <v>649</v>
      </c>
      <c r="C146">
        <v>5</v>
      </c>
      <c r="D146">
        <v>-2</v>
      </c>
      <c r="E146" t="s">
        <v>10</v>
      </c>
      <c r="F146">
        <v>0.67</v>
      </c>
      <c r="G146" t="e">
        <f>--CCCTCAGAGCAK</f>
        <v>#NAME?</v>
      </c>
      <c r="H146" t="s">
        <v>650</v>
      </c>
    </row>
    <row r="147" spans="1:8" x14ac:dyDescent="0.2">
      <c r="A147" t="s">
        <v>324</v>
      </c>
      <c r="B147" t="s">
        <v>651</v>
      </c>
      <c r="C147">
        <v>6</v>
      </c>
      <c r="D147">
        <v>-2</v>
      </c>
      <c r="E147" t="s">
        <v>10</v>
      </c>
      <c r="F147">
        <v>0.66</v>
      </c>
      <c r="G147" t="e">
        <f>--CCCTCAGAGCAK</f>
        <v>#NAME?</v>
      </c>
      <c r="H147" t="s">
        <v>650</v>
      </c>
    </row>
    <row r="148" spans="1:8" x14ac:dyDescent="0.2">
      <c r="A148" t="s">
        <v>324</v>
      </c>
      <c r="B148" t="s">
        <v>652</v>
      </c>
      <c r="C148">
        <v>7</v>
      </c>
      <c r="D148">
        <v>-2</v>
      </c>
      <c r="E148" t="s">
        <v>10</v>
      </c>
      <c r="F148">
        <v>0.65</v>
      </c>
      <c r="G148" t="e">
        <f>--CCCTCAGAGCAK</f>
        <v>#NAME?</v>
      </c>
      <c r="H148" t="s">
        <v>653</v>
      </c>
    </row>
    <row r="149" spans="1:8" x14ac:dyDescent="0.2">
      <c r="A149" t="s">
        <v>324</v>
      </c>
      <c r="B149" t="s">
        <v>654</v>
      </c>
      <c r="C149">
        <v>8</v>
      </c>
      <c r="D149">
        <v>-1</v>
      </c>
      <c r="E149" t="s">
        <v>10</v>
      </c>
      <c r="F149">
        <v>0.63</v>
      </c>
      <c r="G149" t="e">
        <f>-CCCTCAGAGCAK</f>
        <v>#NAME?</v>
      </c>
      <c r="H149" t="s">
        <v>655</v>
      </c>
    </row>
    <row r="150" spans="1:8" x14ac:dyDescent="0.2">
      <c r="A150" t="s">
        <v>324</v>
      </c>
      <c r="B150" t="s">
        <v>278</v>
      </c>
      <c r="C150">
        <v>9</v>
      </c>
      <c r="D150">
        <v>-1</v>
      </c>
      <c r="E150" t="s">
        <v>10</v>
      </c>
      <c r="F150">
        <v>0.62</v>
      </c>
      <c r="G150" t="e">
        <f>-CCCTCAGAGCAK</f>
        <v>#NAME?</v>
      </c>
      <c r="H150" t="s">
        <v>655</v>
      </c>
    </row>
    <row r="151" spans="1:8" x14ac:dyDescent="0.2">
      <c r="A151" t="s">
        <v>324</v>
      </c>
      <c r="B151" t="s">
        <v>656</v>
      </c>
      <c r="C151">
        <v>10</v>
      </c>
      <c r="D151">
        <v>-3</v>
      </c>
      <c r="E151" t="s">
        <v>10</v>
      </c>
      <c r="F151">
        <v>0.62</v>
      </c>
      <c r="G151" t="e">
        <f>---CCCTCAGAGCAK</f>
        <v>#NAME?</v>
      </c>
      <c r="H151" t="s">
        <v>657</v>
      </c>
    </row>
    <row r="152" spans="1:8" x14ac:dyDescent="0.2">
      <c r="A152" t="s">
        <v>347</v>
      </c>
      <c r="B152" t="s">
        <v>658</v>
      </c>
      <c r="C152">
        <v>1</v>
      </c>
      <c r="D152">
        <v>-1</v>
      </c>
      <c r="E152" t="s">
        <v>20</v>
      </c>
      <c r="F152">
        <v>0.66</v>
      </c>
      <c r="G152" t="s">
        <v>659</v>
      </c>
      <c r="H152" t="s">
        <v>660</v>
      </c>
    </row>
    <row r="153" spans="1:8" x14ac:dyDescent="0.2">
      <c r="A153" t="s">
        <v>347</v>
      </c>
      <c r="B153" t="s">
        <v>249</v>
      </c>
      <c r="C153">
        <v>2</v>
      </c>
      <c r="D153">
        <v>-4</v>
      </c>
      <c r="E153" t="s">
        <v>20</v>
      </c>
      <c r="F153">
        <v>0.65</v>
      </c>
      <c r="G153" t="e">
        <f>----GCTATTGTAATG</f>
        <v>#NAME?</v>
      </c>
      <c r="H153" t="s">
        <v>250</v>
      </c>
    </row>
    <row r="154" spans="1:8" x14ac:dyDescent="0.2">
      <c r="A154" t="s">
        <v>347</v>
      </c>
      <c r="B154" t="s">
        <v>246</v>
      </c>
      <c r="C154">
        <v>3</v>
      </c>
      <c r="D154">
        <v>-4</v>
      </c>
      <c r="E154" t="s">
        <v>20</v>
      </c>
      <c r="F154">
        <v>0.65</v>
      </c>
      <c r="G154" t="e">
        <f>----GCTATTGTAATG</f>
        <v>#NAME?</v>
      </c>
      <c r="H154" t="s">
        <v>248</v>
      </c>
    </row>
    <row r="155" spans="1:8" x14ac:dyDescent="0.2">
      <c r="A155" t="s">
        <v>347</v>
      </c>
      <c r="B155" t="s">
        <v>661</v>
      </c>
      <c r="C155">
        <v>4</v>
      </c>
      <c r="D155">
        <v>-1</v>
      </c>
      <c r="E155" t="s">
        <v>20</v>
      </c>
      <c r="F155">
        <v>0.65</v>
      </c>
      <c r="G155" t="s">
        <v>659</v>
      </c>
      <c r="H155" t="s">
        <v>662</v>
      </c>
    </row>
    <row r="156" spans="1:8" x14ac:dyDescent="0.2">
      <c r="A156" t="s">
        <v>347</v>
      </c>
      <c r="B156" t="s">
        <v>67</v>
      </c>
      <c r="C156">
        <v>5</v>
      </c>
      <c r="D156">
        <v>1</v>
      </c>
      <c r="E156" t="s">
        <v>10</v>
      </c>
      <c r="F156">
        <v>0.63</v>
      </c>
      <c r="G156" t="s">
        <v>663</v>
      </c>
      <c r="H156" t="s">
        <v>664</v>
      </c>
    </row>
    <row r="157" spans="1:8" x14ac:dyDescent="0.2">
      <c r="A157" t="s">
        <v>347</v>
      </c>
      <c r="B157" t="s">
        <v>665</v>
      </c>
      <c r="C157">
        <v>6</v>
      </c>
      <c r="D157">
        <v>-1</v>
      </c>
      <c r="E157" t="s">
        <v>20</v>
      </c>
      <c r="F157">
        <v>0.62</v>
      </c>
      <c r="G157" t="s">
        <v>659</v>
      </c>
      <c r="H157" t="s">
        <v>666</v>
      </c>
    </row>
    <row r="158" spans="1:8" x14ac:dyDescent="0.2">
      <c r="A158" t="s">
        <v>347</v>
      </c>
      <c r="B158" t="s">
        <v>667</v>
      </c>
      <c r="C158">
        <v>7</v>
      </c>
      <c r="D158">
        <v>-1</v>
      </c>
      <c r="E158" t="s">
        <v>20</v>
      </c>
      <c r="F158">
        <v>0.61</v>
      </c>
      <c r="G158" t="s">
        <v>659</v>
      </c>
      <c r="H158" t="s">
        <v>668</v>
      </c>
    </row>
    <row r="159" spans="1:8" x14ac:dyDescent="0.2">
      <c r="A159" t="s">
        <v>347</v>
      </c>
      <c r="B159" t="s">
        <v>669</v>
      </c>
      <c r="C159">
        <v>8</v>
      </c>
      <c r="D159">
        <v>-6</v>
      </c>
      <c r="E159" t="s">
        <v>20</v>
      </c>
      <c r="F159">
        <v>0.61</v>
      </c>
      <c r="G159" t="s">
        <v>670</v>
      </c>
      <c r="H159" t="s">
        <v>671</v>
      </c>
    </row>
    <row r="160" spans="1:8" x14ac:dyDescent="0.2">
      <c r="A160" t="s">
        <v>347</v>
      </c>
      <c r="B160" t="s">
        <v>672</v>
      </c>
      <c r="C160">
        <v>9</v>
      </c>
      <c r="D160">
        <v>1</v>
      </c>
      <c r="E160" t="s">
        <v>10</v>
      </c>
      <c r="F160">
        <v>0.61</v>
      </c>
      <c r="G160" t="s">
        <v>663</v>
      </c>
      <c r="H160" t="s">
        <v>673</v>
      </c>
    </row>
    <row r="161" spans="1:8" x14ac:dyDescent="0.2">
      <c r="A161" t="s">
        <v>347</v>
      </c>
      <c r="B161" t="s">
        <v>674</v>
      </c>
      <c r="C161">
        <v>10</v>
      </c>
      <c r="D161">
        <v>2</v>
      </c>
      <c r="E161" t="s">
        <v>10</v>
      </c>
      <c r="F161">
        <v>0.59</v>
      </c>
      <c r="G161" t="s">
        <v>675</v>
      </c>
      <c r="H161" t="e">
        <f>--CTTTGTTATGCAAAT</f>
        <v>#NAME?</v>
      </c>
    </row>
    <row r="162" spans="1:8" x14ac:dyDescent="0.2">
      <c r="A162" t="s">
        <v>367</v>
      </c>
      <c r="B162" t="s">
        <v>676</v>
      </c>
      <c r="C162">
        <v>1</v>
      </c>
      <c r="D162">
        <v>-1</v>
      </c>
      <c r="E162" t="s">
        <v>20</v>
      </c>
      <c r="F162">
        <v>0.72</v>
      </c>
      <c r="G162" t="s">
        <v>677</v>
      </c>
      <c r="H162" t="s">
        <v>678</v>
      </c>
    </row>
    <row r="163" spans="1:8" x14ac:dyDescent="0.2">
      <c r="A163" t="s">
        <v>367</v>
      </c>
      <c r="B163" t="s">
        <v>679</v>
      </c>
      <c r="C163">
        <v>2</v>
      </c>
      <c r="D163">
        <v>-5</v>
      </c>
      <c r="E163" t="s">
        <v>20</v>
      </c>
      <c r="F163">
        <v>0.72</v>
      </c>
      <c r="G163" t="s">
        <v>680</v>
      </c>
      <c r="H163" t="s">
        <v>681</v>
      </c>
    </row>
    <row r="164" spans="1:8" x14ac:dyDescent="0.2">
      <c r="A164" t="s">
        <v>367</v>
      </c>
      <c r="B164" t="s">
        <v>682</v>
      </c>
      <c r="C164">
        <v>3</v>
      </c>
      <c r="D164">
        <v>2</v>
      </c>
      <c r="E164" t="s">
        <v>10</v>
      </c>
      <c r="F164">
        <v>0.71</v>
      </c>
      <c r="G164" t="s">
        <v>683</v>
      </c>
      <c r="H164" t="e">
        <f>--GTAAACAT</f>
        <v>#NAME?</v>
      </c>
    </row>
    <row r="165" spans="1:8" x14ac:dyDescent="0.2">
      <c r="A165" t="s">
        <v>367</v>
      </c>
      <c r="B165" t="s">
        <v>684</v>
      </c>
      <c r="C165">
        <v>4</v>
      </c>
      <c r="D165">
        <v>-5</v>
      </c>
      <c r="E165" t="s">
        <v>20</v>
      </c>
      <c r="F165">
        <v>0.7</v>
      </c>
      <c r="G165" t="s">
        <v>685</v>
      </c>
      <c r="H165" t="s">
        <v>686</v>
      </c>
    </row>
    <row r="166" spans="1:8" x14ac:dyDescent="0.2">
      <c r="A166" t="s">
        <v>367</v>
      </c>
      <c r="B166" t="s">
        <v>687</v>
      </c>
      <c r="C166">
        <v>5</v>
      </c>
      <c r="D166">
        <v>2</v>
      </c>
      <c r="E166" t="s">
        <v>10</v>
      </c>
      <c r="F166">
        <v>0.68</v>
      </c>
      <c r="G166" t="s">
        <v>683</v>
      </c>
      <c r="H166" t="e">
        <f>--GTAAACAA</f>
        <v>#NAME?</v>
      </c>
    </row>
    <row r="167" spans="1:8" x14ac:dyDescent="0.2">
      <c r="A167" t="s">
        <v>367</v>
      </c>
      <c r="B167" t="s">
        <v>688</v>
      </c>
      <c r="C167">
        <v>6</v>
      </c>
      <c r="D167">
        <v>2</v>
      </c>
      <c r="E167" t="s">
        <v>10</v>
      </c>
      <c r="F167">
        <v>0.66</v>
      </c>
      <c r="G167" t="s">
        <v>683</v>
      </c>
      <c r="H167" t="s">
        <v>689</v>
      </c>
    </row>
    <row r="168" spans="1:8" x14ac:dyDescent="0.2">
      <c r="A168" t="s">
        <v>367</v>
      </c>
      <c r="B168" t="s">
        <v>690</v>
      </c>
      <c r="C168">
        <v>7</v>
      </c>
      <c r="D168">
        <v>2</v>
      </c>
      <c r="E168" t="s">
        <v>10</v>
      </c>
      <c r="F168">
        <v>0.66</v>
      </c>
      <c r="G168" t="s">
        <v>683</v>
      </c>
      <c r="H168" t="s">
        <v>689</v>
      </c>
    </row>
    <row r="169" spans="1:8" x14ac:dyDescent="0.2">
      <c r="A169" t="s">
        <v>367</v>
      </c>
      <c r="B169" t="s">
        <v>691</v>
      </c>
      <c r="C169">
        <v>8</v>
      </c>
      <c r="D169">
        <v>2</v>
      </c>
      <c r="E169" t="s">
        <v>10</v>
      </c>
      <c r="F169">
        <v>0.66</v>
      </c>
      <c r="G169" t="s">
        <v>683</v>
      </c>
      <c r="H169" t="s">
        <v>689</v>
      </c>
    </row>
    <row r="170" spans="1:8" x14ac:dyDescent="0.2">
      <c r="A170" t="s">
        <v>367</v>
      </c>
      <c r="B170" t="s">
        <v>692</v>
      </c>
      <c r="C170">
        <v>9</v>
      </c>
      <c r="D170">
        <v>2</v>
      </c>
      <c r="E170" t="s">
        <v>10</v>
      </c>
      <c r="F170">
        <v>0.65</v>
      </c>
      <c r="G170" t="s">
        <v>683</v>
      </c>
      <c r="H170" t="e">
        <f>--GTAAACAA</f>
        <v>#NAME?</v>
      </c>
    </row>
    <row r="171" spans="1:8" x14ac:dyDescent="0.2">
      <c r="A171" t="s">
        <v>367</v>
      </c>
      <c r="B171" t="s">
        <v>693</v>
      </c>
      <c r="C171">
        <v>10</v>
      </c>
      <c r="D171">
        <v>0</v>
      </c>
      <c r="E171" t="s">
        <v>20</v>
      </c>
      <c r="F171">
        <v>0.65</v>
      </c>
      <c r="G171" t="s">
        <v>694</v>
      </c>
      <c r="H171" t="s">
        <v>695</v>
      </c>
    </row>
    <row r="172" spans="1:8" x14ac:dyDescent="0.2">
      <c r="A172" t="s">
        <v>389</v>
      </c>
      <c r="B172" t="s">
        <v>696</v>
      </c>
      <c r="C172">
        <v>1</v>
      </c>
      <c r="D172">
        <v>2</v>
      </c>
      <c r="E172" t="s">
        <v>20</v>
      </c>
      <c r="F172">
        <v>0.74</v>
      </c>
      <c r="G172" t="s">
        <v>697</v>
      </c>
      <c r="H172" t="e">
        <f>--ACGTCATC</f>
        <v>#NAME?</v>
      </c>
    </row>
    <row r="173" spans="1:8" x14ac:dyDescent="0.2">
      <c r="A173" t="s">
        <v>389</v>
      </c>
      <c r="B173" t="s">
        <v>376</v>
      </c>
      <c r="C173">
        <v>2</v>
      </c>
      <c r="D173">
        <v>-2</v>
      </c>
      <c r="E173" t="s">
        <v>20</v>
      </c>
      <c r="F173">
        <v>0.73</v>
      </c>
      <c r="G173" t="s">
        <v>698</v>
      </c>
      <c r="H173" t="s">
        <v>377</v>
      </c>
    </row>
    <row r="174" spans="1:8" x14ac:dyDescent="0.2">
      <c r="A174" t="s">
        <v>389</v>
      </c>
      <c r="B174" t="s">
        <v>104</v>
      </c>
      <c r="C174">
        <v>3</v>
      </c>
      <c r="D174">
        <v>4</v>
      </c>
      <c r="E174" t="s">
        <v>20</v>
      </c>
      <c r="F174">
        <v>0.71</v>
      </c>
      <c r="G174" t="s">
        <v>697</v>
      </c>
      <c r="H174" t="e">
        <f>----GTCATN</f>
        <v>#NAME?</v>
      </c>
    </row>
    <row r="175" spans="1:8" x14ac:dyDescent="0.2">
      <c r="A175" t="s">
        <v>389</v>
      </c>
      <c r="B175" t="s">
        <v>576</v>
      </c>
      <c r="C175">
        <v>4</v>
      </c>
      <c r="D175">
        <v>-4</v>
      </c>
      <c r="E175" t="s">
        <v>10</v>
      </c>
      <c r="F175">
        <v>0.69</v>
      </c>
      <c r="G175" t="e">
        <f>----GGAAGTCATC</f>
        <v>#NAME?</v>
      </c>
      <c r="H175" t="s">
        <v>699</v>
      </c>
    </row>
    <row r="176" spans="1:8" x14ac:dyDescent="0.2">
      <c r="A176" t="s">
        <v>389</v>
      </c>
      <c r="B176" t="s">
        <v>700</v>
      </c>
      <c r="C176">
        <v>5</v>
      </c>
      <c r="D176">
        <v>-5</v>
      </c>
      <c r="E176" t="s">
        <v>10</v>
      </c>
      <c r="F176">
        <v>0.68</v>
      </c>
      <c r="G176" t="e">
        <f>-----GGAAGTCATC</f>
        <v>#NAME?</v>
      </c>
      <c r="H176" t="s">
        <v>701</v>
      </c>
    </row>
    <row r="177" spans="1:8" x14ac:dyDescent="0.2">
      <c r="A177" t="s">
        <v>389</v>
      </c>
      <c r="B177" t="s">
        <v>568</v>
      </c>
      <c r="C177">
        <v>6</v>
      </c>
      <c r="D177">
        <v>-4</v>
      </c>
      <c r="E177" t="s">
        <v>10</v>
      </c>
      <c r="F177">
        <v>0.68</v>
      </c>
      <c r="G177" t="e">
        <f>----GGAAGTCATC</f>
        <v>#NAME?</v>
      </c>
      <c r="H177" t="s">
        <v>702</v>
      </c>
    </row>
    <row r="178" spans="1:8" x14ac:dyDescent="0.2">
      <c r="A178" t="s">
        <v>389</v>
      </c>
      <c r="B178" t="s">
        <v>703</v>
      </c>
      <c r="C178">
        <v>7</v>
      </c>
      <c r="D178">
        <v>-6</v>
      </c>
      <c r="E178" t="s">
        <v>10</v>
      </c>
      <c r="F178">
        <v>0.68</v>
      </c>
      <c r="G178" t="e">
        <f>------GGAAGTCATC</f>
        <v>#NAME?</v>
      </c>
      <c r="H178" t="s">
        <v>704</v>
      </c>
    </row>
    <row r="179" spans="1:8" x14ac:dyDescent="0.2">
      <c r="A179" t="s">
        <v>389</v>
      </c>
      <c r="B179" t="s">
        <v>705</v>
      </c>
      <c r="C179">
        <v>8</v>
      </c>
      <c r="D179">
        <v>-4</v>
      </c>
      <c r="E179" t="s">
        <v>10</v>
      </c>
      <c r="F179">
        <v>0.68</v>
      </c>
      <c r="G179" t="e">
        <f>----GGAAGTCATC</f>
        <v>#NAME?</v>
      </c>
      <c r="H179" t="s">
        <v>706</v>
      </c>
    </row>
    <row r="180" spans="1:8" x14ac:dyDescent="0.2">
      <c r="A180" t="s">
        <v>389</v>
      </c>
      <c r="B180" t="s">
        <v>707</v>
      </c>
      <c r="C180">
        <v>9</v>
      </c>
      <c r="D180">
        <v>-3</v>
      </c>
      <c r="E180" t="s">
        <v>10</v>
      </c>
      <c r="F180">
        <v>0.68</v>
      </c>
      <c r="G180" t="e">
        <f>---GGAAGTCATC</f>
        <v>#NAME?</v>
      </c>
      <c r="H180" t="s">
        <v>708</v>
      </c>
    </row>
    <row r="181" spans="1:8" x14ac:dyDescent="0.2">
      <c r="A181" t="s">
        <v>389</v>
      </c>
      <c r="B181" t="s">
        <v>709</v>
      </c>
      <c r="C181">
        <v>10</v>
      </c>
      <c r="D181">
        <v>-4</v>
      </c>
      <c r="E181" t="s">
        <v>10</v>
      </c>
      <c r="F181">
        <v>0.68</v>
      </c>
      <c r="G181" t="e">
        <f>----GGAAGTCATC</f>
        <v>#NAME?</v>
      </c>
      <c r="H181" t="s">
        <v>710</v>
      </c>
    </row>
    <row r="182" spans="1:8" x14ac:dyDescent="0.2">
      <c r="A182" t="s">
        <v>711</v>
      </c>
      <c r="B182" t="s">
        <v>712</v>
      </c>
      <c r="C182">
        <v>1</v>
      </c>
      <c r="D182">
        <v>3</v>
      </c>
      <c r="E182" t="s">
        <v>10</v>
      </c>
      <c r="F182">
        <v>0.59</v>
      </c>
      <c r="G182" t="s">
        <v>713</v>
      </c>
      <c r="H182" t="e">
        <f>---TTATGTAACAT</f>
        <v>#NAME?</v>
      </c>
    </row>
    <row r="183" spans="1:8" x14ac:dyDescent="0.2">
      <c r="A183" t="s">
        <v>711</v>
      </c>
      <c r="B183" t="s">
        <v>470</v>
      </c>
      <c r="C183">
        <v>2</v>
      </c>
      <c r="D183">
        <v>1</v>
      </c>
      <c r="E183" t="s">
        <v>10</v>
      </c>
      <c r="F183">
        <v>0.59</v>
      </c>
      <c r="G183" t="s">
        <v>714</v>
      </c>
      <c r="H183" t="e">
        <f>-AGGTCTCTAACC</f>
        <v>#NAME?</v>
      </c>
    </row>
    <row r="184" spans="1:8" x14ac:dyDescent="0.2">
      <c r="A184" t="s">
        <v>711</v>
      </c>
      <c r="B184" t="s">
        <v>715</v>
      </c>
      <c r="C184">
        <v>3</v>
      </c>
      <c r="D184">
        <v>1</v>
      </c>
      <c r="E184" t="s">
        <v>20</v>
      </c>
      <c r="F184">
        <v>0.56999999999999995</v>
      </c>
      <c r="G184" t="s">
        <v>714</v>
      </c>
      <c r="H184" t="e">
        <f>-NGTTACGTAANN</f>
        <v>#NAME?</v>
      </c>
    </row>
    <row r="185" spans="1:8" x14ac:dyDescent="0.2">
      <c r="A185" t="s">
        <v>711</v>
      </c>
      <c r="B185" t="s">
        <v>716</v>
      </c>
      <c r="C185">
        <v>4</v>
      </c>
      <c r="D185">
        <v>1</v>
      </c>
      <c r="E185" t="s">
        <v>20</v>
      </c>
      <c r="F185">
        <v>0.56000000000000005</v>
      </c>
      <c r="G185" t="s">
        <v>714</v>
      </c>
      <c r="H185" t="e">
        <f>-NGTTACGTAATN</f>
        <v>#NAME?</v>
      </c>
    </row>
    <row r="186" spans="1:8" x14ac:dyDescent="0.2">
      <c r="A186" t="s">
        <v>711</v>
      </c>
      <c r="B186" t="s">
        <v>253</v>
      </c>
      <c r="C186">
        <v>5</v>
      </c>
      <c r="D186">
        <v>-4</v>
      </c>
      <c r="E186" t="s">
        <v>20</v>
      </c>
      <c r="F186">
        <v>0.56000000000000005</v>
      </c>
      <c r="G186" t="e">
        <f>----CAGTTCTGTA</f>
        <v>#NAME?</v>
      </c>
      <c r="H186" t="s">
        <v>717</v>
      </c>
    </row>
    <row r="187" spans="1:8" x14ac:dyDescent="0.2">
      <c r="A187" t="s">
        <v>711</v>
      </c>
      <c r="B187" t="s">
        <v>718</v>
      </c>
      <c r="C187">
        <v>6</v>
      </c>
      <c r="D187">
        <v>-3</v>
      </c>
      <c r="E187" t="s">
        <v>20</v>
      </c>
      <c r="F187">
        <v>0.56000000000000005</v>
      </c>
      <c r="G187" t="e">
        <f>---CAGTTCTGTA</f>
        <v>#NAME?</v>
      </c>
      <c r="H187" t="s">
        <v>719</v>
      </c>
    </row>
    <row r="188" spans="1:8" x14ac:dyDescent="0.2">
      <c r="A188" t="s">
        <v>711</v>
      </c>
      <c r="B188" t="s">
        <v>720</v>
      </c>
      <c r="C188">
        <v>7</v>
      </c>
      <c r="D188">
        <v>-3</v>
      </c>
      <c r="E188" t="s">
        <v>10</v>
      </c>
      <c r="F188">
        <v>0.56000000000000005</v>
      </c>
      <c r="G188" t="e">
        <f>---CAGTTCTGTA</f>
        <v>#NAME?</v>
      </c>
      <c r="H188" t="s">
        <v>721</v>
      </c>
    </row>
    <row r="189" spans="1:8" x14ac:dyDescent="0.2">
      <c r="A189" t="s">
        <v>711</v>
      </c>
      <c r="B189" t="s">
        <v>722</v>
      </c>
      <c r="C189">
        <v>8</v>
      </c>
      <c r="D189">
        <v>-1</v>
      </c>
      <c r="E189" t="s">
        <v>20</v>
      </c>
      <c r="F189">
        <v>0.54</v>
      </c>
      <c r="G189" t="s">
        <v>723</v>
      </c>
      <c r="H189" t="s">
        <v>724</v>
      </c>
    </row>
    <row r="190" spans="1:8" x14ac:dyDescent="0.2">
      <c r="A190" t="s">
        <v>711</v>
      </c>
      <c r="B190" t="s">
        <v>725</v>
      </c>
      <c r="C190">
        <v>9</v>
      </c>
      <c r="D190">
        <v>0</v>
      </c>
      <c r="E190" t="s">
        <v>20</v>
      </c>
      <c r="F190">
        <v>0.53</v>
      </c>
      <c r="G190" t="s">
        <v>726</v>
      </c>
      <c r="H190" t="s">
        <v>727</v>
      </c>
    </row>
    <row r="191" spans="1:8" x14ac:dyDescent="0.2">
      <c r="A191" t="s">
        <v>711</v>
      </c>
      <c r="B191" t="s">
        <v>728</v>
      </c>
      <c r="C191">
        <v>10</v>
      </c>
      <c r="D191">
        <v>-3</v>
      </c>
      <c r="E191" t="s">
        <v>20</v>
      </c>
      <c r="F191">
        <v>0.53</v>
      </c>
      <c r="G191" t="e">
        <f>---CAGTTCTGTA</f>
        <v>#NAME?</v>
      </c>
      <c r="H191" t="s">
        <v>729</v>
      </c>
    </row>
    <row r="192" spans="1:8" x14ac:dyDescent="0.2">
      <c r="A192" t="s">
        <v>730</v>
      </c>
      <c r="B192" t="s">
        <v>731</v>
      </c>
      <c r="C192">
        <v>1</v>
      </c>
      <c r="D192">
        <v>-1</v>
      </c>
      <c r="E192" t="s">
        <v>20</v>
      </c>
      <c r="F192">
        <v>0.59</v>
      </c>
      <c r="G192" t="s">
        <v>732</v>
      </c>
      <c r="H192" t="s">
        <v>733</v>
      </c>
    </row>
    <row r="193" spans="1:8" x14ac:dyDescent="0.2">
      <c r="A193" t="s">
        <v>730</v>
      </c>
      <c r="B193" t="s">
        <v>734</v>
      </c>
      <c r="C193">
        <v>2</v>
      </c>
      <c r="D193">
        <v>3</v>
      </c>
      <c r="E193" t="s">
        <v>20</v>
      </c>
      <c r="F193">
        <v>0.56999999999999995</v>
      </c>
      <c r="G193" t="s">
        <v>735</v>
      </c>
      <c r="H193" t="e">
        <f>---ANATTTTTGCAANTN</f>
        <v>#NAME?</v>
      </c>
    </row>
    <row r="194" spans="1:8" x14ac:dyDescent="0.2">
      <c r="A194" t="s">
        <v>730</v>
      </c>
      <c r="B194" t="s">
        <v>736</v>
      </c>
      <c r="C194">
        <v>3</v>
      </c>
      <c r="D194">
        <v>-3</v>
      </c>
      <c r="E194" t="s">
        <v>20</v>
      </c>
      <c r="F194">
        <v>0.56999999999999995</v>
      </c>
      <c r="G194" t="e">
        <f>---TTCAATCTTTTG</f>
        <v>#NAME?</v>
      </c>
      <c r="H194" t="s">
        <v>737</v>
      </c>
    </row>
    <row r="195" spans="1:8" x14ac:dyDescent="0.2">
      <c r="A195" t="s">
        <v>730</v>
      </c>
      <c r="B195" t="s">
        <v>738</v>
      </c>
      <c r="C195">
        <v>4</v>
      </c>
      <c r="D195">
        <v>0</v>
      </c>
      <c r="E195" t="s">
        <v>20</v>
      </c>
      <c r="F195">
        <v>0.56000000000000005</v>
      </c>
      <c r="G195" t="s">
        <v>739</v>
      </c>
      <c r="H195" t="s">
        <v>740</v>
      </c>
    </row>
    <row r="196" spans="1:8" x14ac:dyDescent="0.2">
      <c r="A196" t="s">
        <v>730</v>
      </c>
      <c r="B196" t="s">
        <v>741</v>
      </c>
      <c r="C196">
        <v>5</v>
      </c>
      <c r="D196">
        <v>2</v>
      </c>
      <c r="E196" t="s">
        <v>10</v>
      </c>
      <c r="F196">
        <v>0.56000000000000005</v>
      </c>
      <c r="G196" t="s">
        <v>742</v>
      </c>
      <c r="H196" t="s">
        <v>743</v>
      </c>
    </row>
    <row r="197" spans="1:8" x14ac:dyDescent="0.2">
      <c r="A197" t="s">
        <v>730</v>
      </c>
      <c r="B197" t="s">
        <v>744</v>
      </c>
      <c r="C197">
        <v>6</v>
      </c>
      <c r="D197">
        <v>-4</v>
      </c>
      <c r="E197" t="s">
        <v>10</v>
      </c>
      <c r="F197">
        <v>0.56000000000000005</v>
      </c>
      <c r="G197" t="s">
        <v>745</v>
      </c>
      <c r="H197" t="s">
        <v>746</v>
      </c>
    </row>
    <row r="198" spans="1:8" x14ac:dyDescent="0.2">
      <c r="A198" t="s">
        <v>730</v>
      </c>
      <c r="B198" t="s">
        <v>747</v>
      </c>
      <c r="C198">
        <v>7</v>
      </c>
      <c r="D198">
        <v>-2</v>
      </c>
      <c r="E198" t="s">
        <v>20</v>
      </c>
      <c r="F198">
        <v>0.56000000000000005</v>
      </c>
      <c r="G198" t="s">
        <v>748</v>
      </c>
      <c r="H198" t="s">
        <v>749</v>
      </c>
    </row>
    <row r="199" spans="1:8" x14ac:dyDescent="0.2">
      <c r="A199" t="s">
        <v>730</v>
      </c>
      <c r="B199" t="s">
        <v>750</v>
      </c>
      <c r="C199">
        <v>8</v>
      </c>
      <c r="D199">
        <v>-3</v>
      </c>
      <c r="E199" t="s">
        <v>20</v>
      </c>
      <c r="F199">
        <v>0.55000000000000004</v>
      </c>
      <c r="G199" t="e">
        <f>---TTCAATCTTTTG</f>
        <v>#NAME?</v>
      </c>
      <c r="H199" t="s">
        <v>751</v>
      </c>
    </row>
    <row r="200" spans="1:8" x14ac:dyDescent="0.2">
      <c r="A200" t="s">
        <v>730</v>
      </c>
      <c r="B200" t="s">
        <v>752</v>
      </c>
      <c r="C200">
        <v>9</v>
      </c>
      <c r="D200">
        <v>-3</v>
      </c>
      <c r="E200" t="s">
        <v>20</v>
      </c>
      <c r="F200">
        <v>0.55000000000000004</v>
      </c>
      <c r="G200" t="e">
        <f>---TTCAATCTTTTG</f>
        <v>#NAME?</v>
      </c>
      <c r="H200" t="s">
        <v>751</v>
      </c>
    </row>
    <row r="201" spans="1:8" x14ac:dyDescent="0.2">
      <c r="A201" t="s">
        <v>730</v>
      </c>
      <c r="B201" t="s">
        <v>753</v>
      </c>
      <c r="C201">
        <v>10</v>
      </c>
      <c r="D201">
        <v>6</v>
      </c>
      <c r="E201" t="s">
        <v>10</v>
      </c>
      <c r="F201">
        <v>0.55000000000000004</v>
      </c>
      <c r="G201" t="s">
        <v>754</v>
      </c>
      <c r="H201" t="e">
        <f>------CCWTTGTY</f>
        <v>#NAME?</v>
      </c>
    </row>
    <row r="202" spans="1:8" x14ac:dyDescent="0.2">
      <c r="A202" t="s">
        <v>755</v>
      </c>
      <c r="B202" t="s">
        <v>756</v>
      </c>
      <c r="C202">
        <v>1</v>
      </c>
      <c r="D202">
        <v>-3</v>
      </c>
      <c r="E202" t="s">
        <v>10</v>
      </c>
      <c r="F202">
        <v>0.57999999999999996</v>
      </c>
      <c r="G202" t="s">
        <v>757</v>
      </c>
      <c r="H202" t="s">
        <v>758</v>
      </c>
    </row>
    <row r="203" spans="1:8" x14ac:dyDescent="0.2">
      <c r="A203" t="s">
        <v>755</v>
      </c>
      <c r="B203" t="s">
        <v>582</v>
      </c>
      <c r="C203">
        <v>2</v>
      </c>
      <c r="D203">
        <v>2</v>
      </c>
      <c r="E203" t="s">
        <v>10</v>
      </c>
      <c r="F203">
        <v>0.56999999999999995</v>
      </c>
      <c r="G203" t="s">
        <v>759</v>
      </c>
      <c r="H203" t="e">
        <f>--CGAAGCACACAAAATA</f>
        <v>#NAME?</v>
      </c>
    </row>
    <row r="204" spans="1:8" x14ac:dyDescent="0.2">
      <c r="A204" t="s">
        <v>755</v>
      </c>
      <c r="B204" t="s">
        <v>760</v>
      </c>
      <c r="C204">
        <v>3</v>
      </c>
      <c r="D204">
        <v>-4</v>
      </c>
      <c r="E204" t="s">
        <v>20</v>
      </c>
      <c r="F204">
        <v>0.55000000000000004</v>
      </c>
      <c r="G204" t="e">
        <f>----ATCGAGGCAC</f>
        <v>#NAME?</v>
      </c>
      <c r="H204" t="s">
        <v>761</v>
      </c>
    </row>
    <row r="205" spans="1:8" x14ac:dyDescent="0.2">
      <c r="A205" t="s">
        <v>755</v>
      </c>
      <c r="B205" t="s">
        <v>762</v>
      </c>
      <c r="C205">
        <v>4</v>
      </c>
      <c r="D205">
        <v>-2</v>
      </c>
      <c r="E205" t="s">
        <v>10</v>
      </c>
      <c r="F205">
        <v>0.54</v>
      </c>
      <c r="G205" t="s">
        <v>763</v>
      </c>
      <c r="H205" t="s">
        <v>764</v>
      </c>
    </row>
    <row r="206" spans="1:8" x14ac:dyDescent="0.2">
      <c r="A206" t="s">
        <v>755</v>
      </c>
      <c r="B206" t="s">
        <v>595</v>
      </c>
      <c r="C206">
        <v>5</v>
      </c>
      <c r="D206">
        <v>2</v>
      </c>
      <c r="E206" t="s">
        <v>10</v>
      </c>
      <c r="F206">
        <v>0.54</v>
      </c>
      <c r="G206" t="s">
        <v>765</v>
      </c>
      <c r="H206" t="e">
        <f>--CCAGGAACAG</f>
        <v>#NAME?</v>
      </c>
    </row>
    <row r="207" spans="1:8" x14ac:dyDescent="0.2">
      <c r="A207" t="s">
        <v>755</v>
      </c>
      <c r="B207" t="s">
        <v>766</v>
      </c>
      <c r="C207">
        <v>6</v>
      </c>
      <c r="D207">
        <v>3</v>
      </c>
      <c r="E207" t="s">
        <v>10</v>
      </c>
      <c r="F207">
        <v>0.53</v>
      </c>
      <c r="G207" t="s">
        <v>767</v>
      </c>
      <c r="H207" t="e">
        <f>---AAGGCAAGTGT</f>
        <v>#NAME?</v>
      </c>
    </row>
    <row r="208" spans="1:8" x14ac:dyDescent="0.2">
      <c r="A208" t="s">
        <v>755</v>
      </c>
      <c r="B208" t="s">
        <v>768</v>
      </c>
      <c r="C208">
        <v>7</v>
      </c>
      <c r="D208">
        <v>-2</v>
      </c>
      <c r="E208" t="s">
        <v>10</v>
      </c>
      <c r="F208">
        <v>0.52</v>
      </c>
      <c r="G208" t="e">
        <f>--ATCGAGGCAC</f>
        <v>#NAME?</v>
      </c>
      <c r="H208" t="s">
        <v>769</v>
      </c>
    </row>
    <row r="209" spans="1:8" x14ac:dyDescent="0.2">
      <c r="A209" t="s">
        <v>755</v>
      </c>
      <c r="B209" t="s">
        <v>314</v>
      </c>
      <c r="C209">
        <v>8</v>
      </c>
      <c r="D209">
        <v>2</v>
      </c>
      <c r="E209" t="s">
        <v>20</v>
      </c>
      <c r="F209">
        <v>0.51</v>
      </c>
      <c r="G209" t="s">
        <v>770</v>
      </c>
      <c r="H209" t="e">
        <f>--CTAGGCCT</f>
        <v>#NAME?</v>
      </c>
    </row>
    <row r="210" spans="1:8" x14ac:dyDescent="0.2">
      <c r="A210" t="s">
        <v>755</v>
      </c>
      <c r="B210" t="s">
        <v>771</v>
      </c>
      <c r="C210">
        <v>9</v>
      </c>
      <c r="D210">
        <v>-4</v>
      </c>
      <c r="E210" t="s">
        <v>20</v>
      </c>
      <c r="F210">
        <v>0.51</v>
      </c>
      <c r="G210" t="e">
        <f>----ATCGAGGCAC</f>
        <v>#NAME?</v>
      </c>
      <c r="H210" t="s">
        <v>772</v>
      </c>
    </row>
    <row r="211" spans="1:8" x14ac:dyDescent="0.2">
      <c r="A211" t="s">
        <v>755</v>
      </c>
      <c r="B211" t="s">
        <v>773</v>
      </c>
      <c r="C211">
        <v>10</v>
      </c>
      <c r="D211">
        <v>-3</v>
      </c>
      <c r="E211" t="s">
        <v>10</v>
      </c>
      <c r="F211">
        <v>0.5</v>
      </c>
      <c r="G211" t="s">
        <v>774</v>
      </c>
      <c r="H211" t="s">
        <v>775</v>
      </c>
    </row>
    <row r="212" spans="1:8" x14ac:dyDescent="0.2">
      <c r="A212" t="s">
        <v>776</v>
      </c>
      <c r="B212" t="s">
        <v>777</v>
      </c>
      <c r="C212">
        <v>1</v>
      </c>
      <c r="D212">
        <v>6</v>
      </c>
      <c r="E212" t="s">
        <v>10</v>
      </c>
      <c r="F212">
        <v>0.65</v>
      </c>
      <c r="G212" t="s">
        <v>778</v>
      </c>
      <c r="H212" t="e">
        <f>------TTGACAG</f>
        <v>#NAME?</v>
      </c>
    </row>
    <row r="213" spans="1:8" x14ac:dyDescent="0.2">
      <c r="A213" t="s">
        <v>776</v>
      </c>
      <c r="B213" t="s">
        <v>779</v>
      </c>
      <c r="C213">
        <v>2</v>
      </c>
      <c r="D213">
        <v>4</v>
      </c>
      <c r="E213" t="s">
        <v>20</v>
      </c>
      <c r="F213">
        <v>0.64</v>
      </c>
      <c r="G213" t="s">
        <v>780</v>
      </c>
      <c r="H213" t="e">
        <f>----ARNTGACA</f>
        <v>#NAME?</v>
      </c>
    </row>
    <row r="214" spans="1:8" x14ac:dyDescent="0.2">
      <c r="A214" t="s">
        <v>776</v>
      </c>
      <c r="B214" t="s">
        <v>104</v>
      </c>
      <c r="C214">
        <v>3</v>
      </c>
      <c r="D214">
        <v>5</v>
      </c>
      <c r="E214" t="s">
        <v>10</v>
      </c>
      <c r="F214">
        <v>0.62</v>
      </c>
      <c r="G214" t="s">
        <v>780</v>
      </c>
      <c r="H214" t="s">
        <v>781</v>
      </c>
    </row>
    <row r="215" spans="1:8" x14ac:dyDescent="0.2">
      <c r="A215" t="s">
        <v>776</v>
      </c>
      <c r="B215" t="s">
        <v>467</v>
      </c>
      <c r="C215">
        <v>4</v>
      </c>
      <c r="D215">
        <v>6</v>
      </c>
      <c r="E215" t="s">
        <v>10</v>
      </c>
      <c r="F215">
        <v>0.62</v>
      </c>
      <c r="G215" t="s">
        <v>782</v>
      </c>
      <c r="H215" t="e">
        <f>------TTGACAGG</f>
        <v>#NAME?</v>
      </c>
    </row>
    <row r="216" spans="1:8" x14ac:dyDescent="0.2">
      <c r="A216" t="s">
        <v>776</v>
      </c>
      <c r="B216" t="s">
        <v>783</v>
      </c>
      <c r="C216">
        <v>5</v>
      </c>
      <c r="D216">
        <v>5</v>
      </c>
      <c r="E216" t="s">
        <v>20</v>
      </c>
      <c r="F216">
        <v>0.59</v>
      </c>
      <c r="G216" t="s">
        <v>778</v>
      </c>
      <c r="H216" t="e">
        <f>-----RHTGWCAR</f>
        <v>#NAME?</v>
      </c>
    </row>
    <row r="217" spans="1:8" x14ac:dyDescent="0.2">
      <c r="A217" t="s">
        <v>776</v>
      </c>
      <c r="B217" t="s">
        <v>784</v>
      </c>
      <c r="C217">
        <v>6</v>
      </c>
      <c r="D217">
        <v>2</v>
      </c>
      <c r="E217" t="s">
        <v>10</v>
      </c>
      <c r="F217">
        <v>0.59</v>
      </c>
      <c r="G217" t="s">
        <v>785</v>
      </c>
      <c r="H217" t="e">
        <f>--ATAAATGACACCTATCA</f>
        <v>#NAME?</v>
      </c>
    </row>
    <row r="218" spans="1:8" x14ac:dyDescent="0.2">
      <c r="A218" t="s">
        <v>776</v>
      </c>
      <c r="B218" t="s">
        <v>612</v>
      </c>
      <c r="C218">
        <v>7</v>
      </c>
      <c r="D218">
        <v>6</v>
      </c>
      <c r="E218" t="s">
        <v>10</v>
      </c>
      <c r="F218">
        <v>0.56999999999999995</v>
      </c>
      <c r="G218" t="s">
        <v>782</v>
      </c>
      <c r="H218" t="e">
        <f>------TTGACAGC</f>
        <v>#NAME?</v>
      </c>
    </row>
    <row r="219" spans="1:8" x14ac:dyDescent="0.2">
      <c r="A219" t="s">
        <v>776</v>
      </c>
      <c r="B219" t="s">
        <v>786</v>
      </c>
      <c r="C219">
        <v>8</v>
      </c>
      <c r="D219">
        <v>-4</v>
      </c>
      <c r="E219" t="s">
        <v>20</v>
      </c>
      <c r="F219">
        <v>0.56000000000000005</v>
      </c>
      <c r="G219" t="s">
        <v>787</v>
      </c>
      <c r="H219" t="s">
        <v>788</v>
      </c>
    </row>
    <row r="220" spans="1:8" x14ac:dyDescent="0.2">
      <c r="A220" t="s">
        <v>776</v>
      </c>
      <c r="B220" t="s">
        <v>789</v>
      </c>
      <c r="C220">
        <v>9</v>
      </c>
      <c r="D220">
        <v>-1</v>
      </c>
      <c r="E220" t="s">
        <v>20</v>
      </c>
      <c r="F220">
        <v>0.56000000000000005</v>
      </c>
      <c r="G220" t="s">
        <v>790</v>
      </c>
      <c r="H220" t="s">
        <v>791</v>
      </c>
    </row>
    <row r="221" spans="1:8" x14ac:dyDescent="0.2">
      <c r="A221" t="s">
        <v>776</v>
      </c>
      <c r="B221" t="s">
        <v>792</v>
      </c>
      <c r="C221">
        <v>10</v>
      </c>
      <c r="D221">
        <v>-1</v>
      </c>
      <c r="E221" t="s">
        <v>20</v>
      </c>
      <c r="F221">
        <v>0.55000000000000004</v>
      </c>
      <c r="G221" t="s">
        <v>793</v>
      </c>
      <c r="H221" t="s">
        <v>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workbookViewId="0">
      <selection activeCell="K14" sqref="K1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412</v>
      </c>
      <c r="C2">
        <v>1</v>
      </c>
      <c r="D2">
        <v>1</v>
      </c>
      <c r="E2" t="s">
        <v>20</v>
      </c>
      <c r="F2">
        <v>0.93</v>
      </c>
      <c r="G2" t="s">
        <v>795</v>
      </c>
      <c r="H2" t="e">
        <f>-TGGGTGTGGCN</f>
        <v>#NAME?</v>
      </c>
    </row>
    <row r="3" spans="1:8" x14ac:dyDescent="0.2">
      <c r="A3" t="s">
        <v>8</v>
      </c>
      <c r="B3" t="s">
        <v>133</v>
      </c>
      <c r="C3">
        <v>2</v>
      </c>
      <c r="D3">
        <v>0</v>
      </c>
      <c r="E3" t="s">
        <v>10</v>
      </c>
      <c r="F3">
        <v>0.92</v>
      </c>
      <c r="G3" t="s">
        <v>795</v>
      </c>
      <c r="H3" t="s">
        <v>796</v>
      </c>
    </row>
    <row r="4" spans="1:8" x14ac:dyDescent="0.2">
      <c r="A4" t="s">
        <v>8</v>
      </c>
      <c r="B4" t="s">
        <v>298</v>
      </c>
      <c r="C4">
        <v>3</v>
      </c>
      <c r="D4">
        <v>1</v>
      </c>
      <c r="E4" t="s">
        <v>10</v>
      </c>
      <c r="F4">
        <v>0.9</v>
      </c>
      <c r="G4" t="s">
        <v>797</v>
      </c>
      <c r="H4" t="e">
        <f>-DGGGYGKGGC</f>
        <v>#NAME?</v>
      </c>
    </row>
    <row r="5" spans="1:8" x14ac:dyDescent="0.2">
      <c r="A5" t="s">
        <v>8</v>
      </c>
      <c r="B5" t="s">
        <v>295</v>
      </c>
      <c r="C5">
        <v>4</v>
      </c>
      <c r="D5">
        <v>1</v>
      </c>
      <c r="E5" t="s">
        <v>10</v>
      </c>
      <c r="F5">
        <v>0.9</v>
      </c>
      <c r="G5" t="s">
        <v>797</v>
      </c>
      <c r="H5" t="e">
        <f>-TGGGTGGGGC</f>
        <v>#NAME?</v>
      </c>
    </row>
    <row r="6" spans="1:8" x14ac:dyDescent="0.2">
      <c r="A6" t="s">
        <v>8</v>
      </c>
      <c r="B6" t="s">
        <v>289</v>
      </c>
      <c r="C6">
        <v>5</v>
      </c>
      <c r="D6">
        <v>1</v>
      </c>
      <c r="E6" t="s">
        <v>20</v>
      </c>
      <c r="F6">
        <v>0.88</v>
      </c>
      <c r="G6" t="s">
        <v>797</v>
      </c>
      <c r="H6" t="e">
        <f>-GGGGNGGGGC</f>
        <v>#NAME?</v>
      </c>
    </row>
    <row r="7" spans="1:8" x14ac:dyDescent="0.2">
      <c r="A7" t="s">
        <v>8</v>
      </c>
      <c r="B7" t="s">
        <v>417</v>
      </c>
      <c r="C7">
        <v>6</v>
      </c>
      <c r="D7">
        <v>1</v>
      </c>
      <c r="E7" t="s">
        <v>20</v>
      </c>
      <c r="F7">
        <v>0.87</v>
      </c>
      <c r="G7" t="s">
        <v>797</v>
      </c>
      <c r="H7" t="e">
        <f>-TGGGTGTGGC</f>
        <v>#NAME?</v>
      </c>
    </row>
    <row r="8" spans="1:8" x14ac:dyDescent="0.2">
      <c r="A8" t="s">
        <v>8</v>
      </c>
      <c r="B8" t="s">
        <v>418</v>
      </c>
      <c r="C8">
        <v>7</v>
      </c>
      <c r="D8">
        <v>0</v>
      </c>
      <c r="E8" t="s">
        <v>20</v>
      </c>
      <c r="F8">
        <v>0.82</v>
      </c>
      <c r="G8" t="s">
        <v>797</v>
      </c>
      <c r="H8" t="s">
        <v>798</v>
      </c>
    </row>
    <row r="9" spans="1:8" x14ac:dyDescent="0.2">
      <c r="A9" t="s">
        <v>8</v>
      </c>
      <c r="B9" t="s">
        <v>495</v>
      </c>
      <c r="C9">
        <v>8</v>
      </c>
      <c r="D9">
        <v>-2</v>
      </c>
      <c r="E9" t="s">
        <v>20</v>
      </c>
      <c r="F9">
        <v>0.8</v>
      </c>
      <c r="G9" t="s">
        <v>799</v>
      </c>
      <c r="H9" t="s">
        <v>800</v>
      </c>
    </row>
    <row r="10" spans="1:8" x14ac:dyDescent="0.2">
      <c r="A10" t="s">
        <v>8</v>
      </c>
      <c r="B10" t="s">
        <v>801</v>
      </c>
      <c r="C10">
        <v>9</v>
      </c>
      <c r="D10">
        <v>0</v>
      </c>
      <c r="E10" t="s">
        <v>10</v>
      </c>
      <c r="F10">
        <v>0.79</v>
      </c>
      <c r="G10" t="s">
        <v>795</v>
      </c>
      <c r="H10" t="s">
        <v>802</v>
      </c>
    </row>
    <row r="11" spans="1:8" x14ac:dyDescent="0.2">
      <c r="A11" t="s">
        <v>8</v>
      </c>
      <c r="B11" t="s">
        <v>803</v>
      </c>
      <c r="C11">
        <v>10</v>
      </c>
      <c r="D11">
        <v>-3</v>
      </c>
      <c r="E11" t="s">
        <v>10</v>
      </c>
      <c r="F11">
        <v>0.78</v>
      </c>
      <c r="G11" t="s">
        <v>804</v>
      </c>
      <c r="H11" t="s">
        <v>805</v>
      </c>
    </row>
    <row r="12" spans="1:8" x14ac:dyDescent="0.2">
      <c r="A12" t="s">
        <v>28</v>
      </c>
      <c r="B12" t="s">
        <v>806</v>
      </c>
      <c r="C12">
        <v>1</v>
      </c>
      <c r="D12">
        <v>-5</v>
      </c>
      <c r="E12" t="s">
        <v>20</v>
      </c>
      <c r="F12">
        <v>0.64</v>
      </c>
      <c r="G12" t="e">
        <f>-----TTGGTTGGTTGG</f>
        <v>#NAME?</v>
      </c>
      <c r="H12" t="s">
        <v>807</v>
      </c>
    </row>
    <row r="13" spans="1:8" x14ac:dyDescent="0.2">
      <c r="A13" t="s">
        <v>28</v>
      </c>
      <c r="B13" t="s">
        <v>808</v>
      </c>
      <c r="C13">
        <v>2</v>
      </c>
      <c r="D13">
        <v>-5</v>
      </c>
      <c r="E13" t="s">
        <v>20</v>
      </c>
      <c r="F13">
        <v>0.61</v>
      </c>
      <c r="G13" t="s">
        <v>809</v>
      </c>
      <c r="H13" t="s">
        <v>810</v>
      </c>
    </row>
    <row r="14" spans="1:8" x14ac:dyDescent="0.2">
      <c r="A14" t="s">
        <v>28</v>
      </c>
      <c r="B14" t="s">
        <v>811</v>
      </c>
      <c r="C14">
        <v>3</v>
      </c>
      <c r="D14">
        <v>2</v>
      </c>
      <c r="E14" t="s">
        <v>20</v>
      </c>
      <c r="F14">
        <v>0.61</v>
      </c>
      <c r="G14" t="s">
        <v>812</v>
      </c>
      <c r="H14" t="e">
        <f>--NGTAGGTTGGCATNNN</f>
        <v>#NAME?</v>
      </c>
    </row>
    <row r="15" spans="1:8" x14ac:dyDescent="0.2">
      <c r="A15" t="s">
        <v>28</v>
      </c>
      <c r="B15" t="s">
        <v>813</v>
      </c>
      <c r="C15">
        <v>4</v>
      </c>
      <c r="D15">
        <v>0</v>
      </c>
      <c r="E15" t="s">
        <v>20</v>
      </c>
      <c r="F15">
        <v>0.6</v>
      </c>
      <c r="G15" t="s">
        <v>814</v>
      </c>
      <c r="H15" t="s">
        <v>815</v>
      </c>
    </row>
    <row r="16" spans="1:8" x14ac:dyDescent="0.2">
      <c r="A16" t="s">
        <v>28</v>
      </c>
      <c r="B16" t="s">
        <v>816</v>
      </c>
      <c r="C16">
        <v>5</v>
      </c>
      <c r="D16">
        <v>1</v>
      </c>
      <c r="E16" t="s">
        <v>20</v>
      </c>
      <c r="F16">
        <v>0.59</v>
      </c>
      <c r="G16" t="s">
        <v>817</v>
      </c>
      <c r="H16" t="e">
        <f>-TGATTGGCTANN</f>
        <v>#NAME?</v>
      </c>
    </row>
    <row r="17" spans="1:8" x14ac:dyDescent="0.2">
      <c r="A17" t="s">
        <v>28</v>
      </c>
      <c r="B17" t="s">
        <v>818</v>
      </c>
      <c r="C17">
        <v>6</v>
      </c>
      <c r="D17">
        <v>0</v>
      </c>
      <c r="E17" t="s">
        <v>20</v>
      </c>
      <c r="F17">
        <v>0.59</v>
      </c>
      <c r="G17" t="s">
        <v>819</v>
      </c>
      <c r="H17" t="s">
        <v>820</v>
      </c>
    </row>
    <row r="18" spans="1:8" x14ac:dyDescent="0.2">
      <c r="A18" t="s">
        <v>28</v>
      </c>
      <c r="B18" t="s">
        <v>821</v>
      </c>
      <c r="C18">
        <v>7</v>
      </c>
      <c r="D18">
        <v>-3</v>
      </c>
      <c r="E18" t="s">
        <v>10</v>
      </c>
      <c r="F18">
        <v>0.57999999999999996</v>
      </c>
      <c r="G18" t="e">
        <f>---TTGGTTGGTTGG</f>
        <v>#NAME?</v>
      </c>
      <c r="H18" t="s">
        <v>822</v>
      </c>
    </row>
    <row r="19" spans="1:8" x14ac:dyDescent="0.2">
      <c r="A19" t="s">
        <v>28</v>
      </c>
      <c r="B19" t="s">
        <v>823</v>
      </c>
      <c r="C19">
        <v>8</v>
      </c>
      <c r="D19">
        <v>-1</v>
      </c>
      <c r="E19" t="s">
        <v>20</v>
      </c>
      <c r="F19">
        <v>0.56000000000000005</v>
      </c>
      <c r="G19" t="e">
        <f>-TTGGTTGGTTGG</f>
        <v>#NAME?</v>
      </c>
      <c r="H19" t="s">
        <v>824</v>
      </c>
    </row>
    <row r="20" spans="1:8" x14ac:dyDescent="0.2">
      <c r="A20" t="s">
        <v>28</v>
      </c>
      <c r="B20" t="s">
        <v>825</v>
      </c>
      <c r="C20">
        <v>9</v>
      </c>
      <c r="D20">
        <v>0</v>
      </c>
      <c r="E20" t="s">
        <v>10</v>
      </c>
      <c r="F20">
        <v>0.56000000000000005</v>
      </c>
      <c r="G20" t="s">
        <v>814</v>
      </c>
      <c r="H20" t="s">
        <v>826</v>
      </c>
    </row>
    <row r="21" spans="1:8" x14ac:dyDescent="0.2">
      <c r="A21" t="s">
        <v>28</v>
      </c>
      <c r="B21" t="s">
        <v>827</v>
      </c>
      <c r="C21">
        <v>10</v>
      </c>
      <c r="D21">
        <v>-6</v>
      </c>
      <c r="E21" t="s">
        <v>10</v>
      </c>
      <c r="F21">
        <v>0.56000000000000005</v>
      </c>
      <c r="G21" t="e">
        <f>------TTGGTTGGTTGG</f>
        <v>#NAME?</v>
      </c>
      <c r="H21" t="s">
        <v>828</v>
      </c>
    </row>
    <row r="22" spans="1:8" x14ac:dyDescent="0.2">
      <c r="A22" t="s">
        <v>52</v>
      </c>
      <c r="B22" t="s">
        <v>829</v>
      </c>
      <c r="C22">
        <v>1</v>
      </c>
      <c r="D22">
        <v>1</v>
      </c>
      <c r="E22" t="s">
        <v>10</v>
      </c>
      <c r="F22">
        <v>0.82</v>
      </c>
      <c r="G22" t="s">
        <v>830</v>
      </c>
      <c r="H22" t="e">
        <f>-GGATGACTCAT</f>
        <v>#NAME?</v>
      </c>
    </row>
    <row r="23" spans="1:8" x14ac:dyDescent="0.2">
      <c r="A23" t="s">
        <v>52</v>
      </c>
      <c r="B23" t="s">
        <v>831</v>
      </c>
      <c r="C23">
        <v>2</v>
      </c>
      <c r="D23">
        <v>1</v>
      </c>
      <c r="E23" t="s">
        <v>10</v>
      </c>
      <c r="F23">
        <v>0.81</v>
      </c>
      <c r="G23" t="s">
        <v>830</v>
      </c>
      <c r="H23" t="e">
        <f>-GGATGACTCAT</f>
        <v>#NAME?</v>
      </c>
    </row>
    <row r="24" spans="1:8" x14ac:dyDescent="0.2">
      <c r="A24" t="s">
        <v>52</v>
      </c>
      <c r="B24" t="s">
        <v>832</v>
      </c>
      <c r="C24">
        <v>3</v>
      </c>
      <c r="D24">
        <v>2</v>
      </c>
      <c r="E24" t="s">
        <v>10</v>
      </c>
      <c r="F24">
        <v>0.8</v>
      </c>
      <c r="G24" t="s">
        <v>833</v>
      </c>
      <c r="H24" t="e">
        <f>--GGTGACTCATG</f>
        <v>#NAME?</v>
      </c>
    </row>
    <row r="25" spans="1:8" x14ac:dyDescent="0.2">
      <c r="A25" t="s">
        <v>52</v>
      </c>
      <c r="B25" t="s">
        <v>834</v>
      </c>
      <c r="C25">
        <v>4</v>
      </c>
      <c r="D25">
        <v>1</v>
      </c>
      <c r="E25" t="s">
        <v>20</v>
      </c>
      <c r="F25">
        <v>0.79</v>
      </c>
      <c r="G25" t="s">
        <v>833</v>
      </c>
      <c r="H25" t="e">
        <f>-NNVTGASTCATN</f>
        <v>#NAME?</v>
      </c>
    </row>
    <row r="26" spans="1:8" x14ac:dyDescent="0.2">
      <c r="A26" t="s">
        <v>52</v>
      </c>
      <c r="B26" t="s">
        <v>835</v>
      </c>
      <c r="C26">
        <v>5</v>
      </c>
      <c r="D26">
        <v>-1</v>
      </c>
      <c r="E26" t="s">
        <v>10</v>
      </c>
      <c r="F26">
        <v>0.78</v>
      </c>
      <c r="G26" t="s">
        <v>836</v>
      </c>
      <c r="H26" t="s">
        <v>837</v>
      </c>
    </row>
    <row r="27" spans="1:8" x14ac:dyDescent="0.2">
      <c r="A27" t="s">
        <v>52</v>
      </c>
      <c r="B27" t="s">
        <v>111</v>
      </c>
      <c r="C27">
        <v>6</v>
      </c>
      <c r="D27">
        <v>4</v>
      </c>
      <c r="E27" t="s">
        <v>10</v>
      </c>
      <c r="F27">
        <v>0.78</v>
      </c>
      <c r="G27" t="s">
        <v>830</v>
      </c>
      <c r="H27" t="s">
        <v>838</v>
      </c>
    </row>
    <row r="28" spans="1:8" x14ac:dyDescent="0.2">
      <c r="A28" t="s">
        <v>52</v>
      </c>
      <c r="B28" t="s">
        <v>839</v>
      </c>
      <c r="C28">
        <v>7</v>
      </c>
      <c r="D28">
        <v>2</v>
      </c>
      <c r="E28" t="s">
        <v>10</v>
      </c>
      <c r="F28">
        <v>0.77</v>
      </c>
      <c r="G28" t="s">
        <v>833</v>
      </c>
      <c r="H28" t="e">
        <f>--GGTGACTCATC</f>
        <v>#NAME?</v>
      </c>
    </row>
    <row r="29" spans="1:8" x14ac:dyDescent="0.2">
      <c r="A29" t="s">
        <v>52</v>
      </c>
      <c r="B29" t="s">
        <v>840</v>
      </c>
      <c r="C29">
        <v>8</v>
      </c>
      <c r="D29">
        <v>1</v>
      </c>
      <c r="E29" t="s">
        <v>20</v>
      </c>
      <c r="F29">
        <v>0.77</v>
      </c>
      <c r="G29" t="s">
        <v>833</v>
      </c>
      <c r="H29" t="e">
        <f>-NNATGAGTCATN</f>
        <v>#NAME?</v>
      </c>
    </row>
    <row r="30" spans="1:8" x14ac:dyDescent="0.2">
      <c r="A30" t="s">
        <v>52</v>
      </c>
      <c r="B30" t="s">
        <v>115</v>
      </c>
      <c r="C30">
        <v>9</v>
      </c>
      <c r="D30">
        <v>1</v>
      </c>
      <c r="E30" t="s">
        <v>20</v>
      </c>
      <c r="F30">
        <v>0.77</v>
      </c>
      <c r="G30" t="s">
        <v>833</v>
      </c>
      <c r="H30" t="e">
        <f>-NDATGASTCATH</f>
        <v>#NAME?</v>
      </c>
    </row>
    <row r="31" spans="1:8" x14ac:dyDescent="0.2">
      <c r="A31" t="s">
        <v>52</v>
      </c>
      <c r="B31" t="s">
        <v>107</v>
      </c>
      <c r="C31">
        <v>10</v>
      </c>
      <c r="D31">
        <v>3</v>
      </c>
      <c r="E31" t="s">
        <v>10</v>
      </c>
      <c r="F31">
        <v>0.76</v>
      </c>
      <c r="G31" t="s">
        <v>833</v>
      </c>
      <c r="H31" t="e">
        <f>---ATGACTCATC</f>
        <v>#NAME?</v>
      </c>
    </row>
    <row r="32" spans="1:8" x14ac:dyDescent="0.2">
      <c r="A32" t="s">
        <v>75</v>
      </c>
      <c r="B32" t="s">
        <v>131</v>
      </c>
      <c r="C32">
        <v>1</v>
      </c>
      <c r="D32">
        <v>3</v>
      </c>
      <c r="E32" t="s">
        <v>10</v>
      </c>
      <c r="F32">
        <v>0.57999999999999996</v>
      </c>
      <c r="G32" t="s">
        <v>841</v>
      </c>
      <c r="H32" t="e">
        <f>---NWAACCACADNN</f>
        <v>#NAME?</v>
      </c>
    </row>
    <row r="33" spans="1:8" x14ac:dyDescent="0.2">
      <c r="A33" t="s">
        <v>75</v>
      </c>
      <c r="B33" t="s">
        <v>842</v>
      </c>
      <c r="C33">
        <v>2</v>
      </c>
      <c r="D33">
        <v>-2</v>
      </c>
      <c r="E33" t="s">
        <v>20</v>
      </c>
      <c r="F33">
        <v>0.56999999999999995</v>
      </c>
      <c r="G33" t="e">
        <f>--CCCWCTAACACA</f>
        <v>#NAME?</v>
      </c>
      <c r="H33" t="s">
        <v>843</v>
      </c>
    </row>
    <row r="34" spans="1:8" x14ac:dyDescent="0.2">
      <c r="A34" t="s">
        <v>75</v>
      </c>
      <c r="B34" t="s">
        <v>111</v>
      </c>
      <c r="C34">
        <v>3</v>
      </c>
      <c r="D34">
        <v>5</v>
      </c>
      <c r="E34" t="s">
        <v>10</v>
      </c>
      <c r="F34">
        <v>0.55000000000000004</v>
      </c>
      <c r="G34" t="s">
        <v>844</v>
      </c>
      <c r="H34" t="e">
        <f>-----TGACTCA</f>
        <v>#NAME?</v>
      </c>
    </row>
    <row r="35" spans="1:8" x14ac:dyDescent="0.2">
      <c r="A35" t="s">
        <v>75</v>
      </c>
      <c r="B35" t="s">
        <v>845</v>
      </c>
      <c r="C35">
        <v>4</v>
      </c>
      <c r="D35">
        <v>4</v>
      </c>
      <c r="E35" t="s">
        <v>20</v>
      </c>
      <c r="F35">
        <v>0.54</v>
      </c>
      <c r="G35" t="s">
        <v>846</v>
      </c>
      <c r="H35" t="e">
        <f>----AAACCACAGC</f>
        <v>#NAME?</v>
      </c>
    </row>
    <row r="36" spans="1:8" x14ac:dyDescent="0.2">
      <c r="A36" t="s">
        <v>75</v>
      </c>
      <c r="B36" t="s">
        <v>847</v>
      </c>
      <c r="C36">
        <v>5</v>
      </c>
      <c r="D36">
        <v>0</v>
      </c>
      <c r="E36" t="s">
        <v>10</v>
      </c>
      <c r="F36">
        <v>0.54</v>
      </c>
      <c r="G36" t="s">
        <v>841</v>
      </c>
      <c r="H36" t="s">
        <v>848</v>
      </c>
    </row>
    <row r="37" spans="1:8" x14ac:dyDescent="0.2">
      <c r="A37" t="s">
        <v>75</v>
      </c>
      <c r="B37" t="s">
        <v>849</v>
      </c>
      <c r="C37">
        <v>6</v>
      </c>
      <c r="D37">
        <v>-1</v>
      </c>
      <c r="E37" t="s">
        <v>10</v>
      </c>
      <c r="F37">
        <v>0.53</v>
      </c>
      <c r="G37" t="s">
        <v>850</v>
      </c>
      <c r="H37" t="s">
        <v>851</v>
      </c>
    </row>
    <row r="38" spans="1:8" x14ac:dyDescent="0.2">
      <c r="A38" t="s">
        <v>75</v>
      </c>
      <c r="B38" t="s">
        <v>123</v>
      </c>
      <c r="C38">
        <v>7</v>
      </c>
      <c r="D38">
        <v>3</v>
      </c>
      <c r="E38" t="s">
        <v>10</v>
      </c>
      <c r="F38">
        <v>0.53</v>
      </c>
      <c r="G38" t="s">
        <v>841</v>
      </c>
      <c r="H38" t="e">
        <f>---GCGACCACACTG</f>
        <v>#NAME?</v>
      </c>
    </row>
    <row r="39" spans="1:8" x14ac:dyDescent="0.2">
      <c r="A39" t="s">
        <v>75</v>
      </c>
      <c r="B39" t="s">
        <v>852</v>
      </c>
      <c r="C39">
        <v>8</v>
      </c>
      <c r="D39">
        <v>-2</v>
      </c>
      <c r="E39" t="s">
        <v>10</v>
      </c>
      <c r="F39">
        <v>0.53</v>
      </c>
      <c r="G39" t="e">
        <f>--CCCWCTAACACA</f>
        <v>#NAME?</v>
      </c>
      <c r="H39" t="s">
        <v>853</v>
      </c>
    </row>
    <row r="40" spans="1:8" x14ac:dyDescent="0.2">
      <c r="A40" t="s">
        <v>75</v>
      </c>
      <c r="B40" t="s">
        <v>138</v>
      </c>
      <c r="C40">
        <v>9</v>
      </c>
      <c r="D40">
        <v>4</v>
      </c>
      <c r="E40" t="s">
        <v>20</v>
      </c>
      <c r="F40">
        <v>0.52</v>
      </c>
      <c r="G40" t="s">
        <v>841</v>
      </c>
      <c r="H40" t="e">
        <f>----AAACCACAGAN</f>
        <v>#NAME?</v>
      </c>
    </row>
    <row r="41" spans="1:8" x14ac:dyDescent="0.2">
      <c r="A41" t="s">
        <v>75</v>
      </c>
      <c r="B41" t="s">
        <v>854</v>
      </c>
      <c r="C41">
        <v>10</v>
      </c>
      <c r="D41">
        <v>2</v>
      </c>
      <c r="E41" t="s">
        <v>10</v>
      </c>
      <c r="F41">
        <v>0.52</v>
      </c>
      <c r="G41" t="s">
        <v>844</v>
      </c>
      <c r="H41" t="e">
        <f>--TGCTGACTCA</f>
        <v>#NAME?</v>
      </c>
    </row>
    <row r="42" spans="1:8" x14ac:dyDescent="0.2">
      <c r="A42" t="s">
        <v>94</v>
      </c>
      <c r="B42" t="s">
        <v>424</v>
      </c>
      <c r="C42">
        <v>1</v>
      </c>
      <c r="D42">
        <v>0</v>
      </c>
      <c r="E42" t="s">
        <v>10</v>
      </c>
      <c r="F42">
        <v>0.89</v>
      </c>
      <c r="G42" t="s">
        <v>855</v>
      </c>
      <c r="H42" t="s">
        <v>856</v>
      </c>
    </row>
    <row r="43" spans="1:8" x14ac:dyDescent="0.2">
      <c r="A43" t="s">
        <v>94</v>
      </c>
      <c r="B43" t="s">
        <v>406</v>
      </c>
      <c r="C43">
        <v>2</v>
      </c>
      <c r="D43">
        <v>0</v>
      </c>
      <c r="E43" t="s">
        <v>10</v>
      </c>
      <c r="F43">
        <v>0.88</v>
      </c>
      <c r="G43" t="s">
        <v>857</v>
      </c>
      <c r="H43" t="s">
        <v>858</v>
      </c>
    </row>
    <row r="44" spans="1:8" x14ac:dyDescent="0.2">
      <c r="A44" t="s">
        <v>94</v>
      </c>
      <c r="B44" t="s">
        <v>429</v>
      </c>
      <c r="C44">
        <v>3</v>
      </c>
      <c r="D44">
        <v>0</v>
      </c>
      <c r="E44" t="s">
        <v>10</v>
      </c>
      <c r="F44">
        <v>0.88</v>
      </c>
      <c r="G44" t="s">
        <v>857</v>
      </c>
      <c r="H44" t="s">
        <v>858</v>
      </c>
    </row>
    <row r="45" spans="1:8" x14ac:dyDescent="0.2">
      <c r="A45" t="s">
        <v>94</v>
      </c>
      <c r="B45" t="s">
        <v>421</v>
      </c>
      <c r="C45">
        <v>4</v>
      </c>
      <c r="D45">
        <v>0</v>
      </c>
      <c r="E45" t="s">
        <v>10</v>
      </c>
      <c r="F45">
        <v>0.87</v>
      </c>
      <c r="G45" t="s">
        <v>857</v>
      </c>
      <c r="H45" t="s">
        <v>858</v>
      </c>
    </row>
    <row r="46" spans="1:8" x14ac:dyDescent="0.2">
      <c r="A46" t="s">
        <v>94</v>
      </c>
      <c r="B46" t="s">
        <v>437</v>
      </c>
      <c r="C46">
        <v>5</v>
      </c>
      <c r="D46">
        <v>-1</v>
      </c>
      <c r="E46" t="s">
        <v>10</v>
      </c>
      <c r="F46">
        <v>0.86</v>
      </c>
      <c r="G46" t="s">
        <v>859</v>
      </c>
      <c r="H46" t="s">
        <v>860</v>
      </c>
    </row>
    <row r="47" spans="1:8" x14ac:dyDescent="0.2">
      <c r="A47" t="s">
        <v>94</v>
      </c>
      <c r="B47" t="s">
        <v>427</v>
      </c>
      <c r="C47">
        <v>6</v>
      </c>
      <c r="D47">
        <v>0</v>
      </c>
      <c r="E47" t="s">
        <v>10</v>
      </c>
      <c r="F47">
        <v>0.86</v>
      </c>
      <c r="G47" t="s">
        <v>855</v>
      </c>
      <c r="H47" t="s">
        <v>861</v>
      </c>
    </row>
    <row r="48" spans="1:8" x14ac:dyDescent="0.2">
      <c r="A48" t="s">
        <v>94</v>
      </c>
      <c r="B48" t="s">
        <v>441</v>
      </c>
      <c r="C48">
        <v>7</v>
      </c>
      <c r="D48">
        <v>-1</v>
      </c>
      <c r="E48" t="s">
        <v>10</v>
      </c>
      <c r="F48">
        <v>0.85</v>
      </c>
      <c r="G48" t="s">
        <v>862</v>
      </c>
      <c r="H48" t="s">
        <v>863</v>
      </c>
    </row>
    <row r="49" spans="1:8" x14ac:dyDescent="0.2">
      <c r="A49" t="s">
        <v>94</v>
      </c>
      <c r="B49" t="s">
        <v>434</v>
      </c>
      <c r="C49">
        <v>8</v>
      </c>
      <c r="D49">
        <v>0</v>
      </c>
      <c r="E49" t="s">
        <v>10</v>
      </c>
      <c r="F49">
        <v>0.85</v>
      </c>
      <c r="G49" t="s">
        <v>857</v>
      </c>
      <c r="H49" t="s">
        <v>858</v>
      </c>
    </row>
    <row r="50" spans="1:8" x14ac:dyDescent="0.2">
      <c r="A50" t="s">
        <v>94</v>
      </c>
      <c r="B50" t="s">
        <v>419</v>
      </c>
      <c r="C50">
        <v>9</v>
      </c>
      <c r="D50">
        <v>-1</v>
      </c>
      <c r="E50" t="s">
        <v>10</v>
      </c>
      <c r="F50">
        <v>0.85</v>
      </c>
      <c r="G50" t="s">
        <v>864</v>
      </c>
      <c r="H50" t="s">
        <v>865</v>
      </c>
    </row>
    <row r="51" spans="1:8" x14ac:dyDescent="0.2">
      <c r="A51" t="s">
        <v>94</v>
      </c>
      <c r="B51" t="s">
        <v>426</v>
      </c>
      <c r="C51">
        <v>10</v>
      </c>
      <c r="D51">
        <v>0</v>
      </c>
      <c r="E51" t="s">
        <v>10</v>
      </c>
      <c r="F51">
        <v>0.84</v>
      </c>
      <c r="G51" t="s">
        <v>857</v>
      </c>
      <c r="H51" t="s">
        <v>858</v>
      </c>
    </row>
    <row r="52" spans="1:8" x14ac:dyDescent="0.2">
      <c r="A52" t="s">
        <v>117</v>
      </c>
      <c r="B52" t="s">
        <v>866</v>
      </c>
      <c r="C52">
        <v>1</v>
      </c>
      <c r="D52">
        <v>-4</v>
      </c>
      <c r="E52" t="s">
        <v>10</v>
      </c>
      <c r="F52">
        <v>0.85</v>
      </c>
      <c r="G52" t="s">
        <v>867</v>
      </c>
      <c r="H52" t="s">
        <v>868</v>
      </c>
    </row>
    <row r="53" spans="1:8" x14ac:dyDescent="0.2">
      <c r="A53" t="s">
        <v>117</v>
      </c>
      <c r="B53" t="s">
        <v>869</v>
      </c>
      <c r="C53">
        <v>2</v>
      </c>
      <c r="D53">
        <v>-4</v>
      </c>
      <c r="E53" t="s">
        <v>10</v>
      </c>
      <c r="F53">
        <v>0.84</v>
      </c>
      <c r="G53" t="s">
        <v>867</v>
      </c>
      <c r="H53" t="s">
        <v>870</v>
      </c>
    </row>
    <row r="54" spans="1:8" x14ac:dyDescent="0.2">
      <c r="A54" t="s">
        <v>117</v>
      </c>
      <c r="B54" t="s">
        <v>871</v>
      </c>
      <c r="C54">
        <v>3</v>
      </c>
      <c r="D54">
        <v>-8</v>
      </c>
      <c r="E54" t="s">
        <v>10</v>
      </c>
      <c r="F54">
        <v>0.84</v>
      </c>
      <c r="G54" t="s">
        <v>872</v>
      </c>
      <c r="H54" t="s">
        <v>873</v>
      </c>
    </row>
    <row r="55" spans="1:8" x14ac:dyDescent="0.2">
      <c r="A55" t="s">
        <v>117</v>
      </c>
      <c r="B55" t="s">
        <v>874</v>
      </c>
      <c r="C55">
        <v>4</v>
      </c>
      <c r="D55">
        <v>-2</v>
      </c>
      <c r="E55" t="s">
        <v>10</v>
      </c>
      <c r="F55">
        <v>0.8</v>
      </c>
      <c r="G55" t="s">
        <v>875</v>
      </c>
      <c r="H55" t="s">
        <v>876</v>
      </c>
    </row>
    <row r="56" spans="1:8" x14ac:dyDescent="0.2">
      <c r="A56" t="s">
        <v>117</v>
      </c>
      <c r="B56" t="s">
        <v>603</v>
      </c>
      <c r="C56">
        <v>5</v>
      </c>
      <c r="D56">
        <v>-2</v>
      </c>
      <c r="E56" t="s">
        <v>20</v>
      </c>
      <c r="F56">
        <v>0.73</v>
      </c>
      <c r="G56" t="e">
        <f>--TTAGCAAC</f>
        <v>#NAME?</v>
      </c>
      <c r="H56" t="s">
        <v>877</v>
      </c>
    </row>
    <row r="57" spans="1:8" x14ac:dyDescent="0.2">
      <c r="A57" t="s">
        <v>117</v>
      </c>
      <c r="B57" t="s">
        <v>607</v>
      </c>
      <c r="C57">
        <v>6</v>
      </c>
      <c r="D57">
        <v>-1</v>
      </c>
      <c r="E57" t="s">
        <v>20</v>
      </c>
      <c r="F57">
        <v>0.7</v>
      </c>
      <c r="G57" t="e">
        <f>-TTAGCAAC</f>
        <v>#NAME?</v>
      </c>
      <c r="H57" t="s">
        <v>878</v>
      </c>
    </row>
    <row r="58" spans="1:8" x14ac:dyDescent="0.2">
      <c r="A58" t="s">
        <v>117</v>
      </c>
      <c r="B58" t="s">
        <v>432</v>
      </c>
      <c r="C58">
        <v>7</v>
      </c>
      <c r="D58">
        <v>-1</v>
      </c>
      <c r="E58" t="s">
        <v>10</v>
      </c>
      <c r="F58">
        <v>0.68</v>
      </c>
      <c r="G58" t="s">
        <v>879</v>
      </c>
      <c r="H58" t="s">
        <v>507</v>
      </c>
    </row>
    <row r="59" spans="1:8" x14ac:dyDescent="0.2">
      <c r="A59" t="s">
        <v>117</v>
      </c>
      <c r="B59" t="s">
        <v>880</v>
      </c>
      <c r="C59">
        <v>8</v>
      </c>
      <c r="D59">
        <v>-6</v>
      </c>
      <c r="E59" t="s">
        <v>10</v>
      </c>
      <c r="F59">
        <v>0.68</v>
      </c>
      <c r="G59" t="e">
        <f>------TTAGCAAC</f>
        <v>#NAME?</v>
      </c>
      <c r="H59" t="s">
        <v>881</v>
      </c>
    </row>
    <row r="60" spans="1:8" x14ac:dyDescent="0.2">
      <c r="A60" t="s">
        <v>117</v>
      </c>
      <c r="B60" t="s">
        <v>307</v>
      </c>
      <c r="C60">
        <v>9</v>
      </c>
      <c r="D60">
        <v>-1</v>
      </c>
      <c r="E60" t="s">
        <v>20</v>
      </c>
      <c r="F60">
        <v>0.65</v>
      </c>
      <c r="G60" t="e">
        <f>-TTAGCAAC</f>
        <v>#NAME?</v>
      </c>
      <c r="H60" t="s">
        <v>882</v>
      </c>
    </row>
    <row r="61" spans="1:8" x14ac:dyDescent="0.2">
      <c r="A61" t="s">
        <v>117</v>
      </c>
      <c r="B61" t="s">
        <v>883</v>
      </c>
      <c r="C61">
        <v>10</v>
      </c>
      <c r="D61">
        <v>1</v>
      </c>
      <c r="E61" t="s">
        <v>20</v>
      </c>
      <c r="F61">
        <v>0.64</v>
      </c>
      <c r="G61" t="s">
        <v>884</v>
      </c>
      <c r="H61" t="e">
        <f>-TTGCAACATN</f>
        <v>#NAME?</v>
      </c>
    </row>
    <row r="62" spans="1:8" x14ac:dyDescent="0.2">
      <c r="A62" t="s">
        <v>143</v>
      </c>
      <c r="B62" t="s">
        <v>512</v>
      </c>
      <c r="C62">
        <v>1</v>
      </c>
      <c r="D62">
        <v>-4</v>
      </c>
      <c r="E62" t="s">
        <v>10</v>
      </c>
      <c r="F62">
        <v>0.68</v>
      </c>
      <c r="G62" t="s">
        <v>513</v>
      </c>
      <c r="H62" t="s">
        <v>514</v>
      </c>
    </row>
    <row r="63" spans="1:8" x14ac:dyDescent="0.2">
      <c r="A63" t="s">
        <v>143</v>
      </c>
      <c r="B63" t="s">
        <v>515</v>
      </c>
      <c r="C63">
        <v>2</v>
      </c>
      <c r="D63">
        <v>-2</v>
      </c>
      <c r="E63" t="s">
        <v>10</v>
      </c>
      <c r="F63">
        <v>0.63</v>
      </c>
      <c r="G63" t="s">
        <v>516</v>
      </c>
      <c r="H63" t="s">
        <v>517</v>
      </c>
    </row>
    <row r="64" spans="1:8" x14ac:dyDescent="0.2">
      <c r="A64" t="s">
        <v>143</v>
      </c>
      <c r="B64" t="s">
        <v>518</v>
      </c>
      <c r="C64">
        <v>3</v>
      </c>
      <c r="D64">
        <v>1</v>
      </c>
      <c r="E64" t="s">
        <v>20</v>
      </c>
      <c r="F64">
        <v>0.61</v>
      </c>
      <c r="G64" t="s">
        <v>519</v>
      </c>
      <c r="H64" t="e">
        <f>-NCTAAGTAAACA</f>
        <v>#NAME?</v>
      </c>
    </row>
    <row r="65" spans="1:8" x14ac:dyDescent="0.2">
      <c r="A65" t="s">
        <v>143</v>
      </c>
      <c r="B65" t="s">
        <v>520</v>
      </c>
      <c r="C65">
        <v>4</v>
      </c>
      <c r="D65">
        <v>1</v>
      </c>
      <c r="E65" t="s">
        <v>10</v>
      </c>
      <c r="F65">
        <v>0.6</v>
      </c>
      <c r="G65" t="s">
        <v>521</v>
      </c>
      <c r="H65" t="e">
        <f>-CCAATAAAAC</f>
        <v>#NAME?</v>
      </c>
    </row>
    <row r="66" spans="1:8" x14ac:dyDescent="0.2">
      <c r="A66" t="s">
        <v>143</v>
      </c>
      <c r="B66" t="s">
        <v>522</v>
      </c>
      <c r="C66">
        <v>5</v>
      </c>
      <c r="D66">
        <v>0</v>
      </c>
      <c r="E66" t="s">
        <v>20</v>
      </c>
      <c r="F66">
        <v>0.59</v>
      </c>
      <c r="G66" t="s">
        <v>523</v>
      </c>
      <c r="H66" t="s">
        <v>524</v>
      </c>
    </row>
    <row r="67" spans="1:8" x14ac:dyDescent="0.2">
      <c r="A67" t="s">
        <v>143</v>
      </c>
      <c r="B67" t="s">
        <v>337</v>
      </c>
      <c r="C67">
        <v>6</v>
      </c>
      <c r="D67">
        <v>1</v>
      </c>
      <c r="E67" t="s">
        <v>10</v>
      </c>
      <c r="F67">
        <v>0.59</v>
      </c>
      <c r="G67" t="s">
        <v>521</v>
      </c>
      <c r="H67" t="e">
        <f>-CCAATAAAAA</f>
        <v>#NAME?</v>
      </c>
    </row>
    <row r="68" spans="1:8" x14ac:dyDescent="0.2">
      <c r="A68" t="s">
        <v>143</v>
      </c>
      <c r="B68" t="s">
        <v>525</v>
      </c>
      <c r="C68">
        <v>7</v>
      </c>
      <c r="D68">
        <v>3</v>
      </c>
      <c r="E68" t="s">
        <v>10</v>
      </c>
      <c r="F68">
        <v>0.57999999999999996</v>
      </c>
      <c r="G68" t="s">
        <v>526</v>
      </c>
      <c r="H68" t="e">
        <f>---AATGTATCAAT</f>
        <v>#NAME?</v>
      </c>
    </row>
    <row r="69" spans="1:8" x14ac:dyDescent="0.2">
      <c r="A69" t="s">
        <v>143</v>
      </c>
      <c r="B69" t="s">
        <v>527</v>
      </c>
      <c r="C69">
        <v>8</v>
      </c>
      <c r="D69">
        <v>2</v>
      </c>
      <c r="E69" t="s">
        <v>20</v>
      </c>
      <c r="F69">
        <v>0.57999999999999996</v>
      </c>
      <c r="G69" t="s">
        <v>528</v>
      </c>
      <c r="H69" t="e">
        <f>--CAAAGTAAACANNNN</f>
        <v>#NAME?</v>
      </c>
    </row>
    <row r="70" spans="1:8" x14ac:dyDescent="0.2">
      <c r="A70" t="s">
        <v>143</v>
      </c>
      <c r="B70" t="s">
        <v>325</v>
      </c>
      <c r="C70">
        <v>9</v>
      </c>
      <c r="D70">
        <v>0</v>
      </c>
      <c r="E70" t="s">
        <v>20</v>
      </c>
      <c r="F70">
        <v>0.57999999999999996</v>
      </c>
      <c r="G70" t="s">
        <v>523</v>
      </c>
      <c r="H70" t="s">
        <v>529</v>
      </c>
    </row>
    <row r="71" spans="1:8" x14ac:dyDescent="0.2">
      <c r="A71" t="s">
        <v>143</v>
      </c>
      <c r="B71" t="s">
        <v>530</v>
      </c>
      <c r="C71">
        <v>10</v>
      </c>
      <c r="D71">
        <v>-2</v>
      </c>
      <c r="E71" t="s">
        <v>10</v>
      </c>
      <c r="F71">
        <v>0.56999999999999995</v>
      </c>
      <c r="G71" t="s">
        <v>516</v>
      </c>
      <c r="H71" t="s">
        <v>531</v>
      </c>
    </row>
    <row r="72" spans="1:8" x14ac:dyDescent="0.2">
      <c r="A72" t="s">
        <v>167</v>
      </c>
      <c r="B72" t="s">
        <v>171</v>
      </c>
      <c r="C72">
        <v>1</v>
      </c>
      <c r="D72">
        <v>0</v>
      </c>
      <c r="E72" t="s">
        <v>20</v>
      </c>
      <c r="F72">
        <v>0.72</v>
      </c>
      <c r="G72" t="s">
        <v>885</v>
      </c>
      <c r="H72" t="s">
        <v>886</v>
      </c>
    </row>
    <row r="73" spans="1:8" x14ac:dyDescent="0.2">
      <c r="A73" t="s">
        <v>167</v>
      </c>
      <c r="B73" t="s">
        <v>887</v>
      </c>
      <c r="C73">
        <v>2</v>
      </c>
      <c r="D73">
        <v>-1</v>
      </c>
      <c r="E73" t="s">
        <v>10</v>
      </c>
      <c r="F73">
        <v>0.57999999999999996</v>
      </c>
      <c r="G73" t="e">
        <f>-CACAGCYMTGAA</f>
        <v>#NAME?</v>
      </c>
      <c r="H73" t="s">
        <v>888</v>
      </c>
    </row>
    <row r="74" spans="1:8" x14ac:dyDescent="0.2">
      <c r="A74" t="s">
        <v>167</v>
      </c>
      <c r="B74" t="s">
        <v>889</v>
      </c>
      <c r="C74">
        <v>3</v>
      </c>
      <c r="D74">
        <v>-1</v>
      </c>
      <c r="E74" t="s">
        <v>10</v>
      </c>
      <c r="F74">
        <v>0.57999999999999996</v>
      </c>
      <c r="G74" t="e">
        <f>-CACAGCYMTGAA</f>
        <v>#NAME?</v>
      </c>
      <c r="H74" t="s">
        <v>890</v>
      </c>
    </row>
    <row r="75" spans="1:8" x14ac:dyDescent="0.2">
      <c r="A75" t="s">
        <v>167</v>
      </c>
      <c r="B75" t="s">
        <v>891</v>
      </c>
      <c r="C75">
        <v>4</v>
      </c>
      <c r="D75">
        <v>1</v>
      </c>
      <c r="E75" t="s">
        <v>20</v>
      </c>
      <c r="F75">
        <v>0.57999999999999996</v>
      </c>
      <c r="G75" t="s">
        <v>885</v>
      </c>
      <c r="H75" t="s">
        <v>892</v>
      </c>
    </row>
    <row r="76" spans="1:8" x14ac:dyDescent="0.2">
      <c r="A76" t="s">
        <v>167</v>
      </c>
      <c r="B76" t="s">
        <v>845</v>
      </c>
      <c r="C76">
        <v>5</v>
      </c>
      <c r="D76">
        <v>-4</v>
      </c>
      <c r="E76" t="s">
        <v>20</v>
      </c>
      <c r="F76">
        <v>0.57999999999999996</v>
      </c>
      <c r="G76" t="e">
        <f>----CACAGCYMTGAA</f>
        <v>#NAME?</v>
      </c>
      <c r="H76" t="s">
        <v>893</v>
      </c>
    </row>
    <row r="77" spans="1:8" x14ac:dyDescent="0.2">
      <c r="A77" t="s">
        <v>167</v>
      </c>
      <c r="B77" t="s">
        <v>138</v>
      </c>
      <c r="C77">
        <v>6</v>
      </c>
      <c r="D77">
        <v>-4</v>
      </c>
      <c r="E77" t="s">
        <v>20</v>
      </c>
      <c r="F77">
        <v>0.56999999999999995</v>
      </c>
      <c r="G77" t="e">
        <f>----CACAGCYMTGAA</f>
        <v>#NAME?</v>
      </c>
      <c r="H77" t="s">
        <v>894</v>
      </c>
    </row>
    <row r="78" spans="1:8" x14ac:dyDescent="0.2">
      <c r="A78" t="s">
        <v>167</v>
      </c>
      <c r="B78" t="s">
        <v>895</v>
      </c>
      <c r="C78">
        <v>7</v>
      </c>
      <c r="D78">
        <v>0</v>
      </c>
      <c r="E78" t="s">
        <v>20</v>
      </c>
      <c r="F78">
        <v>0.56999999999999995</v>
      </c>
      <c r="G78" t="s">
        <v>885</v>
      </c>
      <c r="H78" t="s">
        <v>896</v>
      </c>
    </row>
    <row r="79" spans="1:8" x14ac:dyDescent="0.2">
      <c r="A79" t="s">
        <v>167</v>
      </c>
      <c r="B79" t="s">
        <v>897</v>
      </c>
      <c r="C79">
        <v>8</v>
      </c>
      <c r="D79">
        <v>2</v>
      </c>
      <c r="E79" t="s">
        <v>10</v>
      </c>
      <c r="F79">
        <v>0.56000000000000005</v>
      </c>
      <c r="G79" t="s">
        <v>885</v>
      </c>
      <c r="H79" t="s">
        <v>898</v>
      </c>
    </row>
    <row r="80" spans="1:8" x14ac:dyDescent="0.2">
      <c r="A80" t="s">
        <v>167</v>
      </c>
      <c r="B80" t="s">
        <v>899</v>
      </c>
      <c r="C80">
        <v>9</v>
      </c>
      <c r="D80">
        <v>-1</v>
      </c>
      <c r="E80" t="s">
        <v>10</v>
      </c>
      <c r="F80">
        <v>0.56000000000000005</v>
      </c>
      <c r="G80" t="e">
        <f>-CACAGCYMTGAA</f>
        <v>#NAME?</v>
      </c>
      <c r="H80" t="s">
        <v>888</v>
      </c>
    </row>
    <row r="81" spans="1:8" x14ac:dyDescent="0.2">
      <c r="A81" t="s">
        <v>167</v>
      </c>
      <c r="B81" t="s">
        <v>900</v>
      </c>
      <c r="C81">
        <v>10</v>
      </c>
      <c r="D81">
        <v>-1</v>
      </c>
      <c r="E81" t="s">
        <v>10</v>
      </c>
      <c r="F81">
        <v>0.56000000000000005</v>
      </c>
      <c r="G81" t="e">
        <f>-CACAGCYMTGAA</f>
        <v>#NAME?</v>
      </c>
      <c r="H81" t="s">
        <v>890</v>
      </c>
    </row>
    <row r="82" spans="1:8" x14ac:dyDescent="0.2">
      <c r="A82" t="s">
        <v>191</v>
      </c>
      <c r="B82" t="s">
        <v>901</v>
      </c>
      <c r="C82">
        <v>1</v>
      </c>
      <c r="D82">
        <v>-1</v>
      </c>
      <c r="E82" t="s">
        <v>20</v>
      </c>
      <c r="F82">
        <v>0.6</v>
      </c>
      <c r="G82" t="e">
        <f>-TCCTCTGGGTTA</f>
        <v>#NAME?</v>
      </c>
      <c r="H82" t="s">
        <v>902</v>
      </c>
    </row>
    <row r="83" spans="1:8" x14ac:dyDescent="0.2">
      <c r="A83" t="s">
        <v>191</v>
      </c>
      <c r="B83" t="s">
        <v>176</v>
      </c>
      <c r="C83">
        <v>2</v>
      </c>
      <c r="D83">
        <v>0</v>
      </c>
      <c r="E83" t="s">
        <v>20</v>
      </c>
      <c r="F83">
        <v>0.6</v>
      </c>
      <c r="G83" t="s">
        <v>903</v>
      </c>
      <c r="H83" t="s">
        <v>904</v>
      </c>
    </row>
    <row r="84" spans="1:8" x14ac:dyDescent="0.2">
      <c r="A84" t="s">
        <v>191</v>
      </c>
      <c r="B84" t="s">
        <v>905</v>
      </c>
      <c r="C84">
        <v>3</v>
      </c>
      <c r="D84">
        <v>-1</v>
      </c>
      <c r="E84" t="s">
        <v>20</v>
      </c>
      <c r="F84">
        <v>0.59</v>
      </c>
      <c r="G84" t="e">
        <f>-TCCTCTGGGTTA</f>
        <v>#NAME?</v>
      </c>
      <c r="H84" t="s">
        <v>906</v>
      </c>
    </row>
    <row r="85" spans="1:8" x14ac:dyDescent="0.2">
      <c r="A85" t="s">
        <v>191</v>
      </c>
      <c r="B85" t="s">
        <v>907</v>
      </c>
      <c r="C85">
        <v>4</v>
      </c>
      <c r="D85">
        <v>1</v>
      </c>
      <c r="E85" t="s">
        <v>10</v>
      </c>
      <c r="F85">
        <v>0.59</v>
      </c>
      <c r="G85" t="s">
        <v>903</v>
      </c>
      <c r="H85" t="s">
        <v>908</v>
      </c>
    </row>
    <row r="86" spans="1:8" x14ac:dyDescent="0.2">
      <c r="A86" t="s">
        <v>191</v>
      </c>
      <c r="B86" t="s">
        <v>909</v>
      </c>
      <c r="C86">
        <v>5</v>
      </c>
      <c r="D86">
        <v>-2</v>
      </c>
      <c r="E86" t="s">
        <v>20</v>
      </c>
      <c r="F86">
        <v>0.59</v>
      </c>
      <c r="G86" t="e">
        <f>--TCCTCTGGGTTA</f>
        <v>#NAME?</v>
      </c>
      <c r="H86" t="s">
        <v>910</v>
      </c>
    </row>
    <row r="87" spans="1:8" x14ac:dyDescent="0.2">
      <c r="A87" t="s">
        <v>191</v>
      </c>
      <c r="B87" t="s">
        <v>911</v>
      </c>
      <c r="C87">
        <v>6</v>
      </c>
      <c r="D87">
        <v>-1</v>
      </c>
      <c r="E87" t="s">
        <v>20</v>
      </c>
      <c r="F87">
        <v>0.57999999999999996</v>
      </c>
      <c r="G87" t="e">
        <f>-TCCTCTGGGTTA</f>
        <v>#NAME?</v>
      </c>
      <c r="H87" t="s">
        <v>912</v>
      </c>
    </row>
    <row r="88" spans="1:8" x14ac:dyDescent="0.2">
      <c r="A88" t="s">
        <v>191</v>
      </c>
      <c r="B88" t="s">
        <v>913</v>
      </c>
      <c r="C88">
        <v>7</v>
      </c>
      <c r="D88">
        <v>-1</v>
      </c>
      <c r="E88" t="s">
        <v>20</v>
      </c>
      <c r="F88">
        <v>0.56999999999999995</v>
      </c>
      <c r="G88" t="e">
        <f>-TCCTCTGGGTTA</f>
        <v>#NAME?</v>
      </c>
      <c r="H88" t="s">
        <v>914</v>
      </c>
    </row>
    <row r="89" spans="1:8" x14ac:dyDescent="0.2">
      <c r="A89" t="s">
        <v>191</v>
      </c>
      <c r="B89" t="s">
        <v>771</v>
      </c>
      <c r="C89">
        <v>8</v>
      </c>
      <c r="D89">
        <v>0</v>
      </c>
      <c r="E89" t="s">
        <v>10</v>
      </c>
      <c r="F89">
        <v>0.56000000000000005</v>
      </c>
      <c r="G89" t="s">
        <v>915</v>
      </c>
      <c r="H89" t="s">
        <v>916</v>
      </c>
    </row>
    <row r="90" spans="1:8" x14ac:dyDescent="0.2">
      <c r="A90" t="s">
        <v>191</v>
      </c>
      <c r="B90" t="s">
        <v>917</v>
      </c>
      <c r="C90">
        <v>9</v>
      </c>
      <c r="D90">
        <v>-1</v>
      </c>
      <c r="E90" t="s">
        <v>20</v>
      </c>
      <c r="F90">
        <v>0.55000000000000004</v>
      </c>
      <c r="G90" t="e">
        <f>-TCCTCTGGGTTA</f>
        <v>#NAME?</v>
      </c>
      <c r="H90" t="s">
        <v>918</v>
      </c>
    </row>
    <row r="91" spans="1:8" x14ac:dyDescent="0.2">
      <c r="A91" t="s">
        <v>191</v>
      </c>
      <c r="B91" t="s">
        <v>919</v>
      </c>
      <c r="C91">
        <v>10</v>
      </c>
      <c r="D91">
        <v>-1</v>
      </c>
      <c r="E91" t="s">
        <v>10</v>
      </c>
      <c r="F91">
        <v>0.55000000000000004</v>
      </c>
      <c r="G91" t="e">
        <f>-TCCTCTGGGTTA</f>
        <v>#NAME?</v>
      </c>
      <c r="H91" t="s">
        <v>920</v>
      </c>
    </row>
    <row r="92" spans="1:8" x14ac:dyDescent="0.2">
      <c r="A92" t="s">
        <v>216</v>
      </c>
      <c r="B92" t="s">
        <v>195</v>
      </c>
      <c r="C92">
        <v>1</v>
      </c>
      <c r="D92">
        <v>-2</v>
      </c>
      <c r="E92" t="s">
        <v>10</v>
      </c>
      <c r="F92">
        <v>0.86</v>
      </c>
      <c r="G92" t="s">
        <v>921</v>
      </c>
      <c r="H92" t="s">
        <v>922</v>
      </c>
    </row>
    <row r="93" spans="1:8" x14ac:dyDescent="0.2">
      <c r="A93" t="s">
        <v>216</v>
      </c>
      <c r="B93" t="s">
        <v>211</v>
      </c>
      <c r="C93">
        <v>2</v>
      </c>
      <c r="D93">
        <v>-4</v>
      </c>
      <c r="E93" t="s">
        <v>10</v>
      </c>
      <c r="F93">
        <v>0.76</v>
      </c>
      <c r="G93" t="s">
        <v>923</v>
      </c>
      <c r="H93" t="s">
        <v>924</v>
      </c>
    </row>
    <row r="94" spans="1:8" x14ac:dyDescent="0.2">
      <c r="A94" t="s">
        <v>216</v>
      </c>
      <c r="B94" t="s">
        <v>197</v>
      </c>
      <c r="C94">
        <v>3</v>
      </c>
      <c r="D94">
        <v>-3</v>
      </c>
      <c r="E94" t="s">
        <v>10</v>
      </c>
      <c r="F94">
        <v>0.74</v>
      </c>
      <c r="G94" t="e">
        <f>---AAAAAAAAAAAA</f>
        <v>#NAME?</v>
      </c>
      <c r="H94" t="s">
        <v>925</v>
      </c>
    </row>
    <row r="95" spans="1:8" x14ac:dyDescent="0.2">
      <c r="A95" t="s">
        <v>216</v>
      </c>
      <c r="B95" t="s">
        <v>192</v>
      </c>
      <c r="C95">
        <v>4</v>
      </c>
      <c r="D95">
        <v>-4</v>
      </c>
      <c r="E95" t="s">
        <v>10</v>
      </c>
      <c r="F95">
        <v>0.74</v>
      </c>
      <c r="G95" t="e">
        <f>----AAAAAAAAAAAA</f>
        <v>#NAME?</v>
      </c>
      <c r="H95" t="s">
        <v>926</v>
      </c>
    </row>
    <row r="96" spans="1:8" x14ac:dyDescent="0.2">
      <c r="A96" t="s">
        <v>216</v>
      </c>
      <c r="B96" t="s">
        <v>203</v>
      </c>
      <c r="C96">
        <v>5</v>
      </c>
      <c r="D96">
        <v>0</v>
      </c>
      <c r="E96" t="s">
        <v>10</v>
      </c>
      <c r="F96">
        <v>0.69</v>
      </c>
      <c r="G96" t="s">
        <v>927</v>
      </c>
      <c r="H96" t="s">
        <v>928</v>
      </c>
    </row>
    <row r="97" spans="1:8" x14ac:dyDescent="0.2">
      <c r="A97" t="s">
        <v>216</v>
      </c>
      <c r="B97" t="s">
        <v>929</v>
      </c>
      <c r="C97">
        <v>6</v>
      </c>
      <c r="D97">
        <v>-5</v>
      </c>
      <c r="E97" t="s">
        <v>10</v>
      </c>
      <c r="F97">
        <v>0.69</v>
      </c>
      <c r="G97" t="e">
        <f>-----AAAAAAAAAAAA</f>
        <v>#NAME?</v>
      </c>
      <c r="H97" t="s">
        <v>930</v>
      </c>
    </row>
    <row r="98" spans="1:8" x14ac:dyDescent="0.2">
      <c r="A98" t="s">
        <v>216</v>
      </c>
      <c r="B98" t="s">
        <v>540</v>
      </c>
      <c r="C98">
        <v>7</v>
      </c>
      <c r="D98">
        <v>1</v>
      </c>
      <c r="E98" t="s">
        <v>20</v>
      </c>
      <c r="F98">
        <v>0.67</v>
      </c>
      <c r="G98" t="s">
        <v>931</v>
      </c>
      <c r="H98" t="e">
        <f>-AAACAAACATTC</f>
        <v>#NAME?</v>
      </c>
    </row>
    <row r="99" spans="1:8" x14ac:dyDescent="0.2">
      <c r="A99" t="s">
        <v>216</v>
      </c>
      <c r="B99" t="s">
        <v>199</v>
      </c>
      <c r="C99">
        <v>8</v>
      </c>
      <c r="D99">
        <v>-5</v>
      </c>
      <c r="E99" t="s">
        <v>10</v>
      </c>
      <c r="F99">
        <v>0.64</v>
      </c>
      <c r="G99" t="e">
        <f>-----AAAAAAAAAAAA</f>
        <v>#NAME?</v>
      </c>
      <c r="H99" t="s">
        <v>932</v>
      </c>
    </row>
    <row r="100" spans="1:8" x14ac:dyDescent="0.2">
      <c r="A100" t="s">
        <v>216</v>
      </c>
      <c r="B100" t="s">
        <v>213</v>
      </c>
      <c r="C100">
        <v>9</v>
      </c>
      <c r="D100">
        <v>-2</v>
      </c>
      <c r="E100" t="s">
        <v>10</v>
      </c>
      <c r="F100">
        <v>0.64</v>
      </c>
      <c r="G100" t="s">
        <v>933</v>
      </c>
      <c r="H100" t="s">
        <v>934</v>
      </c>
    </row>
    <row r="101" spans="1:8" x14ac:dyDescent="0.2">
      <c r="A101" t="s">
        <v>216</v>
      </c>
      <c r="B101" t="s">
        <v>847</v>
      </c>
      <c r="C101">
        <v>10</v>
      </c>
      <c r="D101">
        <v>-1</v>
      </c>
      <c r="E101" t="s">
        <v>10</v>
      </c>
      <c r="F101">
        <v>0.62</v>
      </c>
      <c r="G101" t="s">
        <v>935</v>
      </c>
      <c r="H101" t="s">
        <v>848</v>
      </c>
    </row>
    <row r="102" spans="1:8" x14ac:dyDescent="0.2">
      <c r="A102" t="s">
        <v>235</v>
      </c>
      <c r="B102" t="s">
        <v>936</v>
      </c>
      <c r="C102">
        <v>1</v>
      </c>
      <c r="D102">
        <v>-3</v>
      </c>
      <c r="E102" t="s">
        <v>20</v>
      </c>
      <c r="F102">
        <v>0.67</v>
      </c>
      <c r="G102" t="e">
        <f>---RGGCAGGGCGAG</f>
        <v>#NAME?</v>
      </c>
      <c r="H102" t="s">
        <v>937</v>
      </c>
    </row>
    <row r="103" spans="1:8" x14ac:dyDescent="0.2">
      <c r="A103" t="s">
        <v>235</v>
      </c>
      <c r="B103" t="s">
        <v>187</v>
      </c>
      <c r="C103">
        <v>2</v>
      </c>
      <c r="D103">
        <v>-2</v>
      </c>
      <c r="E103" t="s">
        <v>20</v>
      </c>
      <c r="F103">
        <v>0.67</v>
      </c>
      <c r="G103" t="e">
        <f>--RGGCAGGGCGAG</f>
        <v>#NAME?</v>
      </c>
      <c r="H103" t="s">
        <v>938</v>
      </c>
    </row>
    <row r="104" spans="1:8" x14ac:dyDescent="0.2">
      <c r="A104" t="s">
        <v>235</v>
      </c>
      <c r="B104" t="s">
        <v>488</v>
      </c>
      <c r="C104">
        <v>3</v>
      </c>
      <c r="D104">
        <v>-3</v>
      </c>
      <c r="E104" t="s">
        <v>10</v>
      </c>
      <c r="F104">
        <v>0.64</v>
      </c>
      <c r="G104" t="e">
        <f>---RGGCAGGGCGAG</f>
        <v>#NAME?</v>
      </c>
      <c r="H104" t="s">
        <v>939</v>
      </c>
    </row>
    <row r="105" spans="1:8" x14ac:dyDescent="0.2">
      <c r="A105" t="s">
        <v>235</v>
      </c>
      <c r="B105" t="s">
        <v>940</v>
      </c>
      <c r="C105">
        <v>4</v>
      </c>
      <c r="D105">
        <v>-3</v>
      </c>
      <c r="E105" t="s">
        <v>20</v>
      </c>
      <c r="F105">
        <v>0.63</v>
      </c>
      <c r="G105" t="e">
        <f>---RGGCAGGGCGAG</f>
        <v>#NAME?</v>
      </c>
      <c r="H105" t="s">
        <v>941</v>
      </c>
    </row>
    <row r="106" spans="1:8" x14ac:dyDescent="0.2">
      <c r="A106" t="s">
        <v>235</v>
      </c>
      <c r="B106" t="s">
        <v>942</v>
      </c>
      <c r="C106">
        <v>5</v>
      </c>
      <c r="D106">
        <v>-4</v>
      </c>
      <c r="E106" t="s">
        <v>20</v>
      </c>
      <c r="F106">
        <v>0.62</v>
      </c>
      <c r="G106" t="s">
        <v>943</v>
      </c>
      <c r="H106" t="s">
        <v>944</v>
      </c>
    </row>
    <row r="107" spans="1:8" x14ac:dyDescent="0.2">
      <c r="A107" t="s">
        <v>235</v>
      </c>
      <c r="B107" t="s">
        <v>310</v>
      </c>
      <c r="C107">
        <v>6</v>
      </c>
      <c r="D107">
        <v>-6</v>
      </c>
      <c r="E107" t="s">
        <v>20</v>
      </c>
      <c r="F107">
        <v>0.61</v>
      </c>
      <c r="G107" t="e">
        <f>------RGGCAGGGCGAG</f>
        <v>#NAME?</v>
      </c>
      <c r="H107" t="s">
        <v>945</v>
      </c>
    </row>
    <row r="108" spans="1:8" x14ac:dyDescent="0.2">
      <c r="A108" t="s">
        <v>235</v>
      </c>
      <c r="B108" t="s">
        <v>946</v>
      </c>
      <c r="C108">
        <v>7</v>
      </c>
      <c r="D108">
        <v>-2</v>
      </c>
      <c r="E108" t="s">
        <v>10</v>
      </c>
      <c r="F108">
        <v>0.61</v>
      </c>
      <c r="G108" t="e">
        <f>--RGGCAGGGCGAG</f>
        <v>#NAME?</v>
      </c>
      <c r="H108" t="s">
        <v>947</v>
      </c>
    </row>
    <row r="109" spans="1:8" x14ac:dyDescent="0.2">
      <c r="A109" t="s">
        <v>235</v>
      </c>
      <c r="B109" t="s">
        <v>166</v>
      </c>
      <c r="C109">
        <v>8</v>
      </c>
      <c r="D109">
        <v>-2</v>
      </c>
      <c r="E109" t="s">
        <v>20</v>
      </c>
      <c r="F109">
        <v>0.61</v>
      </c>
      <c r="G109" t="e">
        <f>--RGGCAGGGCGAG</f>
        <v>#NAME?</v>
      </c>
      <c r="H109" t="s">
        <v>948</v>
      </c>
    </row>
    <row r="110" spans="1:8" x14ac:dyDescent="0.2">
      <c r="A110" t="s">
        <v>235</v>
      </c>
      <c r="B110" t="s">
        <v>289</v>
      </c>
      <c r="C110">
        <v>9</v>
      </c>
      <c r="D110">
        <v>-1</v>
      </c>
      <c r="E110" t="s">
        <v>20</v>
      </c>
      <c r="F110">
        <v>0.6</v>
      </c>
      <c r="G110" t="e">
        <f>-RGGCAGGGCGAG</f>
        <v>#NAME?</v>
      </c>
      <c r="H110" t="s">
        <v>949</v>
      </c>
    </row>
    <row r="111" spans="1:8" x14ac:dyDescent="0.2">
      <c r="A111" t="s">
        <v>235</v>
      </c>
      <c r="B111" t="s">
        <v>495</v>
      </c>
      <c r="C111">
        <v>10</v>
      </c>
      <c r="D111">
        <v>-4</v>
      </c>
      <c r="E111" t="s">
        <v>20</v>
      </c>
      <c r="F111">
        <v>0.6</v>
      </c>
      <c r="G111" t="e">
        <f>----RGGCAGGGCGAG</f>
        <v>#NAME?</v>
      </c>
      <c r="H111" t="s">
        <v>800</v>
      </c>
    </row>
    <row r="112" spans="1:8" x14ac:dyDescent="0.2">
      <c r="A112" t="s">
        <v>258</v>
      </c>
      <c r="B112" t="s">
        <v>171</v>
      </c>
      <c r="C112">
        <v>1</v>
      </c>
      <c r="D112">
        <v>0</v>
      </c>
      <c r="E112" t="s">
        <v>20</v>
      </c>
      <c r="F112">
        <v>0.66</v>
      </c>
      <c r="G112" t="s">
        <v>950</v>
      </c>
      <c r="H112" t="s">
        <v>886</v>
      </c>
    </row>
    <row r="113" spans="1:8" x14ac:dyDescent="0.2">
      <c r="A113" t="s">
        <v>258</v>
      </c>
      <c r="B113" t="s">
        <v>249</v>
      </c>
      <c r="C113">
        <v>2</v>
      </c>
      <c r="D113">
        <v>-3</v>
      </c>
      <c r="E113" t="s">
        <v>10</v>
      </c>
      <c r="F113">
        <v>0.56000000000000005</v>
      </c>
      <c r="G113" t="s">
        <v>951</v>
      </c>
      <c r="H113" t="s">
        <v>952</v>
      </c>
    </row>
    <row r="114" spans="1:8" x14ac:dyDescent="0.2">
      <c r="A114" t="s">
        <v>258</v>
      </c>
      <c r="B114" t="s">
        <v>953</v>
      </c>
      <c r="C114">
        <v>3</v>
      </c>
      <c r="D114">
        <v>1</v>
      </c>
      <c r="E114" t="s">
        <v>10</v>
      </c>
      <c r="F114">
        <v>0.55000000000000004</v>
      </c>
      <c r="G114" t="s">
        <v>950</v>
      </c>
      <c r="H114" t="s">
        <v>954</v>
      </c>
    </row>
    <row r="115" spans="1:8" x14ac:dyDescent="0.2">
      <c r="A115" t="s">
        <v>258</v>
      </c>
      <c r="B115" t="s">
        <v>246</v>
      </c>
      <c r="C115">
        <v>4</v>
      </c>
      <c r="D115">
        <v>-3</v>
      </c>
      <c r="E115" t="s">
        <v>10</v>
      </c>
      <c r="F115">
        <v>0.55000000000000004</v>
      </c>
      <c r="G115" t="s">
        <v>951</v>
      </c>
      <c r="H115" t="s">
        <v>955</v>
      </c>
    </row>
    <row r="116" spans="1:8" x14ac:dyDescent="0.2">
      <c r="A116" t="s">
        <v>258</v>
      </c>
      <c r="B116" t="s">
        <v>907</v>
      </c>
      <c r="C116">
        <v>5</v>
      </c>
      <c r="D116">
        <v>-2</v>
      </c>
      <c r="E116" t="s">
        <v>20</v>
      </c>
      <c r="F116">
        <v>0.54</v>
      </c>
      <c r="G116" t="e">
        <f>--VACAGAACCCAS</f>
        <v>#NAME?</v>
      </c>
      <c r="H116" t="s">
        <v>956</v>
      </c>
    </row>
    <row r="117" spans="1:8" x14ac:dyDescent="0.2">
      <c r="A117" t="s">
        <v>258</v>
      </c>
      <c r="B117" t="s">
        <v>957</v>
      </c>
      <c r="C117">
        <v>6</v>
      </c>
      <c r="D117">
        <v>-4</v>
      </c>
      <c r="E117" t="s">
        <v>10</v>
      </c>
      <c r="F117">
        <v>0.53</v>
      </c>
      <c r="G117" t="e">
        <f>----VACAGAACCCAS</f>
        <v>#NAME?</v>
      </c>
      <c r="H117" t="s">
        <v>958</v>
      </c>
    </row>
    <row r="118" spans="1:8" x14ac:dyDescent="0.2">
      <c r="A118" t="s">
        <v>258</v>
      </c>
      <c r="B118" t="s">
        <v>959</v>
      </c>
      <c r="C118">
        <v>7</v>
      </c>
      <c r="D118">
        <v>-2</v>
      </c>
      <c r="E118" t="s">
        <v>10</v>
      </c>
      <c r="F118">
        <v>0.51</v>
      </c>
      <c r="G118" t="s">
        <v>960</v>
      </c>
      <c r="H118" t="s">
        <v>961</v>
      </c>
    </row>
    <row r="119" spans="1:8" x14ac:dyDescent="0.2">
      <c r="A119" t="s">
        <v>258</v>
      </c>
      <c r="B119" t="s">
        <v>962</v>
      </c>
      <c r="C119">
        <v>8</v>
      </c>
      <c r="D119">
        <v>-6</v>
      </c>
      <c r="E119" t="s">
        <v>10</v>
      </c>
      <c r="F119">
        <v>0.51</v>
      </c>
      <c r="G119" t="e">
        <f>------VACAGAACCCAS</f>
        <v>#NAME?</v>
      </c>
      <c r="H119" t="s">
        <v>963</v>
      </c>
    </row>
    <row r="120" spans="1:8" x14ac:dyDescent="0.2">
      <c r="A120" t="s">
        <v>258</v>
      </c>
      <c r="B120" t="s">
        <v>964</v>
      </c>
      <c r="C120">
        <v>9</v>
      </c>
      <c r="D120">
        <v>0</v>
      </c>
      <c r="E120" t="s">
        <v>20</v>
      </c>
      <c r="F120">
        <v>0.51</v>
      </c>
      <c r="G120" t="s">
        <v>950</v>
      </c>
      <c r="H120" t="s">
        <v>965</v>
      </c>
    </row>
    <row r="121" spans="1:8" x14ac:dyDescent="0.2">
      <c r="A121" t="s">
        <v>258</v>
      </c>
      <c r="B121" t="s">
        <v>612</v>
      </c>
      <c r="C121">
        <v>10</v>
      </c>
      <c r="D121">
        <v>-2</v>
      </c>
      <c r="E121" t="s">
        <v>10</v>
      </c>
      <c r="F121">
        <v>0.51</v>
      </c>
      <c r="G121" t="e">
        <f>--VACAGAACCCAS</f>
        <v>#NAME?</v>
      </c>
      <c r="H121" t="s">
        <v>966</v>
      </c>
    </row>
    <row r="122" spans="1:8" x14ac:dyDescent="0.2">
      <c r="A122" t="s">
        <v>280</v>
      </c>
      <c r="B122" t="s">
        <v>967</v>
      </c>
      <c r="C122">
        <v>1</v>
      </c>
      <c r="D122">
        <v>-4</v>
      </c>
      <c r="E122" t="s">
        <v>20</v>
      </c>
      <c r="F122">
        <v>0.67</v>
      </c>
      <c r="G122" t="e">
        <f>----AAAAAABTTT</f>
        <v>#NAME?</v>
      </c>
      <c r="H122" t="s">
        <v>968</v>
      </c>
    </row>
    <row r="123" spans="1:8" x14ac:dyDescent="0.2">
      <c r="A123" t="s">
        <v>280</v>
      </c>
      <c r="B123" t="s">
        <v>969</v>
      </c>
      <c r="C123">
        <v>2</v>
      </c>
      <c r="D123">
        <v>1</v>
      </c>
      <c r="E123" t="s">
        <v>10</v>
      </c>
      <c r="F123">
        <v>0.65</v>
      </c>
      <c r="G123" t="s">
        <v>970</v>
      </c>
      <c r="H123" t="e">
        <f>-AACAGCTGTT</f>
        <v>#NAME?</v>
      </c>
    </row>
    <row r="124" spans="1:8" x14ac:dyDescent="0.2">
      <c r="A124" t="s">
        <v>280</v>
      </c>
      <c r="B124" t="s">
        <v>971</v>
      </c>
      <c r="C124">
        <v>3</v>
      </c>
      <c r="D124">
        <v>-4</v>
      </c>
      <c r="E124" t="s">
        <v>20</v>
      </c>
      <c r="F124">
        <v>0.64</v>
      </c>
      <c r="G124" t="s">
        <v>972</v>
      </c>
      <c r="H124" t="s">
        <v>973</v>
      </c>
    </row>
    <row r="125" spans="1:8" x14ac:dyDescent="0.2">
      <c r="A125" t="s">
        <v>280</v>
      </c>
      <c r="B125" t="s">
        <v>192</v>
      </c>
      <c r="C125">
        <v>4</v>
      </c>
      <c r="D125">
        <v>-6</v>
      </c>
      <c r="E125" t="s">
        <v>10</v>
      </c>
      <c r="F125">
        <v>0.63</v>
      </c>
      <c r="G125" t="e">
        <f>------AAAAAABTTT</f>
        <v>#NAME?</v>
      </c>
      <c r="H125" t="s">
        <v>926</v>
      </c>
    </row>
    <row r="126" spans="1:8" x14ac:dyDescent="0.2">
      <c r="A126" t="s">
        <v>280</v>
      </c>
      <c r="B126" t="s">
        <v>974</v>
      </c>
      <c r="C126">
        <v>5</v>
      </c>
      <c r="D126">
        <v>-1</v>
      </c>
      <c r="E126" t="s">
        <v>10</v>
      </c>
      <c r="F126">
        <v>0.61</v>
      </c>
      <c r="G126" t="s">
        <v>975</v>
      </c>
      <c r="H126" t="s">
        <v>976</v>
      </c>
    </row>
    <row r="127" spans="1:8" x14ac:dyDescent="0.2">
      <c r="A127" t="s">
        <v>280</v>
      </c>
      <c r="B127" t="s">
        <v>977</v>
      </c>
      <c r="C127">
        <v>6</v>
      </c>
      <c r="D127">
        <v>-2</v>
      </c>
      <c r="E127" t="s">
        <v>10</v>
      </c>
      <c r="F127">
        <v>0.59</v>
      </c>
      <c r="G127" t="e">
        <f>--AAAAAABTTT</f>
        <v>#NAME?</v>
      </c>
      <c r="H127" t="s">
        <v>978</v>
      </c>
    </row>
    <row r="128" spans="1:8" x14ac:dyDescent="0.2">
      <c r="A128" t="s">
        <v>280</v>
      </c>
      <c r="B128" t="s">
        <v>195</v>
      </c>
      <c r="C128">
        <v>7</v>
      </c>
      <c r="D128">
        <v>-7</v>
      </c>
      <c r="E128" t="s">
        <v>10</v>
      </c>
      <c r="F128">
        <v>0.59</v>
      </c>
      <c r="G128" t="e">
        <f>-------AAAAAABTTT</f>
        <v>#NAME?</v>
      </c>
      <c r="H128" t="s">
        <v>922</v>
      </c>
    </row>
    <row r="129" spans="1:8" x14ac:dyDescent="0.2">
      <c r="A129" t="s">
        <v>280</v>
      </c>
      <c r="B129" t="s">
        <v>895</v>
      </c>
      <c r="C129">
        <v>8</v>
      </c>
      <c r="D129">
        <v>1</v>
      </c>
      <c r="E129" t="s">
        <v>20</v>
      </c>
      <c r="F129">
        <v>0.57999999999999996</v>
      </c>
      <c r="G129" t="s">
        <v>970</v>
      </c>
      <c r="H129" t="e">
        <f>-AACAGCTGTT</f>
        <v>#NAME?</v>
      </c>
    </row>
    <row r="130" spans="1:8" x14ac:dyDescent="0.2">
      <c r="A130" t="s">
        <v>280</v>
      </c>
      <c r="B130" t="s">
        <v>692</v>
      </c>
      <c r="C130">
        <v>9</v>
      </c>
      <c r="D130">
        <v>-2</v>
      </c>
      <c r="E130" t="s">
        <v>10</v>
      </c>
      <c r="F130">
        <v>0.57999999999999996</v>
      </c>
      <c r="G130" t="e">
        <f>--AAAAAABTTT</f>
        <v>#NAME?</v>
      </c>
      <c r="H130" t="s">
        <v>978</v>
      </c>
    </row>
    <row r="131" spans="1:8" x14ac:dyDescent="0.2">
      <c r="A131" t="s">
        <v>280</v>
      </c>
      <c r="B131" t="s">
        <v>691</v>
      </c>
      <c r="C131">
        <v>10</v>
      </c>
      <c r="D131">
        <v>-2</v>
      </c>
      <c r="E131" t="s">
        <v>10</v>
      </c>
      <c r="F131">
        <v>0.57999999999999996</v>
      </c>
      <c r="G131" t="e">
        <f>--AAAAAABTTT</f>
        <v>#NAME?</v>
      </c>
      <c r="H131" t="s">
        <v>979</v>
      </c>
    </row>
    <row r="132" spans="1:8" x14ac:dyDescent="0.2">
      <c r="A132" t="s">
        <v>299</v>
      </c>
      <c r="B132" t="s">
        <v>980</v>
      </c>
      <c r="C132">
        <v>1</v>
      </c>
      <c r="D132">
        <v>3</v>
      </c>
      <c r="E132" t="s">
        <v>10</v>
      </c>
      <c r="F132">
        <v>0.59</v>
      </c>
      <c r="G132" t="s">
        <v>981</v>
      </c>
      <c r="H132" t="e">
        <f>---CNGTCCTCCC</f>
        <v>#NAME?</v>
      </c>
    </row>
    <row r="133" spans="1:8" x14ac:dyDescent="0.2">
      <c r="A133" t="s">
        <v>299</v>
      </c>
      <c r="B133" t="s">
        <v>34</v>
      </c>
      <c r="C133">
        <v>2</v>
      </c>
      <c r="D133">
        <v>2</v>
      </c>
      <c r="E133" t="s">
        <v>10</v>
      </c>
      <c r="F133">
        <v>0.57999999999999996</v>
      </c>
      <c r="G133" t="s">
        <v>982</v>
      </c>
      <c r="H133" t="s">
        <v>983</v>
      </c>
    </row>
    <row r="134" spans="1:8" x14ac:dyDescent="0.2">
      <c r="A134" t="s">
        <v>299</v>
      </c>
      <c r="B134" t="s">
        <v>984</v>
      </c>
      <c r="C134">
        <v>3</v>
      </c>
      <c r="D134">
        <v>6</v>
      </c>
      <c r="E134" t="s">
        <v>20</v>
      </c>
      <c r="F134">
        <v>0.57999999999999996</v>
      </c>
      <c r="G134" t="s">
        <v>982</v>
      </c>
      <c r="H134" t="e">
        <f>------TCCCCA</f>
        <v>#NAME?</v>
      </c>
    </row>
    <row r="135" spans="1:8" x14ac:dyDescent="0.2">
      <c r="A135" t="s">
        <v>299</v>
      </c>
      <c r="B135" t="s">
        <v>917</v>
      </c>
      <c r="C135">
        <v>4</v>
      </c>
      <c r="D135">
        <v>0</v>
      </c>
      <c r="E135" t="s">
        <v>20</v>
      </c>
      <c r="F135">
        <v>0.56999999999999995</v>
      </c>
      <c r="G135" t="s">
        <v>982</v>
      </c>
      <c r="H135" t="s">
        <v>985</v>
      </c>
    </row>
    <row r="136" spans="1:8" x14ac:dyDescent="0.2">
      <c r="A136" t="s">
        <v>299</v>
      </c>
      <c r="B136" t="s">
        <v>166</v>
      </c>
      <c r="C136">
        <v>5</v>
      </c>
      <c r="D136">
        <v>1</v>
      </c>
      <c r="E136" t="s">
        <v>10</v>
      </c>
      <c r="F136">
        <v>0.56999999999999995</v>
      </c>
      <c r="G136" t="s">
        <v>982</v>
      </c>
      <c r="H136" t="e">
        <f>-GCCCCGCCCCC</f>
        <v>#NAME?</v>
      </c>
    </row>
    <row r="137" spans="1:8" x14ac:dyDescent="0.2">
      <c r="A137" t="s">
        <v>299</v>
      </c>
      <c r="B137" t="s">
        <v>125</v>
      </c>
      <c r="C137">
        <v>6</v>
      </c>
      <c r="D137">
        <v>5</v>
      </c>
      <c r="E137" t="s">
        <v>10</v>
      </c>
      <c r="F137">
        <v>0.56999999999999995</v>
      </c>
      <c r="G137" t="s">
        <v>982</v>
      </c>
      <c r="H137" t="s">
        <v>986</v>
      </c>
    </row>
    <row r="138" spans="1:8" x14ac:dyDescent="0.2">
      <c r="A138" t="s">
        <v>299</v>
      </c>
      <c r="B138" t="s">
        <v>468</v>
      </c>
      <c r="C138">
        <v>7</v>
      </c>
      <c r="D138">
        <v>1</v>
      </c>
      <c r="E138" t="s">
        <v>10</v>
      </c>
      <c r="F138">
        <v>0.56000000000000005</v>
      </c>
      <c r="G138" t="s">
        <v>981</v>
      </c>
      <c r="H138" t="e">
        <f>-NNAYTTCCTGHN</f>
        <v>#NAME?</v>
      </c>
    </row>
    <row r="139" spans="1:8" x14ac:dyDescent="0.2">
      <c r="A139" t="s">
        <v>299</v>
      </c>
      <c r="B139" t="s">
        <v>159</v>
      </c>
      <c r="C139">
        <v>8</v>
      </c>
      <c r="D139">
        <v>-2</v>
      </c>
      <c r="E139" t="s">
        <v>10</v>
      </c>
      <c r="F139">
        <v>0.55000000000000004</v>
      </c>
      <c r="G139" t="s">
        <v>987</v>
      </c>
      <c r="H139" t="s">
        <v>988</v>
      </c>
    </row>
    <row r="140" spans="1:8" x14ac:dyDescent="0.2">
      <c r="A140" t="s">
        <v>299</v>
      </c>
      <c r="B140" t="s">
        <v>989</v>
      </c>
      <c r="C140">
        <v>9</v>
      </c>
      <c r="D140">
        <v>0</v>
      </c>
      <c r="E140" t="s">
        <v>20</v>
      </c>
      <c r="F140">
        <v>0.54</v>
      </c>
      <c r="G140" t="s">
        <v>982</v>
      </c>
      <c r="H140" t="s">
        <v>990</v>
      </c>
    </row>
    <row r="141" spans="1:8" x14ac:dyDescent="0.2">
      <c r="A141" t="s">
        <v>299</v>
      </c>
      <c r="B141" t="s">
        <v>462</v>
      </c>
      <c r="C141">
        <v>10</v>
      </c>
      <c r="D141">
        <v>3</v>
      </c>
      <c r="E141" t="s">
        <v>10</v>
      </c>
      <c r="F141">
        <v>0.54</v>
      </c>
      <c r="G141" t="s">
        <v>981</v>
      </c>
      <c r="H141" t="e">
        <f>---ATTTCCTGTN</f>
        <v>#NAME?</v>
      </c>
    </row>
    <row r="142" spans="1:8" x14ac:dyDescent="0.2">
      <c r="A142" t="s">
        <v>324</v>
      </c>
      <c r="B142" t="s">
        <v>991</v>
      </c>
      <c r="C142">
        <v>1</v>
      </c>
      <c r="D142">
        <v>-3</v>
      </c>
      <c r="E142" t="s">
        <v>10</v>
      </c>
      <c r="F142">
        <v>0.6</v>
      </c>
      <c r="G142" t="e">
        <f>---ARCATGCWKTAT</f>
        <v>#NAME?</v>
      </c>
      <c r="H142" t="s">
        <v>992</v>
      </c>
    </row>
    <row r="143" spans="1:8" x14ac:dyDescent="0.2">
      <c r="A143" t="s">
        <v>324</v>
      </c>
      <c r="B143" t="s">
        <v>993</v>
      </c>
      <c r="C143">
        <v>2</v>
      </c>
      <c r="D143">
        <v>-3</v>
      </c>
      <c r="E143" t="s">
        <v>10</v>
      </c>
      <c r="F143">
        <v>0.57999999999999996</v>
      </c>
      <c r="G143" t="e">
        <f>---ARCATGCWKTAT</f>
        <v>#NAME?</v>
      </c>
      <c r="H143" t="s">
        <v>994</v>
      </c>
    </row>
    <row r="144" spans="1:8" x14ac:dyDescent="0.2">
      <c r="A144" t="s">
        <v>324</v>
      </c>
      <c r="B144" t="s">
        <v>995</v>
      </c>
      <c r="C144">
        <v>3</v>
      </c>
      <c r="D144">
        <v>-3</v>
      </c>
      <c r="E144" t="s">
        <v>10</v>
      </c>
      <c r="F144">
        <v>0.56999999999999995</v>
      </c>
      <c r="G144" t="e">
        <f>---ARCATGCWKTAT</f>
        <v>#NAME?</v>
      </c>
      <c r="H144" t="s">
        <v>996</v>
      </c>
    </row>
    <row r="145" spans="1:8" x14ac:dyDescent="0.2">
      <c r="A145" t="s">
        <v>324</v>
      </c>
      <c r="B145" t="s">
        <v>997</v>
      </c>
      <c r="C145">
        <v>4</v>
      </c>
      <c r="D145">
        <v>2</v>
      </c>
      <c r="E145" t="s">
        <v>20</v>
      </c>
      <c r="F145">
        <v>0.56000000000000005</v>
      </c>
      <c r="G145" t="s">
        <v>998</v>
      </c>
      <c r="H145" t="s">
        <v>999</v>
      </c>
    </row>
    <row r="146" spans="1:8" x14ac:dyDescent="0.2">
      <c r="A146" t="s">
        <v>324</v>
      </c>
      <c r="B146" t="s">
        <v>1000</v>
      </c>
      <c r="C146">
        <v>5</v>
      </c>
      <c r="D146">
        <v>-3</v>
      </c>
      <c r="E146" t="s">
        <v>20</v>
      </c>
      <c r="F146">
        <v>0.55000000000000004</v>
      </c>
      <c r="G146" t="s">
        <v>1001</v>
      </c>
      <c r="H146" t="s">
        <v>1002</v>
      </c>
    </row>
    <row r="147" spans="1:8" x14ac:dyDescent="0.2">
      <c r="A147" t="s">
        <v>324</v>
      </c>
      <c r="B147" t="s">
        <v>1003</v>
      </c>
      <c r="C147">
        <v>6</v>
      </c>
      <c r="D147">
        <v>-1</v>
      </c>
      <c r="E147" t="s">
        <v>20</v>
      </c>
      <c r="F147">
        <v>0.55000000000000004</v>
      </c>
      <c r="G147" t="s">
        <v>1004</v>
      </c>
      <c r="H147" t="s">
        <v>1005</v>
      </c>
    </row>
    <row r="148" spans="1:8" x14ac:dyDescent="0.2">
      <c r="A148" t="s">
        <v>324</v>
      </c>
      <c r="B148" t="s">
        <v>1006</v>
      </c>
      <c r="C148">
        <v>7</v>
      </c>
      <c r="D148">
        <v>-3</v>
      </c>
      <c r="E148" t="s">
        <v>20</v>
      </c>
      <c r="F148">
        <v>0.54</v>
      </c>
      <c r="G148" t="s">
        <v>1007</v>
      </c>
      <c r="H148" t="s">
        <v>1008</v>
      </c>
    </row>
    <row r="149" spans="1:8" x14ac:dyDescent="0.2">
      <c r="A149" t="s">
        <v>324</v>
      </c>
      <c r="B149" t="s">
        <v>1009</v>
      </c>
      <c r="C149">
        <v>8</v>
      </c>
      <c r="D149">
        <v>-3</v>
      </c>
      <c r="E149" t="s">
        <v>10</v>
      </c>
      <c r="F149">
        <v>0.54</v>
      </c>
      <c r="G149" t="s">
        <v>1001</v>
      </c>
      <c r="H149" t="s">
        <v>1010</v>
      </c>
    </row>
    <row r="150" spans="1:8" x14ac:dyDescent="0.2">
      <c r="A150" t="s">
        <v>324</v>
      </c>
      <c r="B150" t="s">
        <v>1011</v>
      </c>
      <c r="C150">
        <v>9</v>
      </c>
      <c r="D150">
        <v>-1</v>
      </c>
      <c r="E150" t="s">
        <v>10</v>
      </c>
      <c r="F150">
        <v>0.54</v>
      </c>
      <c r="G150" t="e">
        <f>-ARCATGCWKTAT</f>
        <v>#NAME?</v>
      </c>
      <c r="H150" t="s">
        <v>1012</v>
      </c>
    </row>
    <row r="151" spans="1:8" x14ac:dyDescent="0.2">
      <c r="A151" t="s">
        <v>324</v>
      </c>
      <c r="B151" t="s">
        <v>1013</v>
      </c>
      <c r="C151">
        <v>10</v>
      </c>
      <c r="D151">
        <v>-3</v>
      </c>
      <c r="E151" t="s">
        <v>20</v>
      </c>
      <c r="F151">
        <v>0.53</v>
      </c>
      <c r="G151" t="s">
        <v>1007</v>
      </c>
      <c r="H151" t="s">
        <v>1014</v>
      </c>
    </row>
    <row r="152" spans="1:8" x14ac:dyDescent="0.2">
      <c r="A152" t="s">
        <v>347</v>
      </c>
      <c r="B152" t="s">
        <v>1015</v>
      </c>
      <c r="C152">
        <v>1</v>
      </c>
      <c r="D152">
        <v>0</v>
      </c>
      <c r="E152" t="s">
        <v>10</v>
      </c>
      <c r="F152">
        <v>0.83</v>
      </c>
      <c r="G152" t="s">
        <v>1016</v>
      </c>
      <c r="H152" t="s">
        <v>1017</v>
      </c>
    </row>
    <row r="153" spans="1:8" x14ac:dyDescent="0.2">
      <c r="A153" t="s">
        <v>347</v>
      </c>
      <c r="B153" t="s">
        <v>1018</v>
      </c>
      <c r="C153">
        <v>2</v>
      </c>
      <c r="D153">
        <v>1</v>
      </c>
      <c r="E153" t="s">
        <v>10</v>
      </c>
      <c r="F153">
        <v>0.83</v>
      </c>
      <c r="G153" t="s">
        <v>1019</v>
      </c>
      <c r="H153" t="e">
        <f>-AAACCACANN</f>
        <v>#NAME?</v>
      </c>
    </row>
    <row r="154" spans="1:8" x14ac:dyDescent="0.2">
      <c r="A154" t="s">
        <v>347</v>
      </c>
      <c r="B154" t="s">
        <v>131</v>
      </c>
      <c r="C154">
        <v>3</v>
      </c>
      <c r="D154">
        <v>0</v>
      </c>
      <c r="E154" t="s">
        <v>10</v>
      </c>
      <c r="F154">
        <v>0.81</v>
      </c>
      <c r="G154" t="s">
        <v>1020</v>
      </c>
      <c r="H154" t="s">
        <v>1021</v>
      </c>
    </row>
    <row r="155" spans="1:8" x14ac:dyDescent="0.2">
      <c r="A155" t="s">
        <v>347</v>
      </c>
      <c r="B155" t="s">
        <v>138</v>
      </c>
      <c r="C155">
        <v>4</v>
      </c>
      <c r="D155">
        <v>1</v>
      </c>
      <c r="E155" t="s">
        <v>20</v>
      </c>
      <c r="F155">
        <v>0.8</v>
      </c>
      <c r="G155" t="s">
        <v>1020</v>
      </c>
      <c r="H155" t="e">
        <f>-AAACCACAGAN</f>
        <v>#NAME?</v>
      </c>
    </row>
    <row r="156" spans="1:8" x14ac:dyDescent="0.2">
      <c r="A156" t="s">
        <v>347</v>
      </c>
      <c r="B156" t="s">
        <v>845</v>
      </c>
      <c r="C156">
        <v>5</v>
      </c>
      <c r="D156">
        <v>1</v>
      </c>
      <c r="E156" t="s">
        <v>20</v>
      </c>
      <c r="F156">
        <v>0.79</v>
      </c>
      <c r="G156" t="s">
        <v>1019</v>
      </c>
      <c r="H156" t="e">
        <f>-AAACCACAGC</f>
        <v>#NAME?</v>
      </c>
    </row>
    <row r="157" spans="1:8" x14ac:dyDescent="0.2">
      <c r="A157" t="s">
        <v>347</v>
      </c>
      <c r="B157" t="s">
        <v>1022</v>
      </c>
      <c r="C157">
        <v>6</v>
      </c>
      <c r="D157">
        <v>1</v>
      </c>
      <c r="E157" t="s">
        <v>10</v>
      </c>
      <c r="F157">
        <v>0.74</v>
      </c>
      <c r="G157" t="s">
        <v>1019</v>
      </c>
      <c r="H157" t="e">
        <f>-AAACCGCAAA</f>
        <v>#NAME?</v>
      </c>
    </row>
    <row r="158" spans="1:8" x14ac:dyDescent="0.2">
      <c r="A158" t="s">
        <v>347</v>
      </c>
      <c r="B158" t="s">
        <v>1023</v>
      </c>
      <c r="C158">
        <v>7</v>
      </c>
      <c r="D158">
        <v>1</v>
      </c>
      <c r="E158" t="s">
        <v>10</v>
      </c>
      <c r="F158">
        <v>0.73</v>
      </c>
      <c r="G158" t="s">
        <v>1016</v>
      </c>
      <c r="H158" t="e">
        <f>-AAACCGCAA</f>
        <v>#NAME?</v>
      </c>
    </row>
    <row r="159" spans="1:8" x14ac:dyDescent="0.2">
      <c r="A159" t="s">
        <v>347</v>
      </c>
      <c r="B159" t="s">
        <v>118</v>
      </c>
      <c r="C159">
        <v>8</v>
      </c>
      <c r="D159">
        <v>-2</v>
      </c>
      <c r="E159" t="s">
        <v>10</v>
      </c>
      <c r="F159">
        <v>0.73</v>
      </c>
      <c r="G159" t="e">
        <f>--CAAACCACAC</f>
        <v>#NAME?</v>
      </c>
      <c r="H159" t="s">
        <v>1024</v>
      </c>
    </row>
    <row r="160" spans="1:8" x14ac:dyDescent="0.2">
      <c r="A160" t="s">
        <v>347</v>
      </c>
      <c r="B160" t="s">
        <v>120</v>
      </c>
      <c r="C160">
        <v>9</v>
      </c>
      <c r="D160">
        <v>-1</v>
      </c>
      <c r="E160" t="s">
        <v>20</v>
      </c>
      <c r="F160">
        <v>0.68</v>
      </c>
      <c r="G160" t="s">
        <v>1025</v>
      </c>
      <c r="H160" t="s">
        <v>1026</v>
      </c>
    </row>
    <row r="161" spans="1:8" x14ac:dyDescent="0.2">
      <c r="A161" t="s">
        <v>347</v>
      </c>
      <c r="B161" t="s">
        <v>133</v>
      </c>
      <c r="C161">
        <v>10</v>
      </c>
      <c r="D161">
        <v>2</v>
      </c>
      <c r="E161" t="s">
        <v>20</v>
      </c>
      <c r="F161">
        <v>0.64</v>
      </c>
      <c r="G161" t="s">
        <v>1027</v>
      </c>
      <c r="H161" t="e">
        <f>--GGCCACACCCAN</f>
        <v>#NAME?</v>
      </c>
    </row>
    <row r="162" spans="1:8" x14ac:dyDescent="0.2">
      <c r="A162" t="s">
        <v>367</v>
      </c>
      <c r="B162" t="s">
        <v>1028</v>
      </c>
      <c r="C162">
        <v>1</v>
      </c>
      <c r="D162">
        <v>-3</v>
      </c>
      <c r="E162" t="s">
        <v>10</v>
      </c>
      <c r="F162">
        <v>0.61</v>
      </c>
      <c r="G162" t="s">
        <v>1029</v>
      </c>
      <c r="H162" t="s">
        <v>1030</v>
      </c>
    </row>
    <row r="163" spans="1:8" x14ac:dyDescent="0.2">
      <c r="A163" t="s">
        <v>367</v>
      </c>
      <c r="B163" t="s">
        <v>1031</v>
      </c>
      <c r="C163">
        <v>2</v>
      </c>
      <c r="D163">
        <v>-3</v>
      </c>
      <c r="E163" t="s">
        <v>10</v>
      </c>
      <c r="F163">
        <v>0.6</v>
      </c>
      <c r="G163" t="e">
        <f>---TCTCACAAAC</f>
        <v>#NAME?</v>
      </c>
      <c r="H163" t="s">
        <v>1032</v>
      </c>
    </row>
    <row r="164" spans="1:8" x14ac:dyDescent="0.2">
      <c r="A164" t="s">
        <v>367</v>
      </c>
      <c r="B164" t="s">
        <v>1033</v>
      </c>
      <c r="C164">
        <v>3</v>
      </c>
      <c r="D164">
        <v>-3</v>
      </c>
      <c r="E164" t="s">
        <v>10</v>
      </c>
      <c r="F164">
        <v>0.59</v>
      </c>
      <c r="G164" t="s">
        <v>1029</v>
      </c>
      <c r="H164" t="s">
        <v>1034</v>
      </c>
    </row>
    <row r="165" spans="1:8" x14ac:dyDescent="0.2">
      <c r="A165" t="s">
        <v>367</v>
      </c>
      <c r="B165" t="s">
        <v>1035</v>
      </c>
      <c r="C165">
        <v>4</v>
      </c>
      <c r="D165">
        <v>3</v>
      </c>
      <c r="E165" t="s">
        <v>20</v>
      </c>
      <c r="F165">
        <v>0.57999999999999996</v>
      </c>
      <c r="G165" t="s">
        <v>1036</v>
      </c>
      <c r="H165" t="e">
        <f>---NANANAC</f>
        <v>#NAME?</v>
      </c>
    </row>
    <row r="166" spans="1:8" x14ac:dyDescent="0.2">
      <c r="A166" t="s">
        <v>367</v>
      </c>
      <c r="B166" t="s">
        <v>1037</v>
      </c>
      <c r="C166">
        <v>5</v>
      </c>
      <c r="D166">
        <v>0</v>
      </c>
      <c r="E166" t="s">
        <v>10</v>
      </c>
      <c r="F166">
        <v>0.56999999999999995</v>
      </c>
      <c r="G166" t="s">
        <v>1038</v>
      </c>
      <c r="H166" t="s">
        <v>1039</v>
      </c>
    </row>
    <row r="167" spans="1:8" x14ac:dyDescent="0.2">
      <c r="A167" t="s">
        <v>367</v>
      </c>
      <c r="B167" t="s">
        <v>1040</v>
      </c>
      <c r="C167">
        <v>6</v>
      </c>
      <c r="D167">
        <v>-3</v>
      </c>
      <c r="E167" t="s">
        <v>10</v>
      </c>
      <c r="F167">
        <v>0.55000000000000004</v>
      </c>
      <c r="G167" t="s">
        <v>1041</v>
      </c>
      <c r="H167" t="s">
        <v>1042</v>
      </c>
    </row>
    <row r="168" spans="1:8" x14ac:dyDescent="0.2">
      <c r="A168" t="s">
        <v>367</v>
      </c>
      <c r="B168" t="s">
        <v>847</v>
      </c>
      <c r="C168">
        <v>7</v>
      </c>
      <c r="D168">
        <v>-3</v>
      </c>
      <c r="E168" t="s">
        <v>10</v>
      </c>
      <c r="F168">
        <v>0.55000000000000004</v>
      </c>
      <c r="G168" t="s">
        <v>1041</v>
      </c>
      <c r="H168" t="s">
        <v>848</v>
      </c>
    </row>
    <row r="169" spans="1:8" x14ac:dyDescent="0.2">
      <c r="A169" t="s">
        <v>367</v>
      </c>
      <c r="B169" t="s">
        <v>325</v>
      </c>
      <c r="C169">
        <v>8</v>
      </c>
      <c r="D169">
        <v>0</v>
      </c>
      <c r="E169" t="s">
        <v>20</v>
      </c>
      <c r="F169">
        <v>0.55000000000000004</v>
      </c>
      <c r="G169" t="s">
        <v>1036</v>
      </c>
      <c r="H169" t="s">
        <v>529</v>
      </c>
    </row>
    <row r="170" spans="1:8" x14ac:dyDescent="0.2">
      <c r="A170" t="s">
        <v>367</v>
      </c>
      <c r="B170" t="s">
        <v>1043</v>
      </c>
      <c r="C170">
        <v>9</v>
      </c>
      <c r="D170">
        <v>-2</v>
      </c>
      <c r="E170" t="s">
        <v>10</v>
      </c>
      <c r="F170">
        <v>0.55000000000000004</v>
      </c>
      <c r="G170" t="s">
        <v>1044</v>
      </c>
      <c r="H170" t="s">
        <v>1045</v>
      </c>
    </row>
    <row r="171" spans="1:8" x14ac:dyDescent="0.2">
      <c r="A171" t="s">
        <v>367</v>
      </c>
      <c r="B171" t="s">
        <v>1046</v>
      </c>
      <c r="C171">
        <v>10</v>
      </c>
      <c r="D171">
        <v>-1</v>
      </c>
      <c r="E171" t="s">
        <v>10</v>
      </c>
      <c r="F171">
        <v>0.54</v>
      </c>
      <c r="G171" t="s">
        <v>1047</v>
      </c>
      <c r="H171" t="s">
        <v>1048</v>
      </c>
    </row>
    <row r="172" spans="1:8" x14ac:dyDescent="0.2">
      <c r="A172" t="s">
        <v>389</v>
      </c>
      <c r="B172" t="s">
        <v>631</v>
      </c>
      <c r="C172">
        <v>1</v>
      </c>
      <c r="D172">
        <v>1</v>
      </c>
      <c r="E172" t="s">
        <v>20</v>
      </c>
      <c r="F172">
        <v>0.75</v>
      </c>
      <c r="G172" t="s">
        <v>1049</v>
      </c>
      <c r="H172" t="e">
        <f>-ATGACCTTGAA</f>
        <v>#NAME?</v>
      </c>
    </row>
    <row r="173" spans="1:8" x14ac:dyDescent="0.2">
      <c r="A173" t="s">
        <v>389</v>
      </c>
      <c r="B173" t="s">
        <v>1050</v>
      </c>
      <c r="C173">
        <v>2</v>
      </c>
      <c r="D173">
        <v>2</v>
      </c>
      <c r="E173" t="s">
        <v>20</v>
      </c>
      <c r="F173">
        <v>0.71</v>
      </c>
      <c r="G173" t="s">
        <v>1049</v>
      </c>
      <c r="H173" t="e">
        <f>--TGACCTTGAT</f>
        <v>#NAME?</v>
      </c>
    </row>
    <row r="174" spans="1:8" x14ac:dyDescent="0.2">
      <c r="A174" t="s">
        <v>389</v>
      </c>
      <c r="B174" t="s">
        <v>1051</v>
      </c>
      <c r="C174">
        <v>3</v>
      </c>
      <c r="D174">
        <v>0</v>
      </c>
      <c r="E174" t="s">
        <v>20</v>
      </c>
      <c r="F174">
        <v>0.69</v>
      </c>
      <c r="G174" t="s">
        <v>1049</v>
      </c>
      <c r="H174" t="s">
        <v>1052</v>
      </c>
    </row>
    <row r="175" spans="1:8" x14ac:dyDescent="0.2">
      <c r="A175" t="s">
        <v>389</v>
      </c>
      <c r="B175" t="s">
        <v>1053</v>
      </c>
      <c r="C175">
        <v>4</v>
      </c>
      <c r="D175">
        <v>1</v>
      </c>
      <c r="E175" t="s">
        <v>20</v>
      </c>
      <c r="F175">
        <v>0.69</v>
      </c>
      <c r="G175" t="s">
        <v>1049</v>
      </c>
      <c r="H175" t="s">
        <v>1054</v>
      </c>
    </row>
    <row r="176" spans="1:8" x14ac:dyDescent="0.2">
      <c r="A176" t="s">
        <v>389</v>
      </c>
      <c r="B176" t="s">
        <v>1055</v>
      </c>
      <c r="C176">
        <v>5</v>
      </c>
      <c r="D176">
        <v>-3</v>
      </c>
      <c r="E176" t="s">
        <v>20</v>
      </c>
      <c r="F176">
        <v>0.68</v>
      </c>
      <c r="G176" t="s">
        <v>1056</v>
      </c>
      <c r="H176" t="s">
        <v>1057</v>
      </c>
    </row>
    <row r="177" spans="1:8" x14ac:dyDescent="0.2">
      <c r="A177" t="s">
        <v>389</v>
      </c>
      <c r="B177" t="s">
        <v>1058</v>
      </c>
      <c r="C177">
        <v>6</v>
      </c>
      <c r="D177">
        <v>-2</v>
      </c>
      <c r="E177" t="s">
        <v>20</v>
      </c>
      <c r="F177">
        <v>0.66</v>
      </c>
      <c r="G177" t="s">
        <v>1059</v>
      </c>
      <c r="H177" t="s">
        <v>1060</v>
      </c>
    </row>
    <row r="178" spans="1:8" x14ac:dyDescent="0.2">
      <c r="A178" t="s">
        <v>389</v>
      </c>
      <c r="B178" t="s">
        <v>1061</v>
      </c>
      <c r="C178">
        <v>7</v>
      </c>
      <c r="D178">
        <v>1</v>
      </c>
      <c r="E178" t="s">
        <v>10</v>
      </c>
      <c r="F178">
        <v>0.66</v>
      </c>
      <c r="G178" t="s">
        <v>1049</v>
      </c>
      <c r="H178" t="s">
        <v>1062</v>
      </c>
    </row>
    <row r="179" spans="1:8" x14ac:dyDescent="0.2">
      <c r="A179" t="s">
        <v>389</v>
      </c>
      <c r="B179" t="s">
        <v>1063</v>
      </c>
      <c r="C179">
        <v>8</v>
      </c>
      <c r="D179">
        <v>2</v>
      </c>
      <c r="E179" t="s">
        <v>20</v>
      </c>
      <c r="F179">
        <v>0.65</v>
      </c>
      <c r="G179" t="s">
        <v>1049</v>
      </c>
      <c r="H179" t="s">
        <v>1064</v>
      </c>
    </row>
    <row r="180" spans="1:8" x14ac:dyDescent="0.2">
      <c r="A180" t="s">
        <v>389</v>
      </c>
      <c r="B180" t="s">
        <v>1065</v>
      </c>
      <c r="C180">
        <v>9</v>
      </c>
      <c r="D180">
        <v>2</v>
      </c>
      <c r="E180" t="s">
        <v>20</v>
      </c>
      <c r="F180">
        <v>0.64</v>
      </c>
      <c r="G180" t="s">
        <v>1049</v>
      </c>
      <c r="H180" t="e">
        <f>--TGACCTTGAV</f>
        <v>#NAME?</v>
      </c>
    </row>
    <row r="181" spans="1:8" x14ac:dyDescent="0.2">
      <c r="A181" t="s">
        <v>389</v>
      </c>
      <c r="B181" t="s">
        <v>1066</v>
      </c>
      <c r="C181">
        <v>10</v>
      </c>
      <c r="D181">
        <v>-2</v>
      </c>
      <c r="E181" t="s">
        <v>20</v>
      </c>
      <c r="F181">
        <v>0.64</v>
      </c>
      <c r="G181" t="s">
        <v>1059</v>
      </c>
      <c r="H181" t="s">
        <v>1067</v>
      </c>
    </row>
    <row r="182" spans="1:8" x14ac:dyDescent="0.2">
      <c r="A182" t="s">
        <v>711</v>
      </c>
      <c r="B182" t="s">
        <v>181</v>
      </c>
      <c r="C182">
        <v>1</v>
      </c>
      <c r="D182">
        <v>0</v>
      </c>
      <c r="E182" t="s">
        <v>10</v>
      </c>
      <c r="F182">
        <v>0.78</v>
      </c>
      <c r="G182" t="s">
        <v>1068</v>
      </c>
      <c r="H182" t="s">
        <v>1069</v>
      </c>
    </row>
    <row r="183" spans="1:8" x14ac:dyDescent="0.2">
      <c r="A183" t="s">
        <v>711</v>
      </c>
      <c r="B183" t="s">
        <v>940</v>
      </c>
      <c r="C183">
        <v>2</v>
      </c>
      <c r="D183">
        <v>2</v>
      </c>
      <c r="E183" t="s">
        <v>20</v>
      </c>
      <c r="F183">
        <v>0.7</v>
      </c>
      <c r="G183" t="s">
        <v>1070</v>
      </c>
      <c r="H183" t="e">
        <f>--NGTGGGCAT</f>
        <v>#NAME?</v>
      </c>
    </row>
    <row r="184" spans="1:8" x14ac:dyDescent="0.2">
      <c r="A184" t="s">
        <v>711</v>
      </c>
      <c r="B184" t="s">
        <v>90</v>
      </c>
      <c r="C184">
        <v>3</v>
      </c>
      <c r="D184">
        <v>-1</v>
      </c>
      <c r="E184" t="s">
        <v>20</v>
      </c>
      <c r="F184">
        <v>0.65</v>
      </c>
      <c r="G184" t="s">
        <v>1071</v>
      </c>
      <c r="H184" t="s">
        <v>91</v>
      </c>
    </row>
    <row r="185" spans="1:8" x14ac:dyDescent="0.2">
      <c r="A185" t="s">
        <v>711</v>
      </c>
      <c r="B185" t="s">
        <v>1072</v>
      </c>
      <c r="C185">
        <v>4</v>
      </c>
      <c r="D185">
        <v>2</v>
      </c>
      <c r="E185" t="s">
        <v>20</v>
      </c>
      <c r="F185">
        <v>0.64</v>
      </c>
      <c r="G185" t="s">
        <v>1073</v>
      </c>
      <c r="H185" t="e">
        <f>--CSTGGGAAAD</f>
        <v>#NAME?</v>
      </c>
    </row>
    <row r="186" spans="1:8" x14ac:dyDescent="0.2">
      <c r="A186" t="s">
        <v>711</v>
      </c>
      <c r="B186" t="s">
        <v>1074</v>
      </c>
      <c r="C186">
        <v>5</v>
      </c>
      <c r="D186">
        <v>-2</v>
      </c>
      <c r="E186" t="s">
        <v>10</v>
      </c>
      <c r="F186">
        <v>0.62</v>
      </c>
      <c r="G186" t="s">
        <v>1075</v>
      </c>
      <c r="H186" t="s">
        <v>1076</v>
      </c>
    </row>
    <row r="187" spans="1:8" x14ac:dyDescent="0.2">
      <c r="A187" t="s">
        <v>711</v>
      </c>
      <c r="B187" t="s">
        <v>603</v>
      </c>
      <c r="C187">
        <v>6</v>
      </c>
      <c r="D187">
        <v>2</v>
      </c>
      <c r="E187" t="s">
        <v>20</v>
      </c>
      <c r="F187">
        <v>0.6</v>
      </c>
      <c r="G187" t="s">
        <v>1073</v>
      </c>
      <c r="H187" t="e">
        <f>--NNTTGGCANN</f>
        <v>#NAME?</v>
      </c>
    </row>
    <row r="188" spans="1:8" x14ac:dyDescent="0.2">
      <c r="A188" t="s">
        <v>711</v>
      </c>
      <c r="B188" t="s">
        <v>1077</v>
      </c>
      <c r="C188">
        <v>7</v>
      </c>
      <c r="D188">
        <v>0</v>
      </c>
      <c r="E188" t="s">
        <v>10</v>
      </c>
      <c r="F188">
        <v>0.59</v>
      </c>
      <c r="G188" t="s">
        <v>1070</v>
      </c>
      <c r="H188" t="s">
        <v>1078</v>
      </c>
    </row>
    <row r="189" spans="1:8" x14ac:dyDescent="0.2">
      <c r="A189" t="s">
        <v>711</v>
      </c>
      <c r="B189" t="s">
        <v>1079</v>
      </c>
      <c r="C189">
        <v>8</v>
      </c>
      <c r="D189">
        <v>1</v>
      </c>
      <c r="E189" t="s">
        <v>20</v>
      </c>
      <c r="F189">
        <v>0.57999999999999996</v>
      </c>
      <c r="G189" t="s">
        <v>1073</v>
      </c>
      <c r="H189" t="e">
        <f>-TTCTTGGAAAN</f>
        <v>#NAME?</v>
      </c>
    </row>
    <row r="190" spans="1:8" x14ac:dyDescent="0.2">
      <c r="A190" t="s">
        <v>711</v>
      </c>
      <c r="B190" t="s">
        <v>1080</v>
      </c>
      <c r="C190">
        <v>9</v>
      </c>
      <c r="D190">
        <v>-2</v>
      </c>
      <c r="E190" t="s">
        <v>10</v>
      </c>
      <c r="F190">
        <v>0.57999999999999996</v>
      </c>
      <c r="G190" t="e">
        <f>--GTCCTGGGCA</f>
        <v>#NAME?</v>
      </c>
      <c r="H190" t="s">
        <v>1081</v>
      </c>
    </row>
    <row r="191" spans="1:8" x14ac:dyDescent="0.2">
      <c r="A191" t="s">
        <v>711</v>
      </c>
      <c r="B191" t="s">
        <v>1082</v>
      </c>
      <c r="C191">
        <v>10</v>
      </c>
      <c r="D191">
        <v>-3</v>
      </c>
      <c r="E191" t="s">
        <v>20</v>
      </c>
      <c r="F191">
        <v>0.56999999999999995</v>
      </c>
      <c r="G191" t="s">
        <v>1083</v>
      </c>
      <c r="H191" t="s">
        <v>1084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tabSelected="1" workbookViewId="0">
      <selection activeCell="L31" sqref="L3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32</v>
      </c>
      <c r="C2">
        <v>1</v>
      </c>
      <c r="D2">
        <v>-1</v>
      </c>
      <c r="E2" t="s">
        <v>20</v>
      </c>
      <c r="F2">
        <v>0.91</v>
      </c>
      <c r="G2" t="s">
        <v>1085</v>
      </c>
      <c r="H2" t="s">
        <v>1086</v>
      </c>
    </row>
    <row r="3" spans="1:8" x14ac:dyDescent="0.2">
      <c r="A3" t="s">
        <v>8</v>
      </c>
      <c r="B3" t="s">
        <v>34</v>
      </c>
      <c r="C3">
        <v>2</v>
      </c>
      <c r="D3">
        <v>1</v>
      </c>
      <c r="E3" t="s">
        <v>20</v>
      </c>
      <c r="F3">
        <v>0.9</v>
      </c>
      <c r="G3" t="s">
        <v>1087</v>
      </c>
      <c r="H3" t="e">
        <f>-CAGGTGAGG</f>
        <v>#NAME?</v>
      </c>
    </row>
    <row r="4" spans="1:8" x14ac:dyDescent="0.2">
      <c r="A4" t="s">
        <v>8</v>
      </c>
      <c r="B4" t="s">
        <v>40</v>
      </c>
      <c r="C4">
        <v>3</v>
      </c>
      <c r="D4">
        <v>-1</v>
      </c>
      <c r="E4" t="s">
        <v>10</v>
      </c>
      <c r="F4">
        <v>0.86</v>
      </c>
      <c r="G4" t="e">
        <f>-TCAGGTGA</f>
        <v>#NAME?</v>
      </c>
      <c r="H4" t="s">
        <v>1088</v>
      </c>
    </row>
    <row r="5" spans="1:8" x14ac:dyDescent="0.2">
      <c r="A5" t="s">
        <v>8</v>
      </c>
      <c r="B5" t="s">
        <v>36</v>
      </c>
      <c r="C5">
        <v>4</v>
      </c>
      <c r="D5">
        <v>-1</v>
      </c>
      <c r="E5" t="s">
        <v>20</v>
      </c>
      <c r="F5">
        <v>0.85</v>
      </c>
      <c r="G5" t="s">
        <v>1085</v>
      </c>
      <c r="H5" t="s">
        <v>1089</v>
      </c>
    </row>
    <row r="6" spans="1:8" x14ac:dyDescent="0.2">
      <c r="A6" t="s">
        <v>8</v>
      </c>
      <c r="B6" t="s">
        <v>29</v>
      </c>
      <c r="C6">
        <v>5</v>
      </c>
      <c r="D6">
        <v>-1</v>
      </c>
      <c r="E6" t="s">
        <v>20</v>
      </c>
      <c r="F6">
        <v>0.84</v>
      </c>
      <c r="G6" t="s">
        <v>1085</v>
      </c>
      <c r="H6" t="s">
        <v>1090</v>
      </c>
    </row>
    <row r="7" spans="1:8" x14ac:dyDescent="0.2">
      <c r="A7" t="s">
        <v>8</v>
      </c>
      <c r="B7" t="s">
        <v>44</v>
      </c>
      <c r="C7">
        <v>6</v>
      </c>
      <c r="D7">
        <v>-1</v>
      </c>
      <c r="E7" t="s">
        <v>20</v>
      </c>
      <c r="F7">
        <v>0.84</v>
      </c>
      <c r="G7" t="s">
        <v>1085</v>
      </c>
      <c r="H7" t="s">
        <v>1091</v>
      </c>
    </row>
    <row r="8" spans="1:8" x14ac:dyDescent="0.2">
      <c r="A8" t="s">
        <v>8</v>
      </c>
      <c r="B8" t="s">
        <v>38</v>
      </c>
      <c r="C8">
        <v>7</v>
      </c>
      <c r="D8">
        <v>-1</v>
      </c>
      <c r="E8" t="s">
        <v>20</v>
      </c>
      <c r="F8">
        <v>0.84</v>
      </c>
      <c r="G8" t="s">
        <v>1085</v>
      </c>
      <c r="H8" t="s">
        <v>1092</v>
      </c>
    </row>
    <row r="9" spans="1:8" x14ac:dyDescent="0.2">
      <c r="A9" t="s">
        <v>8</v>
      </c>
      <c r="B9" t="s">
        <v>465</v>
      </c>
      <c r="C9">
        <v>8</v>
      </c>
      <c r="D9">
        <v>-1</v>
      </c>
      <c r="E9" t="s">
        <v>10</v>
      </c>
      <c r="F9">
        <v>0.83</v>
      </c>
      <c r="G9" t="s">
        <v>1093</v>
      </c>
      <c r="H9" t="s">
        <v>1094</v>
      </c>
    </row>
    <row r="10" spans="1:8" x14ac:dyDescent="0.2">
      <c r="A10" t="s">
        <v>8</v>
      </c>
      <c r="B10" t="s">
        <v>41</v>
      </c>
      <c r="C10">
        <v>9</v>
      </c>
      <c r="D10">
        <v>-4</v>
      </c>
      <c r="E10" t="s">
        <v>10</v>
      </c>
      <c r="F10">
        <v>0.8</v>
      </c>
      <c r="G10" t="s">
        <v>1095</v>
      </c>
      <c r="H10" t="s">
        <v>1096</v>
      </c>
    </row>
    <row r="11" spans="1:8" x14ac:dyDescent="0.2">
      <c r="A11" t="s">
        <v>8</v>
      </c>
      <c r="B11" t="s">
        <v>1097</v>
      </c>
      <c r="C11">
        <v>10</v>
      </c>
      <c r="D11">
        <v>-1</v>
      </c>
      <c r="E11" t="s">
        <v>20</v>
      </c>
      <c r="F11">
        <v>0.8</v>
      </c>
      <c r="G11" t="s">
        <v>1085</v>
      </c>
      <c r="H11" t="s">
        <v>1098</v>
      </c>
    </row>
    <row r="12" spans="1:8" x14ac:dyDescent="0.2">
      <c r="A12" t="s">
        <v>28</v>
      </c>
      <c r="B12" t="s">
        <v>408</v>
      </c>
      <c r="C12">
        <v>1</v>
      </c>
      <c r="D12">
        <v>-3</v>
      </c>
      <c r="E12" t="s">
        <v>10</v>
      </c>
      <c r="F12">
        <v>0.86</v>
      </c>
      <c r="G12" t="s">
        <v>1099</v>
      </c>
      <c r="H12" t="s">
        <v>410</v>
      </c>
    </row>
    <row r="13" spans="1:8" x14ac:dyDescent="0.2">
      <c r="A13" t="s">
        <v>28</v>
      </c>
      <c r="B13" t="s">
        <v>133</v>
      </c>
      <c r="C13">
        <v>2</v>
      </c>
      <c r="D13">
        <v>-2</v>
      </c>
      <c r="E13" t="s">
        <v>10</v>
      </c>
      <c r="F13">
        <v>0.77</v>
      </c>
      <c r="G13" t="s">
        <v>1100</v>
      </c>
      <c r="H13" t="s">
        <v>796</v>
      </c>
    </row>
    <row r="14" spans="1:8" x14ac:dyDescent="0.2">
      <c r="A14" t="s">
        <v>28</v>
      </c>
      <c r="B14" t="s">
        <v>412</v>
      </c>
      <c r="C14">
        <v>3</v>
      </c>
      <c r="D14">
        <v>-1</v>
      </c>
      <c r="E14" t="s">
        <v>20</v>
      </c>
      <c r="F14">
        <v>0.76</v>
      </c>
      <c r="G14" t="s">
        <v>1101</v>
      </c>
      <c r="H14" t="s">
        <v>1102</v>
      </c>
    </row>
    <row r="15" spans="1:8" x14ac:dyDescent="0.2">
      <c r="A15" t="s">
        <v>28</v>
      </c>
      <c r="B15" t="s">
        <v>417</v>
      </c>
      <c r="C15">
        <v>4</v>
      </c>
      <c r="D15">
        <v>-1</v>
      </c>
      <c r="E15" t="s">
        <v>20</v>
      </c>
      <c r="F15">
        <v>0.76</v>
      </c>
      <c r="G15" t="s">
        <v>1103</v>
      </c>
      <c r="H15" t="s">
        <v>1104</v>
      </c>
    </row>
    <row r="16" spans="1:8" x14ac:dyDescent="0.2">
      <c r="A16" t="s">
        <v>28</v>
      </c>
      <c r="B16" t="s">
        <v>131</v>
      </c>
      <c r="C16">
        <v>5</v>
      </c>
      <c r="D16">
        <v>0</v>
      </c>
      <c r="E16" t="s">
        <v>20</v>
      </c>
      <c r="F16">
        <v>0.75</v>
      </c>
      <c r="G16" t="s">
        <v>1105</v>
      </c>
      <c r="H16" t="s">
        <v>132</v>
      </c>
    </row>
    <row r="17" spans="1:8" x14ac:dyDescent="0.2">
      <c r="A17" t="s">
        <v>28</v>
      </c>
      <c r="B17" t="s">
        <v>138</v>
      </c>
      <c r="C17">
        <v>6</v>
      </c>
      <c r="D17">
        <v>0</v>
      </c>
      <c r="E17" t="s">
        <v>10</v>
      </c>
      <c r="F17">
        <v>0.73</v>
      </c>
      <c r="G17" t="s">
        <v>1106</v>
      </c>
      <c r="H17" t="s">
        <v>1107</v>
      </c>
    </row>
    <row r="18" spans="1:8" x14ac:dyDescent="0.2">
      <c r="A18" t="s">
        <v>28</v>
      </c>
      <c r="B18" t="s">
        <v>125</v>
      </c>
      <c r="C18">
        <v>7</v>
      </c>
      <c r="D18">
        <v>4</v>
      </c>
      <c r="E18" t="s">
        <v>20</v>
      </c>
      <c r="F18">
        <v>0.71</v>
      </c>
      <c r="G18" t="s">
        <v>1108</v>
      </c>
      <c r="H18" t="e">
        <f>----GTGGAT</f>
        <v>#NAME?</v>
      </c>
    </row>
    <row r="19" spans="1:8" x14ac:dyDescent="0.2">
      <c r="A19" t="s">
        <v>28</v>
      </c>
      <c r="B19" t="s">
        <v>415</v>
      </c>
      <c r="C19">
        <v>8</v>
      </c>
      <c r="D19">
        <v>-3</v>
      </c>
      <c r="E19" t="s">
        <v>10</v>
      </c>
      <c r="F19">
        <v>0.71</v>
      </c>
      <c r="G19" t="e">
        <f>---GGATGTGG</f>
        <v>#NAME?</v>
      </c>
      <c r="H19" t="s">
        <v>1109</v>
      </c>
    </row>
    <row r="20" spans="1:8" x14ac:dyDescent="0.2">
      <c r="A20" t="s">
        <v>28</v>
      </c>
      <c r="B20" t="s">
        <v>295</v>
      </c>
      <c r="C20">
        <v>9</v>
      </c>
      <c r="D20">
        <v>-1</v>
      </c>
      <c r="E20" t="s">
        <v>10</v>
      </c>
      <c r="F20">
        <v>0.71</v>
      </c>
      <c r="G20" t="s">
        <v>1103</v>
      </c>
      <c r="H20" t="s">
        <v>1110</v>
      </c>
    </row>
    <row r="21" spans="1:8" x14ac:dyDescent="0.2">
      <c r="A21" t="s">
        <v>28</v>
      </c>
      <c r="B21" t="s">
        <v>845</v>
      </c>
      <c r="C21">
        <v>10</v>
      </c>
      <c r="D21">
        <v>1</v>
      </c>
      <c r="E21" t="s">
        <v>10</v>
      </c>
      <c r="F21">
        <v>0.7</v>
      </c>
      <c r="G21" t="s">
        <v>1106</v>
      </c>
      <c r="H21" t="e">
        <f>-GCTGTGGTTT</f>
        <v>#NAME?</v>
      </c>
    </row>
    <row r="22" spans="1:8" x14ac:dyDescent="0.2">
      <c r="A22" t="s">
        <v>52</v>
      </c>
      <c r="B22" t="s">
        <v>40</v>
      </c>
      <c r="C22">
        <v>1</v>
      </c>
      <c r="D22">
        <v>-1</v>
      </c>
      <c r="E22" t="s">
        <v>10</v>
      </c>
      <c r="F22">
        <v>0.71</v>
      </c>
      <c r="G22" t="e">
        <f>-AYAGGTAC</f>
        <v>#NAME?</v>
      </c>
      <c r="H22" t="s">
        <v>1088</v>
      </c>
    </row>
    <row r="23" spans="1:8" x14ac:dyDescent="0.2">
      <c r="A23" t="s">
        <v>52</v>
      </c>
      <c r="B23" t="s">
        <v>989</v>
      </c>
      <c r="C23">
        <v>2</v>
      </c>
      <c r="D23">
        <v>1</v>
      </c>
      <c r="E23" t="s">
        <v>10</v>
      </c>
      <c r="F23">
        <v>0.68</v>
      </c>
      <c r="G23" t="s">
        <v>1111</v>
      </c>
      <c r="H23" t="e">
        <f>-CAGGTAAGTAT</f>
        <v>#NAME?</v>
      </c>
    </row>
    <row r="24" spans="1:8" x14ac:dyDescent="0.2">
      <c r="A24" t="s">
        <v>52</v>
      </c>
      <c r="B24" t="s">
        <v>458</v>
      </c>
      <c r="C24">
        <v>3</v>
      </c>
      <c r="D24">
        <v>-1</v>
      </c>
      <c r="E24" t="s">
        <v>10</v>
      </c>
      <c r="F24">
        <v>0.66</v>
      </c>
      <c r="G24" t="s">
        <v>1112</v>
      </c>
      <c r="H24" t="s">
        <v>1113</v>
      </c>
    </row>
    <row r="25" spans="1:8" x14ac:dyDescent="0.2">
      <c r="A25" t="s">
        <v>52</v>
      </c>
      <c r="B25" t="s">
        <v>1114</v>
      </c>
      <c r="C25">
        <v>4</v>
      </c>
      <c r="D25">
        <v>-5</v>
      </c>
      <c r="E25" t="s">
        <v>10</v>
      </c>
      <c r="F25">
        <v>0.66</v>
      </c>
      <c r="G25" t="s">
        <v>1115</v>
      </c>
      <c r="H25" t="s">
        <v>1116</v>
      </c>
    </row>
    <row r="26" spans="1:8" x14ac:dyDescent="0.2">
      <c r="A26" t="s">
        <v>52</v>
      </c>
      <c r="B26" t="s">
        <v>1117</v>
      </c>
      <c r="C26">
        <v>5</v>
      </c>
      <c r="D26">
        <v>-5</v>
      </c>
      <c r="E26" t="s">
        <v>10</v>
      </c>
      <c r="F26">
        <v>0.66</v>
      </c>
      <c r="G26" t="s">
        <v>1115</v>
      </c>
      <c r="H26" t="s">
        <v>1118</v>
      </c>
    </row>
    <row r="27" spans="1:8" x14ac:dyDescent="0.2">
      <c r="A27" t="s">
        <v>52</v>
      </c>
      <c r="B27" t="s">
        <v>456</v>
      </c>
      <c r="C27">
        <v>6</v>
      </c>
      <c r="D27">
        <v>-1</v>
      </c>
      <c r="E27" t="s">
        <v>10</v>
      </c>
      <c r="F27">
        <v>0.66</v>
      </c>
      <c r="G27" t="s">
        <v>1112</v>
      </c>
      <c r="H27" t="s">
        <v>1119</v>
      </c>
    </row>
    <row r="28" spans="1:8" x14ac:dyDescent="0.2">
      <c r="A28" t="s">
        <v>52</v>
      </c>
      <c r="B28" t="s">
        <v>1120</v>
      </c>
      <c r="C28">
        <v>7</v>
      </c>
      <c r="D28">
        <v>-6</v>
      </c>
      <c r="E28" t="s">
        <v>20</v>
      </c>
      <c r="F28">
        <v>0.66</v>
      </c>
      <c r="G28" t="s">
        <v>1121</v>
      </c>
      <c r="H28" t="s">
        <v>1122</v>
      </c>
    </row>
    <row r="29" spans="1:8" x14ac:dyDescent="0.2">
      <c r="A29" t="s">
        <v>52</v>
      </c>
      <c r="B29" t="s">
        <v>462</v>
      </c>
      <c r="C29">
        <v>8</v>
      </c>
      <c r="D29">
        <v>-1</v>
      </c>
      <c r="E29" t="s">
        <v>20</v>
      </c>
      <c r="F29">
        <v>0.65</v>
      </c>
      <c r="G29" t="s">
        <v>1112</v>
      </c>
      <c r="H29" t="s">
        <v>1113</v>
      </c>
    </row>
    <row r="30" spans="1:8" x14ac:dyDescent="0.2">
      <c r="A30" t="s">
        <v>52</v>
      </c>
      <c r="B30" t="s">
        <v>1123</v>
      </c>
      <c r="C30">
        <v>9</v>
      </c>
      <c r="D30">
        <v>-5</v>
      </c>
      <c r="E30" t="s">
        <v>10</v>
      </c>
      <c r="F30">
        <v>0.65</v>
      </c>
      <c r="G30" t="s">
        <v>1115</v>
      </c>
      <c r="H30" t="s">
        <v>1124</v>
      </c>
    </row>
    <row r="31" spans="1:8" x14ac:dyDescent="0.2">
      <c r="A31" t="s">
        <v>52</v>
      </c>
      <c r="B31" t="s">
        <v>1125</v>
      </c>
      <c r="C31">
        <v>10</v>
      </c>
      <c r="D31">
        <v>-5</v>
      </c>
      <c r="E31" t="s">
        <v>10</v>
      </c>
      <c r="F31">
        <v>0.65</v>
      </c>
      <c r="G31" t="s">
        <v>1115</v>
      </c>
      <c r="H31" t="s">
        <v>1126</v>
      </c>
    </row>
    <row r="32" spans="1:8" x14ac:dyDescent="0.2">
      <c r="A32" t="s">
        <v>75</v>
      </c>
      <c r="B32" t="s">
        <v>1127</v>
      </c>
      <c r="C32">
        <v>1</v>
      </c>
      <c r="D32">
        <v>-2</v>
      </c>
      <c r="E32" t="s">
        <v>20</v>
      </c>
      <c r="F32">
        <v>0.92</v>
      </c>
      <c r="G32" t="e">
        <f>--TTTCAATTTC</f>
        <v>#NAME?</v>
      </c>
      <c r="H32" t="s">
        <v>1128</v>
      </c>
    </row>
    <row r="33" spans="1:8" x14ac:dyDescent="0.2">
      <c r="A33" t="s">
        <v>75</v>
      </c>
      <c r="B33" t="s">
        <v>1129</v>
      </c>
      <c r="C33">
        <v>2</v>
      </c>
      <c r="D33">
        <v>-2</v>
      </c>
      <c r="E33" t="s">
        <v>10</v>
      </c>
      <c r="F33">
        <v>0.91</v>
      </c>
      <c r="G33" t="e">
        <f>--TTTCAATTTC</f>
        <v>#NAME?</v>
      </c>
      <c r="H33" t="s">
        <v>1130</v>
      </c>
    </row>
    <row r="34" spans="1:8" x14ac:dyDescent="0.2">
      <c r="A34" t="s">
        <v>75</v>
      </c>
      <c r="B34" t="s">
        <v>1131</v>
      </c>
      <c r="C34">
        <v>3</v>
      </c>
      <c r="D34">
        <v>-2</v>
      </c>
      <c r="E34" t="s">
        <v>20</v>
      </c>
      <c r="F34">
        <v>0.89</v>
      </c>
      <c r="G34" t="e">
        <f>--TTTCAATTTC</f>
        <v>#NAME?</v>
      </c>
      <c r="H34" t="s">
        <v>1132</v>
      </c>
    </row>
    <row r="35" spans="1:8" x14ac:dyDescent="0.2">
      <c r="A35" t="s">
        <v>75</v>
      </c>
      <c r="B35" t="s">
        <v>1133</v>
      </c>
      <c r="C35">
        <v>4</v>
      </c>
      <c r="D35">
        <v>-6</v>
      </c>
      <c r="E35" t="s">
        <v>10</v>
      </c>
      <c r="F35">
        <v>0.86</v>
      </c>
      <c r="G35" t="s">
        <v>1134</v>
      </c>
      <c r="H35" t="s">
        <v>1135</v>
      </c>
    </row>
    <row r="36" spans="1:8" x14ac:dyDescent="0.2">
      <c r="A36" t="s">
        <v>75</v>
      </c>
      <c r="B36" t="s">
        <v>1136</v>
      </c>
      <c r="C36">
        <v>5</v>
      </c>
      <c r="D36">
        <v>-4</v>
      </c>
      <c r="E36" t="s">
        <v>10</v>
      </c>
      <c r="F36">
        <v>0.86</v>
      </c>
      <c r="G36" t="s">
        <v>1137</v>
      </c>
      <c r="H36" t="s">
        <v>1138</v>
      </c>
    </row>
    <row r="37" spans="1:8" x14ac:dyDescent="0.2">
      <c r="A37" t="s">
        <v>75</v>
      </c>
      <c r="B37" t="s">
        <v>1139</v>
      </c>
      <c r="C37">
        <v>6</v>
      </c>
      <c r="D37">
        <v>-2</v>
      </c>
      <c r="E37" t="s">
        <v>20</v>
      </c>
      <c r="F37">
        <v>0.86</v>
      </c>
      <c r="G37" t="s">
        <v>1140</v>
      </c>
      <c r="H37" t="s">
        <v>1141</v>
      </c>
    </row>
    <row r="38" spans="1:8" x14ac:dyDescent="0.2">
      <c r="A38" t="s">
        <v>75</v>
      </c>
      <c r="B38" t="s">
        <v>1142</v>
      </c>
      <c r="C38">
        <v>7</v>
      </c>
      <c r="D38">
        <v>-7</v>
      </c>
      <c r="E38" t="s">
        <v>20</v>
      </c>
      <c r="F38">
        <v>0.84</v>
      </c>
      <c r="G38" t="s">
        <v>1143</v>
      </c>
      <c r="H38" t="s">
        <v>1144</v>
      </c>
    </row>
    <row r="39" spans="1:8" x14ac:dyDescent="0.2">
      <c r="A39" t="s">
        <v>75</v>
      </c>
      <c r="B39" t="s">
        <v>1145</v>
      </c>
      <c r="C39">
        <v>8</v>
      </c>
      <c r="D39">
        <v>-4</v>
      </c>
      <c r="E39" t="s">
        <v>20</v>
      </c>
      <c r="F39">
        <v>0.82</v>
      </c>
      <c r="G39" t="s">
        <v>1137</v>
      </c>
      <c r="H39" t="s">
        <v>1146</v>
      </c>
    </row>
    <row r="40" spans="1:8" x14ac:dyDescent="0.2">
      <c r="A40" t="s">
        <v>75</v>
      </c>
      <c r="B40" t="s">
        <v>1147</v>
      </c>
      <c r="C40">
        <v>9</v>
      </c>
      <c r="D40">
        <v>-2</v>
      </c>
      <c r="E40" t="s">
        <v>20</v>
      </c>
      <c r="F40">
        <v>0.81</v>
      </c>
      <c r="G40" t="e">
        <f>--TTTCAATTTC</f>
        <v>#NAME?</v>
      </c>
      <c r="H40" t="s">
        <v>1148</v>
      </c>
    </row>
    <row r="41" spans="1:8" x14ac:dyDescent="0.2">
      <c r="A41" t="s">
        <v>75</v>
      </c>
      <c r="B41" t="s">
        <v>635</v>
      </c>
      <c r="C41">
        <v>10</v>
      </c>
      <c r="D41">
        <v>-2</v>
      </c>
      <c r="E41" t="s">
        <v>10</v>
      </c>
      <c r="F41">
        <v>0.81</v>
      </c>
      <c r="G41" t="e">
        <f>--TTTCAATTTC</f>
        <v>#NAME?</v>
      </c>
      <c r="H41" t="s">
        <v>1128</v>
      </c>
    </row>
    <row r="42" spans="1:8" x14ac:dyDescent="0.2">
      <c r="A42" t="s">
        <v>94</v>
      </c>
      <c r="B42" t="s">
        <v>408</v>
      </c>
      <c r="C42">
        <v>1</v>
      </c>
      <c r="D42">
        <v>4</v>
      </c>
      <c r="E42" t="s">
        <v>20</v>
      </c>
      <c r="F42">
        <v>0.61</v>
      </c>
      <c r="G42" t="s">
        <v>1149</v>
      </c>
      <c r="H42" t="e">
        <f>----ACCACATCCTGT</f>
        <v>#NAME?</v>
      </c>
    </row>
    <row r="43" spans="1:8" x14ac:dyDescent="0.2">
      <c r="A43" t="s">
        <v>94</v>
      </c>
      <c r="B43" t="s">
        <v>989</v>
      </c>
      <c r="C43">
        <v>2</v>
      </c>
      <c r="D43">
        <v>1</v>
      </c>
      <c r="E43" t="s">
        <v>20</v>
      </c>
      <c r="F43">
        <v>0.56999999999999995</v>
      </c>
      <c r="G43" t="s">
        <v>1150</v>
      </c>
      <c r="H43" t="e">
        <f>-NNACTTACCTN</f>
        <v>#NAME?</v>
      </c>
    </row>
    <row r="44" spans="1:8" x14ac:dyDescent="0.2">
      <c r="A44" t="s">
        <v>94</v>
      </c>
      <c r="B44" t="s">
        <v>1151</v>
      </c>
      <c r="C44">
        <v>3</v>
      </c>
      <c r="D44">
        <v>-2</v>
      </c>
      <c r="E44" t="s">
        <v>20</v>
      </c>
      <c r="F44">
        <v>0.56000000000000005</v>
      </c>
      <c r="G44" t="e">
        <f>--TCCACCCACCTC</f>
        <v>#NAME?</v>
      </c>
      <c r="H44" t="s">
        <v>1152</v>
      </c>
    </row>
    <row r="45" spans="1:8" x14ac:dyDescent="0.2">
      <c r="A45" t="s">
        <v>94</v>
      </c>
      <c r="B45" t="s">
        <v>803</v>
      </c>
      <c r="C45">
        <v>4</v>
      </c>
      <c r="D45">
        <v>-5</v>
      </c>
      <c r="E45" t="s">
        <v>20</v>
      </c>
      <c r="F45">
        <v>0.56000000000000005</v>
      </c>
      <c r="G45" t="e">
        <f>-----TCCACCCACCTC</f>
        <v>#NAME?</v>
      </c>
      <c r="H45" t="s">
        <v>1153</v>
      </c>
    </row>
    <row r="46" spans="1:8" x14ac:dyDescent="0.2">
      <c r="A46" t="s">
        <v>94</v>
      </c>
      <c r="B46" t="s">
        <v>287</v>
      </c>
      <c r="C46">
        <v>5</v>
      </c>
      <c r="D46">
        <v>-3</v>
      </c>
      <c r="E46" t="s">
        <v>10</v>
      </c>
      <c r="F46">
        <v>0.56000000000000005</v>
      </c>
      <c r="G46" t="e">
        <f>---TCCACCCACCTC</f>
        <v>#NAME?</v>
      </c>
      <c r="H46" t="s">
        <v>1154</v>
      </c>
    </row>
    <row r="47" spans="1:8" x14ac:dyDescent="0.2">
      <c r="A47" t="s">
        <v>94</v>
      </c>
      <c r="B47" t="s">
        <v>296</v>
      </c>
      <c r="C47">
        <v>6</v>
      </c>
      <c r="D47">
        <v>0</v>
      </c>
      <c r="E47" t="s">
        <v>20</v>
      </c>
      <c r="F47">
        <v>0.55000000000000004</v>
      </c>
      <c r="G47" t="s">
        <v>1150</v>
      </c>
      <c r="H47" t="s">
        <v>1155</v>
      </c>
    </row>
    <row r="48" spans="1:8" x14ac:dyDescent="0.2">
      <c r="A48" t="s">
        <v>94</v>
      </c>
      <c r="B48" t="s">
        <v>426</v>
      </c>
      <c r="C48">
        <v>7</v>
      </c>
      <c r="D48">
        <v>3</v>
      </c>
      <c r="E48" t="s">
        <v>20</v>
      </c>
      <c r="F48">
        <v>0.54</v>
      </c>
      <c r="G48" t="s">
        <v>1150</v>
      </c>
      <c r="H48" t="s">
        <v>1156</v>
      </c>
    </row>
    <row r="49" spans="1:8" x14ac:dyDescent="0.2">
      <c r="A49" t="s">
        <v>94</v>
      </c>
      <c r="B49" t="s">
        <v>166</v>
      </c>
      <c r="C49">
        <v>8</v>
      </c>
      <c r="D49">
        <v>2</v>
      </c>
      <c r="E49" t="s">
        <v>10</v>
      </c>
      <c r="F49">
        <v>0.54</v>
      </c>
      <c r="G49" t="s">
        <v>1157</v>
      </c>
      <c r="H49" t="e">
        <f>--GCCCCGCCCCC</f>
        <v>#NAME?</v>
      </c>
    </row>
    <row r="50" spans="1:8" x14ac:dyDescent="0.2">
      <c r="A50" t="s">
        <v>94</v>
      </c>
      <c r="B50" t="s">
        <v>34</v>
      </c>
      <c r="C50">
        <v>9</v>
      </c>
      <c r="D50">
        <v>3</v>
      </c>
      <c r="E50" t="s">
        <v>10</v>
      </c>
      <c r="F50">
        <v>0.54</v>
      </c>
      <c r="G50" t="s">
        <v>1150</v>
      </c>
      <c r="H50" t="e">
        <f>---CCTCACCTG</f>
        <v>#NAME?</v>
      </c>
    </row>
    <row r="51" spans="1:8" x14ac:dyDescent="0.2">
      <c r="A51" t="s">
        <v>94</v>
      </c>
      <c r="B51" t="s">
        <v>159</v>
      </c>
      <c r="C51">
        <v>10</v>
      </c>
      <c r="D51">
        <v>1</v>
      </c>
      <c r="E51" t="s">
        <v>10</v>
      </c>
      <c r="F51">
        <v>0.54</v>
      </c>
      <c r="G51" t="s">
        <v>1158</v>
      </c>
      <c r="H51" t="e">
        <f>-ATCCCCGCCCCTAAAA</f>
        <v>#NAME?</v>
      </c>
    </row>
    <row r="52" spans="1:8" x14ac:dyDescent="0.2">
      <c r="A52" t="s">
        <v>117</v>
      </c>
      <c r="B52" t="s">
        <v>891</v>
      </c>
      <c r="C52">
        <v>1</v>
      </c>
      <c r="D52">
        <v>4</v>
      </c>
      <c r="E52" t="s">
        <v>20</v>
      </c>
      <c r="F52">
        <v>0.78</v>
      </c>
      <c r="G52" t="s">
        <v>1159</v>
      </c>
      <c r="H52" t="e">
        <f>----ACAGCTGTTV</f>
        <v>#NAME?</v>
      </c>
    </row>
    <row r="53" spans="1:8" x14ac:dyDescent="0.2">
      <c r="A53" t="s">
        <v>117</v>
      </c>
      <c r="B53" t="s">
        <v>1160</v>
      </c>
      <c r="C53">
        <v>2</v>
      </c>
      <c r="D53">
        <v>2</v>
      </c>
      <c r="E53" t="s">
        <v>20</v>
      </c>
      <c r="F53">
        <v>0.76</v>
      </c>
      <c r="G53" t="s">
        <v>1161</v>
      </c>
      <c r="H53" t="e">
        <f>--NAACAGCTGT</f>
        <v>#NAME?</v>
      </c>
    </row>
    <row r="54" spans="1:8" x14ac:dyDescent="0.2">
      <c r="A54" t="s">
        <v>117</v>
      </c>
      <c r="B54" t="s">
        <v>46</v>
      </c>
      <c r="C54">
        <v>3</v>
      </c>
      <c r="D54">
        <v>2</v>
      </c>
      <c r="E54" t="s">
        <v>10</v>
      </c>
      <c r="F54">
        <v>0.75</v>
      </c>
      <c r="G54" t="s">
        <v>1161</v>
      </c>
      <c r="H54" t="e">
        <f>--NNACAGCTGC</f>
        <v>#NAME?</v>
      </c>
    </row>
    <row r="55" spans="1:8" x14ac:dyDescent="0.2">
      <c r="A55" t="s">
        <v>117</v>
      </c>
      <c r="B55" t="s">
        <v>1162</v>
      </c>
      <c r="C55">
        <v>4</v>
      </c>
      <c r="D55">
        <v>2</v>
      </c>
      <c r="E55" t="s">
        <v>10</v>
      </c>
      <c r="F55">
        <v>0.75</v>
      </c>
      <c r="G55" t="s">
        <v>1161</v>
      </c>
      <c r="H55" t="e">
        <f>--NAHCAGCTGD</f>
        <v>#NAME?</v>
      </c>
    </row>
    <row r="56" spans="1:8" x14ac:dyDescent="0.2">
      <c r="A56" t="s">
        <v>117</v>
      </c>
      <c r="B56" t="s">
        <v>164</v>
      </c>
      <c r="C56">
        <v>5</v>
      </c>
      <c r="D56">
        <v>5</v>
      </c>
      <c r="E56" t="s">
        <v>20</v>
      </c>
      <c r="F56">
        <v>0.75</v>
      </c>
      <c r="G56" t="s">
        <v>1163</v>
      </c>
      <c r="H56" t="e">
        <f>-----CAGCTGTT</f>
        <v>#NAME?</v>
      </c>
    </row>
    <row r="57" spans="1:8" x14ac:dyDescent="0.2">
      <c r="A57" t="s">
        <v>117</v>
      </c>
      <c r="B57" t="s">
        <v>895</v>
      </c>
      <c r="C57">
        <v>6</v>
      </c>
      <c r="D57">
        <v>3</v>
      </c>
      <c r="E57" t="s">
        <v>20</v>
      </c>
      <c r="F57">
        <v>0.74</v>
      </c>
      <c r="G57" t="s">
        <v>1163</v>
      </c>
      <c r="H57" t="e">
        <f>---AACAGCTGTT</f>
        <v>#NAME?</v>
      </c>
    </row>
    <row r="58" spans="1:8" x14ac:dyDescent="0.2">
      <c r="A58" t="s">
        <v>117</v>
      </c>
      <c r="B58" t="s">
        <v>1164</v>
      </c>
      <c r="C58">
        <v>7</v>
      </c>
      <c r="D58">
        <v>2</v>
      </c>
      <c r="E58" t="s">
        <v>10</v>
      </c>
      <c r="F58">
        <v>0.73</v>
      </c>
      <c r="G58" t="s">
        <v>1161</v>
      </c>
      <c r="H58" t="e">
        <f>--NAACAGCTGG</f>
        <v>#NAME?</v>
      </c>
    </row>
    <row r="59" spans="1:8" x14ac:dyDescent="0.2">
      <c r="A59" t="s">
        <v>117</v>
      </c>
      <c r="B59" t="s">
        <v>969</v>
      </c>
      <c r="C59">
        <v>8</v>
      </c>
      <c r="D59">
        <v>3</v>
      </c>
      <c r="E59" t="s">
        <v>20</v>
      </c>
      <c r="F59">
        <v>0.72</v>
      </c>
      <c r="G59" t="s">
        <v>1163</v>
      </c>
      <c r="H59" t="e">
        <f>---AACAGCTGTT</f>
        <v>#NAME?</v>
      </c>
    </row>
    <row r="60" spans="1:8" x14ac:dyDescent="0.2">
      <c r="A60" t="s">
        <v>117</v>
      </c>
      <c r="B60" t="s">
        <v>226</v>
      </c>
      <c r="C60">
        <v>9</v>
      </c>
      <c r="D60">
        <v>4</v>
      </c>
      <c r="E60" t="s">
        <v>10</v>
      </c>
      <c r="F60">
        <v>0.72</v>
      </c>
      <c r="G60" t="s">
        <v>1159</v>
      </c>
      <c r="H60" t="e">
        <f>----NCAGCTGCTG</f>
        <v>#NAME?</v>
      </c>
    </row>
    <row r="61" spans="1:8" x14ac:dyDescent="0.2">
      <c r="A61" t="s">
        <v>117</v>
      </c>
      <c r="B61" t="s">
        <v>222</v>
      </c>
      <c r="C61">
        <v>10</v>
      </c>
      <c r="D61">
        <v>3</v>
      </c>
      <c r="E61" t="s">
        <v>10</v>
      </c>
      <c r="F61">
        <v>0.72</v>
      </c>
      <c r="G61" t="s">
        <v>1159</v>
      </c>
      <c r="H61" t="e">
        <f>---AACAGCTGCAG</f>
        <v>#NAME?</v>
      </c>
    </row>
    <row r="62" spans="1:8" x14ac:dyDescent="0.2">
      <c r="A62" t="s">
        <v>143</v>
      </c>
      <c r="B62" t="s">
        <v>189</v>
      </c>
      <c r="C62">
        <v>1</v>
      </c>
      <c r="D62">
        <v>-2</v>
      </c>
      <c r="E62" t="s">
        <v>20</v>
      </c>
      <c r="F62">
        <v>0.65</v>
      </c>
      <c r="G62" t="e">
        <f>--AGACAGTGTA</f>
        <v>#NAME?</v>
      </c>
      <c r="H62" t="s">
        <v>190</v>
      </c>
    </row>
    <row r="63" spans="1:8" x14ac:dyDescent="0.2">
      <c r="A63" t="s">
        <v>143</v>
      </c>
      <c r="B63" t="s">
        <v>1165</v>
      </c>
      <c r="C63">
        <v>2</v>
      </c>
      <c r="D63">
        <v>-1</v>
      </c>
      <c r="E63" t="s">
        <v>20</v>
      </c>
      <c r="F63">
        <v>0.64</v>
      </c>
      <c r="G63" t="s">
        <v>1166</v>
      </c>
      <c r="H63" t="s">
        <v>1167</v>
      </c>
    </row>
    <row r="64" spans="1:8" x14ac:dyDescent="0.2">
      <c r="A64" t="s">
        <v>143</v>
      </c>
      <c r="B64" t="s">
        <v>1168</v>
      </c>
      <c r="C64">
        <v>3</v>
      </c>
      <c r="D64">
        <v>-1</v>
      </c>
      <c r="E64" t="s">
        <v>20</v>
      </c>
      <c r="F64">
        <v>0.63</v>
      </c>
      <c r="G64" t="s">
        <v>1166</v>
      </c>
      <c r="H64" t="s">
        <v>1169</v>
      </c>
    </row>
    <row r="65" spans="1:8" x14ac:dyDescent="0.2">
      <c r="A65" t="s">
        <v>143</v>
      </c>
      <c r="B65" t="s">
        <v>522</v>
      </c>
      <c r="C65">
        <v>4</v>
      </c>
      <c r="D65">
        <v>1</v>
      </c>
      <c r="E65" t="s">
        <v>20</v>
      </c>
      <c r="F65">
        <v>0.62</v>
      </c>
      <c r="G65" t="s">
        <v>1170</v>
      </c>
      <c r="H65" t="e">
        <f>-GACAATGNN</f>
        <v>#NAME?</v>
      </c>
    </row>
    <row r="66" spans="1:8" x14ac:dyDescent="0.2">
      <c r="A66" t="s">
        <v>143</v>
      </c>
      <c r="B66" t="s">
        <v>773</v>
      </c>
      <c r="C66">
        <v>5</v>
      </c>
      <c r="D66">
        <v>-7</v>
      </c>
      <c r="E66" t="s">
        <v>10</v>
      </c>
      <c r="F66">
        <v>0.6</v>
      </c>
      <c r="G66" t="e">
        <f>-------AGACAGTGTA</f>
        <v>#NAME?</v>
      </c>
      <c r="H66" t="s">
        <v>775</v>
      </c>
    </row>
    <row r="67" spans="1:8" x14ac:dyDescent="0.2">
      <c r="A67" t="s">
        <v>143</v>
      </c>
      <c r="B67" t="s">
        <v>179</v>
      </c>
      <c r="C67">
        <v>6</v>
      </c>
      <c r="D67">
        <v>-2</v>
      </c>
      <c r="E67" t="s">
        <v>20</v>
      </c>
      <c r="F67">
        <v>0.59</v>
      </c>
      <c r="G67" t="e">
        <f>--AGACAGTGTA</f>
        <v>#NAME?</v>
      </c>
      <c r="H67" t="s">
        <v>180</v>
      </c>
    </row>
    <row r="68" spans="1:8" x14ac:dyDescent="0.2">
      <c r="A68" t="s">
        <v>143</v>
      </c>
      <c r="B68" t="s">
        <v>728</v>
      </c>
      <c r="C68">
        <v>7</v>
      </c>
      <c r="D68">
        <v>0</v>
      </c>
      <c r="E68" t="s">
        <v>20</v>
      </c>
      <c r="F68">
        <v>0.59</v>
      </c>
      <c r="G68" t="s">
        <v>1170</v>
      </c>
      <c r="H68" t="s">
        <v>1171</v>
      </c>
    </row>
    <row r="69" spans="1:8" x14ac:dyDescent="0.2">
      <c r="A69" t="s">
        <v>143</v>
      </c>
      <c r="B69" t="s">
        <v>825</v>
      </c>
      <c r="C69">
        <v>8</v>
      </c>
      <c r="D69">
        <v>-2</v>
      </c>
      <c r="E69" t="s">
        <v>20</v>
      </c>
      <c r="F69">
        <v>0.57999999999999996</v>
      </c>
      <c r="G69" t="e">
        <f>--AGACAGTGTA</f>
        <v>#NAME?</v>
      </c>
      <c r="H69" t="s">
        <v>1172</v>
      </c>
    </row>
    <row r="70" spans="1:8" x14ac:dyDescent="0.2">
      <c r="A70" t="s">
        <v>143</v>
      </c>
      <c r="B70" t="s">
        <v>1173</v>
      </c>
      <c r="C70">
        <v>9</v>
      </c>
      <c r="D70">
        <v>3</v>
      </c>
      <c r="E70" t="s">
        <v>10</v>
      </c>
      <c r="F70">
        <v>0.57999999999999996</v>
      </c>
      <c r="G70" t="s">
        <v>1170</v>
      </c>
      <c r="H70" t="s">
        <v>1174</v>
      </c>
    </row>
    <row r="71" spans="1:8" x14ac:dyDescent="0.2">
      <c r="A71" t="s">
        <v>143</v>
      </c>
      <c r="B71" t="s">
        <v>777</v>
      </c>
      <c r="C71">
        <v>10</v>
      </c>
      <c r="D71">
        <v>-1</v>
      </c>
      <c r="E71" t="s">
        <v>10</v>
      </c>
      <c r="F71">
        <v>0.56999999999999995</v>
      </c>
      <c r="G71" t="e">
        <f>-AGACAGTGTA</f>
        <v>#NAME?</v>
      </c>
      <c r="H71" t="s">
        <v>1175</v>
      </c>
    </row>
    <row r="72" spans="1:8" x14ac:dyDescent="0.2">
      <c r="A72" t="s">
        <v>167</v>
      </c>
      <c r="B72" t="s">
        <v>1176</v>
      </c>
      <c r="C72">
        <v>1</v>
      </c>
      <c r="D72">
        <v>-5</v>
      </c>
      <c r="E72" t="s">
        <v>20</v>
      </c>
      <c r="F72">
        <v>0.78</v>
      </c>
      <c r="G72" t="s">
        <v>1177</v>
      </c>
      <c r="H72" t="s">
        <v>1178</v>
      </c>
    </row>
    <row r="73" spans="1:8" x14ac:dyDescent="0.2">
      <c r="A73" t="s">
        <v>167</v>
      </c>
      <c r="B73" t="s">
        <v>430</v>
      </c>
      <c r="C73">
        <v>2</v>
      </c>
      <c r="D73">
        <v>-1</v>
      </c>
      <c r="E73" t="s">
        <v>20</v>
      </c>
      <c r="F73">
        <v>0.74</v>
      </c>
      <c r="G73" t="e">
        <f>-GACACCTCCA</f>
        <v>#NAME?</v>
      </c>
      <c r="H73" t="s">
        <v>1179</v>
      </c>
    </row>
    <row r="74" spans="1:8" x14ac:dyDescent="0.2">
      <c r="A74" t="s">
        <v>167</v>
      </c>
      <c r="B74" t="s">
        <v>784</v>
      </c>
      <c r="C74">
        <v>3</v>
      </c>
      <c r="D74">
        <v>-6</v>
      </c>
      <c r="E74" t="s">
        <v>10</v>
      </c>
      <c r="F74">
        <v>0.7</v>
      </c>
      <c r="G74" t="s">
        <v>1180</v>
      </c>
      <c r="H74" t="s">
        <v>1181</v>
      </c>
    </row>
    <row r="75" spans="1:8" x14ac:dyDescent="0.2">
      <c r="A75" t="s">
        <v>167</v>
      </c>
      <c r="B75" t="s">
        <v>426</v>
      </c>
      <c r="C75">
        <v>4</v>
      </c>
      <c r="D75">
        <v>-1</v>
      </c>
      <c r="E75" t="s">
        <v>20</v>
      </c>
      <c r="F75">
        <v>0.7</v>
      </c>
      <c r="G75" t="e">
        <f>-GACACCTCCA</f>
        <v>#NAME?</v>
      </c>
      <c r="H75" t="s">
        <v>407</v>
      </c>
    </row>
    <row r="76" spans="1:8" x14ac:dyDescent="0.2">
      <c r="A76" t="s">
        <v>167</v>
      </c>
      <c r="B76" t="s">
        <v>421</v>
      </c>
      <c r="C76">
        <v>5</v>
      </c>
      <c r="D76">
        <v>-1</v>
      </c>
      <c r="E76" t="s">
        <v>20</v>
      </c>
      <c r="F76">
        <v>0.68</v>
      </c>
      <c r="G76" t="e">
        <f>-GACACCTCCA</f>
        <v>#NAME?</v>
      </c>
      <c r="H76" t="s">
        <v>407</v>
      </c>
    </row>
    <row r="77" spans="1:8" x14ac:dyDescent="0.2">
      <c r="A77" t="s">
        <v>167</v>
      </c>
      <c r="B77" t="s">
        <v>92</v>
      </c>
      <c r="C77">
        <v>6</v>
      </c>
      <c r="D77">
        <v>-2</v>
      </c>
      <c r="E77" t="s">
        <v>10</v>
      </c>
      <c r="F77">
        <v>0.65</v>
      </c>
      <c r="G77" t="s">
        <v>1182</v>
      </c>
      <c r="H77" t="s">
        <v>1183</v>
      </c>
    </row>
    <row r="78" spans="1:8" x14ac:dyDescent="0.2">
      <c r="A78" t="s">
        <v>167</v>
      </c>
      <c r="B78" t="s">
        <v>419</v>
      </c>
      <c r="C78">
        <v>7</v>
      </c>
      <c r="D78">
        <v>-3</v>
      </c>
      <c r="E78" t="s">
        <v>20</v>
      </c>
      <c r="F78">
        <v>0.65</v>
      </c>
      <c r="G78" t="e">
        <f>---GACACCTCCA</f>
        <v>#NAME?</v>
      </c>
      <c r="H78" t="s">
        <v>1184</v>
      </c>
    </row>
    <row r="79" spans="1:8" x14ac:dyDescent="0.2">
      <c r="A79" t="s">
        <v>167</v>
      </c>
      <c r="B79" t="s">
        <v>434</v>
      </c>
      <c r="C79">
        <v>8</v>
      </c>
      <c r="D79">
        <v>-1</v>
      </c>
      <c r="E79" t="s">
        <v>20</v>
      </c>
      <c r="F79">
        <v>0.64</v>
      </c>
      <c r="G79" t="e">
        <f>-GACACCTCCA</f>
        <v>#NAME?</v>
      </c>
      <c r="H79" t="s">
        <v>407</v>
      </c>
    </row>
    <row r="80" spans="1:8" x14ac:dyDescent="0.2">
      <c r="A80" t="s">
        <v>167</v>
      </c>
      <c r="B80" t="s">
        <v>424</v>
      </c>
      <c r="C80">
        <v>9</v>
      </c>
      <c r="D80">
        <v>-3</v>
      </c>
      <c r="E80" t="s">
        <v>20</v>
      </c>
      <c r="F80">
        <v>0.64</v>
      </c>
      <c r="G80" t="e">
        <f>---GACACCTCCA</f>
        <v>#NAME?</v>
      </c>
      <c r="H80" t="s">
        <v>1185</v>
      </c>
    </row>
    <row r="81" spans="1:8" x14ac:dyDescent="0.2">
      <c r="A81" t="s">
        <v>167</v>
      </c>
      <c r="B81" t="s">
        <v>32</v>
      </c>
      <c r="C81">
        <v>10</v>
      </c>
      <c r="D81">
        <v>0</v>
      </c>
      <c r="E81" t="s">
        <v>10</v>
      </c>
      <c r="F81">
        <v>0.64</v>
      </c>
      <c r="G81" t="s">
        <v>1186</v>
      </c>
      <c r="H81" t="s">
        <v>33</v>
      </c>
    </row>
    <row r="82" spans="1:8" x14ac:dyDescent="0.2">
      <c r="A82" t="s">
        <v>191</v>
      </c>
      <c r="B82" t="s">
        <v>984</v>
      </c>
      <c r="C82">
        <v>1</v>
      </c>
      <c r="D82">
        <v>2</v>
      </c>
      <c r="E82" t="s">
        <v>10</v>
      </c>
      <c r="F82">
        <v>0.62</v>
      </c>
      <c r="G82" t="s">
        <v>1187</v>
      </c>
      <c r="H82" t="s">
        <v>1188</v>
      </c>
    </row>
    <row r="83" spans="1:8" x14ac:dyDescent="0.2">
      <c r="A83" t="s">
        <v>191</v>
      </c>
      <c r="B83" t="s">
        <v>1189</v>
      </c>
      <c r="C83">
        <v>2</v>
      </c>
      <c r="D83">
        <v>-3</v>
      </c>
      <c r="E83" t="s">
        <v>10</v>
      </c>
      <c r="F83">
        <v>0.61</v>
      </c>
      <c r="G83" t="s">
        <v>1190</v>
      </c>
      <c r="H83" t="s">
        <v>1191</v>
      </c>
    </row>
    <row r="84" spans="1:8" x14ac:dyDescent="0.2">
      <c r="A84" t="s">
        <v>191</v>
      </c>
      <c r="B84" t="s">
        <v>1192</v>
      </c>
      <c r="C84">
        <v>3</v>
      </c>
      <c r="D84">
        <v>4</v>
      </c>
      <c r="E84" t="s">
        <v>20</v>
      </c>
      <c r="F84">
        <v>0.61</v>
      </c>
      <c r="G84" t="s">
        <v>1187</v>
      </c>
      <c r="H84" t="e">
        <f>----CGGAGC</f>
        <v>#NAME?</v>
      </c>
    </row>
    <row r="85" spans="1:8" x14ac:dyDescent="0.2">
      <c r="A85" t="s">
        <v>191</v>
      </c>
      <c r="B85" t="s">
        <v>482</v>
      </c>
      <c r="C85">
        <v>4</v>
      </c>
      <c r="D85">
        <v>-2</v>
      </c>
      <c r="E85" t="s">
        <v>20</v>
      </c>
      <c r="F85">
        <v>0.6</v>
      </c>
      <c r="G85" t="s">
        <v>1193</v>
      </c>
      <c r="H85" t="s">
        <v>1194</v>
      </c>
    </row>
    <row r="86" spans="1:8" x14ac:dyDescent="0.2">
      <c r="A86" t="s">
        <v>191</v>
      </c>
      <c r="B86" t="s">
        <v>478</v>
      </c>
      <c r="C86">
        <v>5</v>
      </c>
      <c r="D86">
        <v>-1</v>
      </c>
      <c r="E86" t="s">
        <v>20</v>
      </c>
      <c r="F86">
        <v>0.6</v>
      </c>
      <c r="G86" t="s">
        <v>1195</v>
      </c>
      <c r="H86" t="s">
        <v>480</v>
      </c>
    </row>
    <row r="87" spans="1:8" x14ac:dyDescent="0.2">
      <c r="A87" t="s">
        <v>191</v>
      </c>
      <c r="B87" t="s">
        <v>1196</v>
      </c>
      <c r="C87">
        <v>6</v>
      </c>
      <c r="D87">
        <v>-1</v>
      </c>
      <c r="E87" t="s">
        <v>10</v>
      </c>
      <c r="F87">
        <v>0.6</v>
      </c>
      <c r="G87" t="e">
        <f>-TATSGGGAGT</f>
        <v>#NAME?</v>
      </c>
      <c r="H87" t="s">
        <v>1197</v>
      </c>
    </row>
    <row r="88" spans="1:8" x14ac:dyDescent="0.2">
      <c r="A88" t="s">
        <v>191</v>
      </c>
      <c r="B88" t="s">
        <v>1198</v>
      </c>
      <c r="C88">
        <v>7</v>
      </c>
      <c r="D88">
        <v>1</v>
      </c>
      <c r="E88" t="s">
        <v>10</v>
      </c>
      <c r="F88">
        <v>0.59</v>
      </c>
      <c r="G88" t="s">
        <v>1199</v>
      </c>
      <c r="H88" t="e">
        <f>-ACCGGAAGTG</f>
        <v>#NAME?</v>
      </c>
    </row>
    <row r="89" spans="1:8" x14ac:dyDescent="0.2">
      <c r="A89" t="s">
        <v>191</v>
      </c>
      <c r="B89" t="s">
        <v>1200</v>
      </c>
      <c r="C89">
        <v>8</v>
      </c>
      <c r="D89">
        <v>-2</v>
      </c>
      <c r="E89" t="s">
        <v>20</v>
      </c>
      <c r="F89">
        <v>0.56999999999999995</v>
      </c>
      <c r="G89" t="s">
        <v>1201</v>
      </c>
      <c r="H89" t="s">
        <v>1202</v>
      </c>
    </row>
    <row r="90" spans="1:8" x14ac:dyDescent="0.2">
      <c r="A90" t="s">
        <v>191</v>
      </c>
      <c r="B90" t="s">
        <v>1203</v>
      </c>
      <c r="C90">
        <v>9</v>
      </c>
      <c r="D90">
        <v>-1</v>
      </c>
      <c r="E90" t="s">
        <v>20</v>
      </c>
      <c r="F90">
        <v>0.56999999999999995</v>
      </c>
      <c r="G90" t="s">
        <v>1204</v>
      </c>
      <c r="H90" t="s">
        <v>1205</v>
      </c>
    </row>
    <row r="91" spans="1:8" x14ac:dyDescent="0.2">
      <c r="A91" t="s">
        <v>191</v>
      </c>
      <c r="B91" t="s">
        <v>487</v>
      </c>
      <c r="C91">
        <v>10</v>
      </c>
      <c r="D91">
        <v>-2</v>
      </c>
      <c r="E91" t="s">
        <v>10</v>
      </c>
      <c r="F91">
        <v>0.56000000000000005</v>
      </c>
      <c r="G91" t="s">
        <v>1193</v>
      </c>
      <c r="H91" t="s">
        <v>1206</v>
      </c>
    </row>
    <row r="92" spans="1:8" x14ac:dyDescent="0.2">
      <c r="A92" t="s">
        <v>216</v>
      </c>
      <c r="B92" t="s">
        <v>936</v>
      </c>
      <c r="C92">
        <v>1</v>
      </c>
      <c r="D92">
        <v>2</v>
      </c>
      <c r="E92" t="s">
        <v>10</v>
      </c>
      <c r="F92">
        <v>0.67</v>
      </c>
      <c r="G92" t="s">
        <v>1207</v>
      </c>
      <c r="H92" t="e">
        <f>--CTGCCCGCA</f>
        <v>#NAME?</v>
      </c>
    </row>
    <row r="93" spans="1:8" x14ac:dyDescent="0.2">
      <c r="A93" t="s">
        <v>216</v>
      </c>
      <c r="B93" t="s">
        <v>181</v>
      </c>
      <c r="C93">
        <v>2</v>
      </c>
      <c r="D93">
        <v>3</v>
      </c>
      <c r="E93" t="s">
        <v>20</v>
      </c>
      <c r="F93">
        <v>0.65</v>
      </c>
      <c r="G93" t="s">
        <v>1208</v>
      </c>
      <c r="H93" t="e">
        <f>---TGCCCAGNHW</f>
        <v>#NAME?</v>
      </c>
    </row>
    <row r="94" spans="1:8" x14ac:dyDescent="0.2">
      <c r="A94" t="s">
        <v>216</v>
      </c>
      <c r="B94" t="s">
        <v>1209</v>
      </c>
      <c r="C94">
        <v>3</v>
      </c>
      <c r="D94">
        <v>-5</v>
      </c>
      <c r="E94" t="s">
        <v>10</v>
      </c>
      <c r="F94">
        <v>0.61</v>
      </c>
      <c r="G94" t="s">
        <v>1210</v>
      </c>
      <c r="H94" t="s">
        <v>1211</v>
      </c>
    </row>
    <row r="95" spans="1:8" x14ac:dyDescent="0.2">
      <c r="A95" t="s">
        <v>216</v>
      </c>
      <c r="B95" t="s">
        <v>1212</v>
      </c>
      <c r="C95">
        <v>4</v>
      </c>
      <c r="D95">
        <v>-5</v>
      </c>
      <c r="E95" t="s">
        <v>10</v>
      </c>
      <c r="F95">
        <v>0.6</v>
      </c>
      <c r="G95" t="e">
        <f>-----TACTGCCCTG</f>
        <v>#NAME?</v>
      </c>
      <c r="H95" t="s">
        <v>1213</v>
      </c>
    </row>
    <row r="96" spans="1:8" x14ac:dyDescent="0.2">
      <c r="A96" t="s">
        <v>216</v>
      </c>
      <c r="B96" t="s">
        <v>766</v>
      </c>
      <c r="C96">
        <v>5</v>
      </c>
      <c r="D96">
        <v>-1</v>
      </c>
      <c r="E96" t="s">
        <v>20</v>
      </c>
      <c r="F96">
        <v>0.57999999999999996</v>
      </c>
      <c r="G96" t="e">
        <f>-TACTGCCCTG</f>
        <v>#NAME?</v>
      </c>
      <c r="H96" t="s">
        <v>1214</v>
      </c>
    </row>
    <row r="97" spans="1:8" x14ac:dyDescent="0.2">
      <c r="A97" t="s">
        <v>216</v>
      </c>
      <c r="B97" t="s">
        <v>940</v>
      </c>
      <c r="C97">
        <v>6</v>
      </c>
      <c r="D97">
        <v>2</v>
      </c>
      <c r="E97" t="s">
        <v>10</v>
      </c>
      <c r="F97">
        <v>0.57999999999999996</v>
      </c>
      <c r="G97" t="s">
        <v>1207</v>
      </c>
      <c r="H97" t="e">
        <f>--ATGCCCACC</f>
        <v>#NAME?</v>
      </c>
    </row>
    <row r="98" spans="1:8" x14ac:dyDescent="0.2">
      <c r="A98" t="s">
        <v>216</v>
      </c>
      <c r="B98" t="s">
        <v>942</v>
      </c>
      <c r="C98">
        <v>7</v>
      </c>
      <c r="D98">
        <v>-5</v>
      </c>
      <c r="E98" t="s">
        <v>10</v>
      </c>
      <c r="F98">
        <v>0.56999999999999995</v>
      </c>
      <c r="G98" t="s">
        <v>1215</v>
      </c>
      <c r="H98" t="s">
        <v>1216</v>
      </c>
    </row>
    <row r="99" spans="1:8" x14ac:dyDescent="0.2">
      <c r="A99" t="s">
        <v>216</v>
      </c>
      <c r="B99" t="s">
        <v>1217</v>
      </c>
      <c r="C99">
        <v>8</v>
      </c>
      <c r="D99">
        <v>-2</v>
      </c>
      <c r="E99" t="s">
        <v>20</v>
      </c>
      <c r="F99">
        <v>0.56999999999999995</v>
      </c>
      <c r="G99" t="e">
        <f>--TACTGCCCTG</f>
        <v>#NAME?</v>
      </c>
      <c r="H99" t="s">
        <v>1218</v>
      </c>
    </row>
    <row r="100" spans="1:8" x14ac:dyDescent="0.2">
      <c r="A100" t="s">
        <v>216</v>
      </c>
      <c r="B100" t="s">
        <v>728</v>
      </c>
      <c r="C100">
        <v>9</v>
      </c>
      <c r="D100">
        <v>-2</v>
      </c>
      <c r="E100" t="s">
        <v>10</v>
      </c>
      <c r="F100">
        <v>0.56999999999999995</v>
      </c>
      <c r="G100" t="e">
        <f>--TACTGCCCTG</f>
        <v>#NAME?</v>
      </c>
      <c r="H100" t="s">
        <v>1218</v>
      </c>
    </row>
    <row r="101" spans="1:8" x14ac:dyDescent="0.2">
      <c r="A101" t="s">
        <v>216</v>
      </c>
      <c r="B101" t="s">
        <v>1219</v>
      </c>
      <c r="C101">
        <v>10</v>
      </c>
      <c r="D101">
        <v>-1</v>
      </c>
      <c r="E101" t="s">
        <v>20</v>
      </c>
      <c r="F101">
        <v>0.56999999999999995</v>
      </c>
      <c r="G101" t="e">
        <f>-TACTGCCCTG</f>
        <v>#NAME?</v>
      </c>
      <c r="H101" t="s">
        <v>1220</v>
      </c>
    </row>
    <row r="102" spans="1:8" x14ac:dyDescent="0.2">
      <c r="A102" t="s">
        <v>235</v>
      </c>
      <c r="B102" t="s">
        <v>1221</v>
      </c>
      <c r="C102">
        <v>1</v>
      </c>
      <c r="D102">
        <v>-4</v>
      </c>
      <c r="E102" t="s">
        <v>20</v>
      </c>
      <c r="F102">
        <v>0.69</v>
      </c>
      <c r="G102" t="s">
        <v>1222</v>
      </c>
      <c r="H102" t="s">
        <v>1223</v>
      </c>
    </row>
    <row r="103" spans="1:8" x14ac:dyDescent="0.2">
      <c r="A103" t="s">
        <v>235</v>
      </c>
      <c r="B103" t="s">
        <v>957</v>
      </c>
      <c r="C103">
        <v>2</v>
      </c>
      <c r="D103">
        <v>-4</v>
      </c>
      <c r="E103" t="s">
        <v>20</v>
      </c>
      <c r="F103">
        <v>0.66</v>
      </c>
      <c r="G103" t="s">
        <v>1222</v>
      </c>
      <c r="H103" t="s">
        <v>1224</v>
      </c>
    </row>
    <row r="104" spans="1:8" x14ac:dyDescent="0.2">
      <c r="A104" t="s">
        <v>235</v>
      </c>
      <c r="B104" t="s">
        <v>825</v>
      </c>
      <c r="C104">
        <v>3</v>
      </c>
      <c r="D104">
        <v>-2</v>
      </c>
      <c r="E104" t="s">
        <v>10</v>
      </c>
      <c r="F104">
        <v>0.63</v>
      </c>
      <c r="G104" t="e">
        <f>--GTCTAACG</f>
        <v>#NAME?</v>
      </c>
      <c r="H104" t="s">
        <v>1225</v>
      </c>
    </row>
    <row r="105" spans="1:8" x14ac:dyDescent="0.2">
      <c r="A105" t="s">
        <v>235</v>
      </c>
      <c r="B105" t="s">
        <v>1226</v>
      </c>
      <c r="C105">
        <v>4</v>
      </c>
      <c r="D105">
        <v>-1</v>
      </c>
      <c r="E105" t="s">
        <v>20</v>
      </c>
      <c r="F105">
        <v>0.59</v>
      </c>
      <c r="G105" t="s">
        <v>1227</v>
      </c>
      <c r="H105" t="s">
        <v>1228</v>
      </c>
    </row>
    <row r="106" spans="1:8" x14ac:dyDescent="0.2">
      <c r="A106" t="s">
        <v>235</v>
      </c>
      <c r="B106" t="s">
        <v>1229</v>
      </c>
      <c r="C106">
        <v>5</v>
      </c>
      <c r="D106">
        <v>-1</v>
      </c>
      <c r="E106" t="s">
        <v>20</v>
      </c>
      <c r="F106">
        <v>0.59</v>
      </c>
      <c r="G106" t="s">
        <v>1230</v>
      </c>
      <c r="H106" t="s">
        <v>1231</v>
      </c>
    </row>
    <row r="107" spans="1:8" x14ac:dyDescent="0.2">
      <c r="A107" t="s">
        <v>235</v>
      </c>
      <c r="B107" t="s">
        <v>1232</v>
      </c>
      <c r="C107">
        <v>6</v>
      </c>
      <c r="D107">
        <v>-1</v>
      </c>
      <c r="E107" t="s">
        <v>20</v>
      </c>
      <c r="F107">
        <v>0.59</v>
      </c>
      <c r="G107" t="s">
        <v>1230</v>
      </c>
      <c r="H107" t="s">
        <v>1233</v>
      </c>
    </row>
    <row r="108" spans="1:8" x14ac:dyDescent="0.2">
      <c r="A108" t="s">
        <v>235</v>
      </c>
      <c r="B108" t="s">
        <v>1234</v>
      </c>
      <c r="C108">
        <v>7</v>
      </c>
      <c r="D108">
        <v>-2</v>
      </c>
      <c r="E108" t="s">
        <v>10</v>
      </c>
      <c r="F108">
        <v>0.56000000000000005</v>
      </c>
      <c r="G108" t="s">
        <v>1235</v>
      </c>
      <c r="H108" t="s">
        <v>1236</v>
      </c>
    </row>
    <row r="109" spans="1:8" x14ac:dyDescent="0.2">
      <c r="A109" t="s">
        <v>235</v>
      </c>
      <c r="B109" t="s">
        <v>718</v>
      </c>
      <c r="C109">
        <v>8</v>
      </c>
      <c r="D109">
        <v>2</v>
      </c>
      <c r="E109" t="s">
        <v>10</v>
      </c>
      <c r="F109">
        <v>0.56000000000000005</v>
      </c>
      <c r="G109" t="s">
        <v>1237</v>
      </c>
      <c r="H109" t="e">
        <f>--NHAACBGYYV</f>
        <v>#NAME?</v>
      </c>
    </row>
    <row r="110" spans="1:8" x14ac:dyDescent="0.2">
      <c r="A110" t="s">
        <v>235</v>
      </c>
      <c r="B110" t="s">
        <v>189</v>
      </c>
      <c r="C110">
        <v>9</v>
      </c>
      <c r="D110">
        <v>-2</v>
      </c>
      <c r="E110" t="s">
        <v>10</v>
      </c>
      <c r="F110">
        <v>0.55000000000000004</v>
      </c>
      <c r="G110" t="e">
        <f>--GTCTAACG</f>
        <v>#NAME?</v>
      </c>
      <c r="H110" t="s">
        <v>1238</v>
      </c>
    </row>
    <row r="111" spans="1:8" x14ac:dyDescent="0.2">
      <c r="A111" t="s">
        <v>235</v>
      </c>
      <c r="B111" t="s">
        <v>179</v>
      </c>
      <c r="C111">
        <v>10</v>
      </c>
      <c r="D111">
        <v>-4</v>
      </c>
      <c r="E111" t="s">
        <v>10</v>
      </c>
      <c r="F111">
        <v>0.55000000000000004</v>
      </c>
      <c r="G111" t="e">
        <f>----GTCTAACG</f>
        <v>#NAME?</v>
      </c>
      <c r="H111" t="s">
        <v>1239</v>
      </c>
    </row>
    <row r="112" spans="1:8" x14ac:dyDescent="0.2">
      <c r="A112" t="s">
        <v>258</v>
      </c>
      <c r="B112" t="s">
        <v>1240</v>
      </c>
      <c r="C112">
        <v>1</v>
      </c>
      <c r="D112">
        <v>-2</v>
      </c>
      <c r="E112" t="s">
        <v>20</v>
      </c>
      <c r="F112">
        <v>0.81</v>
      </c>
      <c r="G112" t="s">
        <v>1241</v>
      </c>
      <c r="H112" t="s">
        <v>1242</v>
      </c>
    </row>
    <row r="113" spans="1:8" x14ac:dyDescent="0.2">
      <c r="A113" t="s">
        <v>258</v>
      </c>
      <c r="B113" t="s">
        <v>140</v>
      </c>
      <c r="C113">
        <v>2</v>
      </c>
      <c r="D113">
        <v>-2</v>
      </c>
      <c r="E113" t="s">
        <v>20</v>
      </c>
      <c r="F113">
        <v>0.78</v>
      </c>
      <c r="G113" t="s">
        <v>1241</v>
      </c>
      <c r="H113" t="s">
        <v>1243</v>
      </c>
    </row>
    <row r="114" spans="1:8" x14ac:dyDescent="0.2">
      <c r="A114" t="s">
        <v>258</v>
      </c>
      <c r="B114" t="s">
        <v>181</v>
      </c>
      <c r="C114">
        <v>3</v>
      </c>
      <c r="D114">
        <v>-1</v>
      </c>
      <c r="E114" t="s">
        <v>10</v>
      </c>
      <c r="F114">
        <v>0.65</v>
      </c>
      <c r="G114" t="e">
        <f>-GTCTGTGCAC</f>
        <v>#NAME?</v>
      </c>
      <c r="H114" t="s">
        <v>1244</v>
      </c>
    </row>
    <row r="115" spans="1:8" x14ac:dyDescent="0.2">
      <c r="A115" t="s">
        <v>258</v>
      </c>
      <c r="B115" t="s">
        <v>385</v>
      </c>
      <c r="C115">
        <v>4</v>
      </c>
      <c r="D115">
        <v>-4</v>
      </c>
      <c r="E115" t="s">
        <v>20</v>
      </c>
      <c r="F115">
        <v>0.63</v>
      </c>
      <c r="G115" t="s">
        <v>1245</v>
      </c>
      <c r="H115" t="s">
        <v>387</v>
      </c>
    </row>
    <row r="116" spans="1:8" x14ac:dyDescent="0.2">
      <c r="A116" t="s">
        <v>258</v>
      </c>
      <c r="B116" t="s">
        <v>171</v>
      </c>
      <c r="C116">
        <v>5</v>
      </c>
      <c r="D116">
        <v>1</v>
      </c>
      <c r="E116" t="s">
        <v>10</v>
      </c>
      <c r="F116">
        <v>0.62</v>
      </c>
      <c r="G116" t="s">
        <v>1246</v>
      </c>
      <c r="H116" t="s">
        <v>1247</v>
      </c>
    </row>
    <row r="117" spans="1:8" x14ac:dyDescent="0.2">
      <c r="A117" t="s">
        <v>258</v>
      </c>
      <c r="B117" t="s">
        <v>179</v>
      </c>
      <c r="C117">
        <v>6</v>
      </c>
      <c r="D117">
        <v>-4</v>
      </c>
      <c r="E117" t="s">
        <v>10</v>
      </c>
      <c r="F117">
        <v>0.6</v>
      </c>
      <c r="G117" t="e">
        <f>----GTCTGTGCAC</f>
        <v>#NAME?</v>
      </c>
      <c r="H117" t="s">
        <v>1248</v>
      </c>
    </row>
    <row r="118" spans="1:8" x14ac:dyDescent="0.2">
      <c r="A118" t="s">
        <v>258</v>
      </c>
      <c r="B118" t="s">
        <v>373</v>
      </c>
      <c r="C118">
        <v>7</v>
      </c>
      <c r="D118">
        <v>-1</v>
      </c>
      <c r="E118" t="s">
        <v>20</v>
      </c>
      <c r="F118">
        <v>0.6</v>
      </c>
      <c r="G118" t="s">
        <v>1249</v>
      </c>
      <c r="H118" t="s">
        <v>375</v>
      </c>
    </row>
    <row r="119" spans="1:8" x14ac:dyDescent="0.2">
      <c r="A119" t="s">
        <v>258</v>
      </c>
      <c r="B119" t="s">
        <v>1074</v>
      </c>
      <c r="C119">
        <v>8</v>
      </c>
      <c r="D119">
        <v>1</v>
      </c>
      <c r="E119" t="s">
        <v>20</v>
      </c>
      <c r="F119">
        <v>0.57999999999999996</v>
      </c>
      <c r="G119" t="s">
        <v>1250</v>
      </c>
      <c r="H119" t="e">
        <f>-NNTTTGCACACGGCCC</f>
        <v>#NAME?</v>
      </c>
    </row>
    <row r="120" spans="1:8" x14ac:dyDescent="0.2">
      <c r="A120" t="s">
        <v>258</v>
      </c>
      <c r="B120" t="s">
        <v>189</v>
      </c>
      <c r="C120">
        <v>9</v>
      </c>
      <c r="D120">
        <v>-2</v>
      </c>
      <c r="E120" t="s">
        <v>10</v>
      </c>
      <c r="F120">
        <v>0.56999999999999995</v>
      </c>
      <c r="G120" t="e">
        <f>--GTCTGTGCAC</f>
        <v>#NAME?</v>
      </c>
      <c r="H120" t="s">
        <v>1251</v>
      </c>
    </row>
    <row r="121" spans="1:8" x14ac:dyDescent="0.2">
      <c r="A121" t="s">
        <v>258</v>
      </c>
      <c r="B121" t="s">
        <v>825</v>
      </c>
      <c r="C121">
        <v>10</v>
      </c>
      <c r="D121">
        <v>-2</v>
      </c>
      <c r="E121" t="s">
        <v>10</v>
      </c>
      <c r="F121">
        <v>0.56999999999999995</v>
      </c>
      <c r="G121" t="e">
        <f>--GTCTGTGCAC</f>
        <v>#NAME?</v>
      </c>
      <c r="H121" t="s">
        <v>826</v>
      </c>
    </row>
    <row r="122" spans="1:8" x14ac:dyDescent="0.2">
      <c r="A122" t="s">
        <v>280</v>
      </c>
      <c r="B122" t="s">
        <v>829</v>
      </c>
      <c r="C122">
        <v>1</v>
      </c>
      <c r="D122">
        <v>-1</v>
      </c>
      <c r="E122" t="s">
        <v>10</v>
      </c>
      <c r="F122">
        <v>0.64</v>
      </c>
      <c r="G122" t="e">
        <f>-CGTGGCTCAC</f>
        <v>#NAME?</v>
      </c>
      <c r="H122" t="s">
        <v>1252</v>
      </c>
    </row>
    <row r="123" spans="1:8" x14ac:dyDescent="0.2">
      <c r="A123" t="s">
        <v>280</v>
      </c>
      <c r="B123" t="s">
        <v>111</v>
      </c>
      <c r="C123">
        <v>2</v>
      </c>
      <c r="D123">
        <v>2</v>
      </c>
      <c r="E123" t="s">
        <v>10</v>
      </c>
      <c r="F123">
        <v>0.64</v>
      </c>
      <c r="G123" t="s">
        <v>1253</v>
      </c>
      <c r="H123" t="s">
        <v>1254</v>
      </c>
    </row>
    <row r="124" spans="1:8" x14ac:dyDescent="0.2">
      <c r="A124" t="s">
        <v>280</v>
      </c>
      <c r="B124" t="s">
        <v>832</v>
      </c>
      <c r="C124">
        <v>3</v>
      </c>
      <c r="D124">
        <v>0</v>
      </c>
      <c r="E124" t="s">
        <v>20</v>
      </c>
      <c r="F124">
        <v>0.63</v>
      </c>
      <c r="G124" t="s">
        <v>1255</v>
      </c>
      <c r="H124" t="s">
        <v>1256</v>
      </c>
    </row>
    <row r="125" spans="1:8" x14ac:dyDescent="0.2">
      <c r="A125" t="s">
        <v>280</v>
      </c>
      <c r="B125" t="s">
        <v>398</v>
      </c>
      <c r="C125">
        <v>4</v>
      </c>
      <c r="D125">
        <v>-3</v>
      </c>
      <c r="E125" t="s">
        <v>20</v>
      </c>
      <c r="F125">
        <v>0.63</v>
      </c>
      <c r="G125" t="e">
        <f>---CGTGGCTCAC</f>
        <v>#NAME?</v>
      </c>
      <c r="H125" t="s">
        <v>1257</v>
      </c>
    </row>
    <row r="126" spans="1:8" x14ac:dyDescent="0.2">
      <c r="A126" t="s">
        <v>280</v>
      </c>
      <c r="B126" t="s">
        <v>107</v>
      </c>
      <c r="C126">
        <v>5</v>
      </c>
      <c r="D126">
        <v>1</v>
      </c>
      <c r="E126" t="s">
        <v>10</v>
      </c>
      <c r="F126">
        <v>0.62</v>
      </c>
      <c r="G126" t="s">
        <v>1255</v>
      </c>
      <c r="H126" t="e">
        <f>-ATGACTCATC</f>
        <v>#NAME?</v>
      </c>
    </row>
    <row r="127" spans="1:8" x14ac:dyDescent="0.2">
      <c r="A127" t="s">
        <v>280</v>
      </c>
      <c r="B127" t="s">
        <v>835</v>
      </c>
      <c r="C127">
        <v>6</v>
      </c>
      <c r="D127">
        <v>-2</v>
      </c>
      <c r="E127" t="s">
        <v>20</v>
      </c>
      <c r="F127">
        <v>0.61</v>
      </c>
      <c r="G127" t="s">
        <v>1258</v>
      </c>
      <c r="H127" t="s">
        <v>1259</v>
      </c>
    </row>
    <row r="128" spans="1:8" x14ac:dyDescent="0.2">
      <c r="A128" t="s">
        <v>280</v>
      </c>
      <c r="B128" t="s">
        <v>1260</v>
      </c>
      <c r="C128">
        <v>7</v>
      </c>
      <c r="D128">
        <v>2</v>
      </c>
      <c r="E128" t="s">
        <v>20</v>
      </c>
      <c r="F128">
        <v>0.61</v>
      </c>
      <c r="G128" t="s">
        <v>1253</v>
      </c>
      <c r="H128" t="e">
        <f>--NGGATTAN</f>
        <v>#NAME?</v>
      </c>
    </row>
    <row r="129" spans="1:8" x14ac:dyDescent="0.2">
      <c r="A129" t="s">
        <v>280</v>
      </c>
      <c r="B129" t="s">
        <v>834</v>
      </c>
      <c r="C129">
        <v>8</v>
      </c>
      <c r="D129">
        <v>-1</v>
      </c>
      <c r="E129" t="s">
        <v>20</v>
      </c>
      <c r="F129">
        <v>0.61</v>
      </c>
      <c r="G129" t="s">
        <v>1261</v>
      </c>
      <c r="H129" t="s">
        <v>1262</v>
      </c>
    </row>
    <row r="130" spans="1:8" x14ac:dyDescent="0.2">
      <c r="A130" t="s">
        <v>280</v>
      </c>
      <c r="B130" t="s">
        <v>831</v>
      </c>
      <c r="C130">
        <v>9</v>
      </c>
      <c r="D130">
        <v>-1</v>
      </c>
      <c r="E130" t="s">
        <v>10</v>
      </c>
      <c r="F130">
        <v>0.61</v>
      </c>
      <c r="G130" t="e">
        <f>-CGTGGCTCAC</f>
        <v>#NAME?</v>
      </c>
      <c r="H130" t="s">
        <v>1252</v>
      </c>
    </row>
    <row r="131" spans="1:8" x14ac:dyDescent="0.2">
      <c r="A131" t="s">
        <v>280</v>
      </c>
      <c r="B131" t="s">
        <v>259</v>
      </c>
      <c r="C131">
        <v>10</v>
      </c>
      <c r="D131">
        <v>-6</v>
      </c>
      <c r="E131" t="s">
        <v>20</v>
      </c>
      <c r="F131">
        <v>0.6</v>
      </c>
      <c r="G131" t="e">
        <f>------CGTGGCTCAC</f>
        <v>#NAME?</v>
      </c>
      <c r="H131" t="s">
        <v>1263</v>
      </c>
    </row>
    <row r="132" spans="1:8" x14ac:dyDescent="0.2">
      <c r="A132" t="s">
        <v>299</v>
      </c>
      <c r="B132" t="s">
        <v>1264</v>
      </c>
      <c r="C132">
        <v>1</v>
      </c>
      <c r="D132">
        <v>2</v>
      </c>
      <c r="E132" t="s">
        <v>20</v>
      </c>
      <c r="F132">
        <v>0.71</v>
      </c>
      <c r="G132" t="s">
        <v>1265</v>
      </c>
      <c r="H132" t="e">
        <f>--AATGGAAAAT</f>
        <v>#NAME?</v>
      </c>
    </row>
    <row r="133" spans="1:8" x14ac:dyDescent="0.2">
      <c r="A133" t="s">
        <v>299</v>
      </c>
      <c r="B133" t="s">
        <v>1266</v>
      </c>
      <c r="C133">
        <v>2</v>
      </c>
      <c r="D133">
        <v>2</v>
      </c>
      <c r="E133" t="s">
        <v>20</v>
      </c>
      <c r="F133">
        <v>0.67</v>
      </c>
      <c r="G133" t="s">
        <v>1265</v>
      </c>
      <c r="H133" t="e">
        <f>--NNTGGAAANN</f>
        <v>#NAME?</v>
      </c>
    </row>
    <row r="134" spans="1:8" x14ac:dyDescent="0.2">
      <c r="A134" t="s">
        <v>299</v>
      </c>
      <c r="B134" t="s">
        <v>1267</v>
      </c>
      <c r="C134">
        <v>3</v>
      </c>
      <c r="D134">
        <v>2</v>
      </c>
      <c r="E134" t="s">
        <v>20</v>
      </c>
      <c r="F134">
        <v>0.67</v>
      </c>
      <c r="G134" t="s">
        <v>1265</v>
      </c>
      <c r="H134" t="e">
        <f>--AATGGAAAAT</f>
        <v>#NAME?</v>
      </c>
    </row>
    <row r="135" spans="1:8" x14ac:dyDescent="0.2">
      <c r="A135" t="s">
        <v>299</v>
      </c>
      <c r="B135" t="s">
        <v>803</v>
      </c>
      <c r="C135">
        <v>4</v>
      </c>
      <c r="D135">
        <v>-4</v>
      </c>
      <c r="E135" t="s">
        <v>10</v>
      </c>
      <c r="F135">
        <v>0.66</v>
      </c>
      <c r="G135" t="s">
        <v>1268</v>
      </c>
      <c r="H135" t="s">
        <v>805</v>
      </c>
    </row>
    <row r="136" spans="1:8" x14ac:dyDescent="0.2">
      <c r="A136" t="s">
        <v>299</v>
      </c>
      <c r="B136" t="s">
        <v>1269</v>
      </c>
      <c r="C136">
        <v>5</v>
      </c>
      <c r="D136">
        <v>2</v>
      </c>
      <c r="E136" t="s">
        <v>20</v>
      </c>
      <c r="F136">
        <v>0.65</v>
      </c>
      <c r="G136" t="s">
        <v>1265</v>
      </c>
      <c r="H136" t="e">
        <f>--NATGGAAAAN</f>
        <v>#NAME?</v>
      </c>
    </row>
    <row r="137" spans="1:8" x14ac:dyDescent="0.2">
      <c r="A137" t="s">
        <v>299</v>
      </c>
      <c r="B137" t="s">
        <v>1270</v>
      </c>
      <c r="C137">
        <v>6</v>
      </c>
      <c r="D137">
        <v>4</v>
      </c>
      <c r="E137" t="s">
        <v>20</v>
      </c>
      <c r="F137">
        <v>0.63</v>
      </c>
      <c r="G137" t="s">
        <v>1265</v>
      </c>
      <c r="H137" t="s">
        <v>1271</v>
      </c>
    </row>
    <row r="138" spans="1:8" x14ac:dyDescent="0.2">
      <c r="A138" t="s">
        <v>299</v>
      </c>
      <c r="B138" t="s">
        <v>1272</v>
      </c>
      <c r="C138">
        <v>7</v>
      </c>
      <c r="D138">
        <v>-2</v>
      </c>
      <c r="E138" t="s">
        <v>20</v>
      </c>
      <c r="F138">
        <v>0.62</v>
      </c>
      <c r="G138" t="e">
        <f>--TGGGTGGAAAGT</f>
        <v>#NAME?</v>
      </c>
      <c r="H138" t="s">
        <v>1273</v>
      </c>
    </row>
    <row r="139" spans="1:8" x14ac:dyDescent="0.2">
      <c r="A139" t="s">
        <v>299</v>
      </c>
      <c r="B139" t="s">
        <v>1274</v>
      </c>
      <c r="C139">
        <v>8</v>
      </c>
      <c r="D139">
        <v>3</v>
      </c>
      <c r="E139" t="s">
        <v>20</v>
      </c>
      <c r="F139">
        <v>0.6</v>
      </c>
      <c r="G139" t="s">
        <v>1275</v>
      </c>
      <c r="H139" t="e">
        <f>---NTGGAATGTG</f>
        <v>#NAME?</v>
      </c>
    </row>
    <row r="140" spans="1:8" x14ac:dyDescent="0.2">
      <c r="A140" t="s">
        <v>299</v>
      </c>
      <c r="B140" t="s">
        <v>1276</v>
      </c>
      <c r="C140">
        <v>9</v>
      </c>
      <c r="D140">
        <v>4</v>
      </c>
      <c r="E140" t="s">
        <v>20</v>
      </c>
      <c r="F140">
        <v>0.59</v>
      </c>
      <c r="G140" t="s">
        <v>1265</v>
      </c>
      <c r="H140" t="e">
        <f>----TGGAATGT</f>
        <v>#NAME?</v>
      </c>
    </row>
    <row r="141" spans="1:8" x14ac:dyDescent="0.2">
      <c r="A141" t="s">
        <v>299</v>
      </c>
      <c r="B141" t="s">
        <v>1277</v>
      </c>
      <c r="C141">
        <v>10</v>
      </c>
      <c r="D141">
        <v>3</v>
      </c>
      <c r="E141" t="s">
        <v>20</v>
      </c>
      <c r="F141">
        <v>0.57999999999999996</v>
      </c>
      <c r="G141" t="s">
        <v>1275</v>
      </c>
      <c r="H141" t="e">
        <f>---NTGGAATGTN</f>
        <v>#NAME?</v>
      </c>
    </row>
    <row r="142" spans="1:8" x14ac:dyDescent="0.2">
      <c r="A142" t="s">
        <v>324</v>
      </c>
      <c r="B142" t="s">
        <v>287</v>
      </c>
      <c r="C142">
        <v>1</v>
      </c>
      <c r="D142">
        <v>-2</v>
      </c>
      <c r="E142" t="s">
        <v>10</v>
      </c>
      <c r="F142">
        <v>0.9</v>
      </c>
      <c r="G142" t="s">
        <v>1278</v>
      </c>
      <c r="H142" t="s">
        <v>1154</v>
      </c>
    </row>
    <row r="143" spans="1:8" x14ac:dyDescent="0.2">
      <c r="A143" t="s">
        <v>324</v>
      </c>
      <c r="B143" t="s">
        <v>281</v>
      </c>
      <c r="C143">
        <v>2</v>
      </c>
      <c r="D143">
        <v>0</v>
      </c>
      <c r="E143" t="s">
        <v>10</v>
      </c>
      <c r="F143">
        <v>0.87</v>
      </c>
      <c r="G143" t="s">
        <v>1279</v>
      </c>
      <c r="H143" t="s">
        <v>1280</v>
      </c>
    </row>
    <row r="144" spans="1:8" x14ac:dyDescent="0.2">
      <c r="A144" t="s">
        <v>324</v>
      </c>
      <c r="B144" t="s">
        <v>294</v>
      </c>
      <c r="C144">
        <v>3</v>
      </c>
      <c r="D144">
        <v>0</v>
      </c>
      <c r="E144" t="s">
        <v>20</v>
      </c>
      <c r="F144">
        <v>0.87</v>
      </c>
      <c r="G144" t="s">
        <v>1279</v>
      </c>
      <c r="H144" t="s">
        <v>1281</v>
      </c>
    </row>
    <row r="145" spans="1:8" x14ac:dyDescent="0.2">
      <c r="A145" t="s">
        <v>324</v>
      </c>
      <c r="B145" t="s">
        <v>291</v>
      </c>
      <c r="C145">
        <v>4</v>
      </c>
      <c r="D145">
        <v>-1</v>
      </c>
      <c r="E145" t="s">
        <v>10</v>
      </c>
      <c r="F145">
        <v>0.87</v>
      </c>
      <c r="G145" t="s">
        <v>1282</v>
      </c>
      <c r="H145" t="s">
        <v>293</v>
      </c>
    </row>
    <row r="146" spans="1:8" x14ac:dyDescent="0.2">
      <c r="A146" t="s">
        <v>324</v>
      </c>
      <c r="B146" t="s">
        <v>166</v>
      </c>
      <c r="C146">
        <v>5</v>
      </c>
      <c r="D146">
        <v>-1</v>
      </c>
      <c r="E146" t="s">
        <v>10</v>
      </c>
      <c r="F146">
        <v>0.84</v>
      </c>
      <c r="G146" t="e">
        <f>-CCCCCCCCCC</f>
        <v>#NAME?</v>
      </c>
      <c r="H146" t="s">
        <v>1283</v>
      </c>
    </row>
    <row r="147" spans="1:8" x14ac:dyDescent="0.2">
      <c r="A147" t="s">
        <v>324</v>
      </c>
      <c r="B147" t="s">
        <v>1284</v>
      </c>
      <c r="C147">
        <v>6</v>
      </c>
      <c r="D147">
        <v>-1</v>
      </c>
      <c r="E147" t="s">
        <v>10</v>
      </c>
      <c r="F147">
        <v>0.78</v>
      </c>
      <c r="G147" t="e">
        <f>-CCCCCCCCCC</f>
        <v>#NAME?</v>
      </c>
      <c r="H147" t="s">
        <v>1285</v>
      </c>
    </row>
    <row r="148" spans="1:8" x14ac:dyDescent="0.2">
      <c r="A148" t="s">
        <v>324</v>
      </c>
      <c r="B148" t="s">
        <v>289</v>
      </c>
      <c r="C148">
        <v>7</v>
      </c>
      <c r="D148">
        <v>-1</v>
      </c>
      <c r="E148" t="s">
        <v>10</v>
      </c>
      <c r="F148">
        <v>0.78</v>
      </c>
      <c r="G148" t="e">
        <f>-CCCCCCCCCC</f>
        <v>#NAME?</v>
      </c>
      <c r="H148" t="s">
        <v>1286</v>
      </c>
    </row>
    <row r="149" spans="1:8" x14ac:dyDescent="0.2">
      <c r="A149" t="s">
        <v>324</v>
      </c>
      <c r="B149" t="s">
        <v>1287</v>
      </c>
      <c r="C149">
        <v>8</v>
      </c>
      <c r="D149">
        <v>-1</v>
      </c>
      <c r="E149" t="s">
        <v>10</v>
      </c>
      <c r="F149">
        <v>0.78</v>
      </c>
      <c r="G149" t="s">
        <v>1288</v>
      </c>
      <c r="H149" t="s">
        <v>1289</v>
      </c>
    </row>
    <row r="150" spans="1:8" x14ac:dyDescent="0.2">
      <c r="A150" t="s">
        <v>324</v>
      </c>
      <c r="B150" t="s">
        <v>187</v>
      </c>
      <c r="C150">
        <v>9</v>
      </c>
      <c r="D150">
        <v>-2</v>
      </c>
      <c r="E150" t="s">
        <v>10</v>
      </c>
      <c r="F150">
        <v>0.77</v>
      </c>
      <c r="G150" t="e">
        <f>--CCCCCCCCCC</f>
        <v>#NAME?</v>
      </c>
      <c r="H150" t="s">
        <v>1290</v>
      </c>
    </row>
    <row r="151" spans="1:8" x14ac:dyDescent="0.2">
      <c r="A151" t="s">
        <v>324</v>
      </c>
      <c r="B151" t="s">
        <v>310</v>
      </c>
      <c r="C151">
        <v>10</v>
      </c>
      <c r="D151">
        <v>-1</v>
      </c>
      <c r="E151" t="s">
        <v>10</v>
      </c>
      <c r="F151">
        <v>0.77</v>
      </c>
      <c r="G151" t="s">
        <v>1291</v>
      </c>
      <c r="H151" t="s">
        <v>1292</v>
      </c>
    </row>
    <row r="152" spans="1:8" x14ac:dyDescent="0.2">
      <c r="A152" t="s">
        <v>347</v>
      </c>
      <c r="B152" t="s">
        <v>1293</v>
      </c>
      <c r="C152">
        <v>1</v>
      </c>
      <c r="D152">
        <v>2</v>
      </c>
      <c r="E152" t="s">
        <v>20</v>
      </c>
      <c r="F152">
        <v>0.61</v>
      </c>
      <c r="G152" t="s">
        <v>1294</v>
      </c>
      <c r="H152" t="e">
        <f>--NNATAAGGNN</f>
        <v>#NAME?</v>
      </c>
    </row>
    <row r="153" spans="1:8" x14ac:dyDescent="0.2">
      <c r="A153" t="s">
        <v>347</v>
      </c>
      <c r="B153" t="s">
        <v>90</v>
      </c>
      <c r="C153">
        <v>2</v>
      </c>
      <c r="D153">
        <v>-4</v>
      </c>
      <c r="E153" t="s">
        <v>10</v>
      </c>
      <c r="F153">
        <v>0.59</v>
      </c>
      <c r="G153" t="e">
        <f>----SWKCMCAAGKAR</f>
        <v>#NAME?</v>
      </c>
      <c r="H153" t="s">
        <v>1295</v>
      </c>
    </row>
    <row r="154" spans="1:8" x14ac:dyDescent="0.2">
      <c r="A154" t="s">
        <v>347</v>
      </c>
      <c r="B154" t="s">
        <v>1296</v>
      </c>
      <c r="C154">
        <v>3</v>
      </c>
      <c r="D154">
        <v>4</v>
      </c>
      <c r="E154" t="s">
        <v>10</v>
      </c>
      <c r="F154">
        <v>0.56000000000000005</v>
      </c>
      <c r="G154" t="s">
        <v>1294</v>
      </c>
      <c r="H154" t="e">
        <f>----CCAATTAA</f>
        <v>#NAME?</v>
      </c>
    </row>
    <row r="155" spans="1:8" x14ac:dyDescent="0.2">
      <c r="A155" t="s">
        <v>347</v>
      </c>
      <c r="B155" t="s">
        <v>1072</v>
      </c>
      <c r="C155">
        <v>4</v>
      </c>
      <c r="D155">
        <v>-1</v>
      </c>
      <c r="E155" t="s">
        <v>10</v>
      </c>
      <c r="F155">
        <v>0.56000000000000005</v>
      </c>
      <c r="G155" t="e">
        <f>-SWKCMCAAGKAR</f>
        <v>#NAME?</v>
      </c>
      <c r="H155" t="s">
        <v>1297</v>
      </c>
    </row>
    <row r="156" spans="1:8" x14ac:dyDescent="0.2">
      <c r="A156" t="s">
        <v>347</v>
      </c>
      <c r="B156" t="s">
        <v>1298</v>
      </c>
      <c r="C156">
        <v>5</v>
      </c>
      <c r="D156">
        <v>4</v>
      </c>
      <c r="E156" t="s">
        <v>10</v>
      </c>
      <c r="F156">
        <v>0.55000000000000004</v>
      </c>
      <c r="G156" t="s">
        <v>1294</v>
      </c>
      <c r="H156" t="e">
        <f>----CCAATTAA</f>
        <v>#NAME?</v>
      </c>
    </row>
    <row r="157" spans="1:8" x14ac:dyDescent="0.2">
      <c r="A157" t="s">
        <v>347</v>
      </c>
      <c r="B157" t="s">
        <v>1299</v>
      </c>
      <c r="C157">
        <v>6</v>
      </c>
      <c r="D157">
        <v>4</v>
      </c>
      <c r="E157" t="s">
        <v>10</v>
      </c>
      <c r="F157">
        <v>0.55000000000000004</v>
      </c>
      <c r="G157" t="s">
        <v>1294</v>
      </c>
      <c r="H157" t="e">
        <f>----CCAATTAG</f>
        <v>#NAME?</v>
      </c>
    </row>
    <row r="158" spans="1:8" x14ac:dyDescent="0.2">
      <c r="A158" t="s">
        <v>347</v>
      </c>
      <c r="B158" t="s">
        <v>568</v>
      </c>
      <c r="C158">
        <v>7</v>
      </c>
      <c r="D158">
        <v>4</v>
      </c>
      <c r="E158" t="s">
        <v>10</v>
      </c>
      <c r="F158">
        <v>0.55000000000000004</v>
      </c>
      <c r="G158" t="s">
        <v>1300</v>
      </c>
      <c r="H158" t="e">
        <f>----AVCAGGAAGT</f>
        <v>#NAME?</v>
      </c>
    </row>
    <row r="159" spans="1:8" x14ac:dyDescent="0.2">
      <c r="A159" t="s">
        <v>347</v>
      </c>
      <c r="B159" t="s">
        <v>140</v>
      </c>
      <c r="C159">
        <v>8</v>
      </c>
      <c r="D159">
        <v>-6</v>
      </c>
      <c r="E159" t="s">
        <v>20</v>
      </c>
      <c r="F159">
        <v>0.54</v>
      </c>
      <c r="G159" t="e">
        <f>------SWKCMCAAGKAR</f>
        <v>#NAME?</v>
      </c>
      <c r="H159" t="s">
        <v>1301</v>
      </c>
    </row>
    <row r="160" spans="1:8" x14ac:dyDescent="0.2">
      <c r="A160" t="s">
        <v>347</v>
      </c>
      <c r="B160" t="s">
        <v>637</v>
      </c>
      <c r="C160">
        <v>9</v>
      </c>
      <c r="D160">
        <v>3</v>
      </c>
      <c r="E160" t="s">
        <v>10</v>
      </c>
      <c r="F160">
        <v>0.54</v>
      </c>
      <c r="G160" t="s">
        <v>1302</v>
      </c>
      <c r="H160" t="e">
        <f>---NTCAAGGTCA</f>
        <v>#NAME?</v>
      </c>
    </row>
    <row r="161" spans="1:8" x14ac:dyDescent="0.2">
      <c r="A161" t="s">
        <v>347</v>
      </c>
      <c r="B161" t="s">
        <v>1074</v>
      </c>
      <c r="C161">
        <v>10</v>
      </c>
      <c r="D161">
        <v>-3</v>
      </c>
      <c r="E161" t="s">
        <v>20</v>
      </c>
      <c r="F161">
        <v>0.54</v>
      </c>
      <c r="G161" t="s">
        <v>1303</v>
      </c>
      <c r="H161" t="s">
        <v>1304</v>
      </c>
    </row>
    <row r="162" spans="1:8" x14ac:dyDescent="0.2">
      <c r="A162" t="s">
        <v>367</v>
      </c>
      <c r="B162" t="s">
        <v>484</v>
      </c>
      <c r="C162">
        <v>1</v>
      </c>
      <c r="D162">
        <v>4</v>
      </c>
      <c r="E162" t="s">
        <v>20</v>
      </c>
      <c r="F162">
        <v>0.63</v>
      </c>
      <c r="G162" t="s">
        <v>1305</v>
      </c>
      <c r="H162" t="e">
        <f>----GTGACCTT</f>
        <v>#NAME?</v>
      </c>
    </row>
    <row r="163" spans="1:8" x14ac:dyDescent="0.2">
      <c r="A163" t="s">
        <v>367</v>
      </c>
      <c r="B163" t="s">
        <v>345</v>
      </c>
      <c r="C163">
        <v>2</v>
      </c>
      <c r="D163">
        <v>2</v>
      </c>
      <c r="E163" t="s">
        <v>20</v>
      </c>
      <c r="F163">
        <v>0.61</v>
      </c>
      <c r="G163" t="s">
        <v>1305</v>
      </c>
      <c r="H163" t="e">
        <f>--NCCTTATCTG</f>
        <v>#NAME?</v>
      </c>
    </row>
    <row r="164" spans="1:8" x14ac:dyDescent="0.2">
      <c r="A164" t="s">
        <v>367</v>
      </c>
      <c r="B164" t="s">
        <v>1306</v>
      </c>
      <c r="C164">
        <v>3</v>
      </c>
      <c r="D164">
        <v>-1</v>
      </c>
      <c r="E164" t="s">
        <v>20</v>
      </c>
      <c r="F164">
        <v>0.61</v>
      </c>
      <c r="G164" t="e">
        <f>-TNGKCTSAKCTB</f>
        <v>#NAME?</v>
      </c>
      <c r="H164" t="s">
        <v>1307</v>
      </c>
    </row>
    <row r="165" spans="1:8" x14ac:dyDescent="0.2">
      <c r="A165" t="s">
        <v>367</v>
      </c>
      <c r="B165" t="s">
        <v>343</v>
      </c>
      <c r="C165">
        <v>4</v>
      </c>
      <c r="D165">
        <v>2</v>
      </c>
      <c r="E165" t="s">
        <v>10</v>
      </c>
      <c r="F165">
        <v>0.61</v>
      </c>
      <c r="G165" t="s">
        <v>1305</v>
      </c>
      <c r="H165" t="e">
        <f>--NNCTTATCTN</f>
        <v>#NAME?</v>
      </c>
    </row>
    <row r="166" spans="1:8" x14ac:dyDescent="0.2">
      <c r="A166" t="s">
        <v>367</v>
      </c>
      <c r="B166" t="s">
        <v>1308</v>
      </c>
      <c r="C166">
        <v>5</v>
      </c>
      <c r="D166">
        <v>3</v>
      </c>
      <c r="E166" t="s">
        <v>20</v>
      </c>
      <c r="F166">
        <v>0.6</v>
      </c>
      <c r="G166" t="s">
        <v>1305</v>
      </c>
      <c r="H166" t="s">
        <v>1309</v>
      </c>
    </row>
    <row r="167" spans="1:8" x14ac:dyDescent="0.2">
      <c r="A167" t="s">
        <v>367</v>
      </c>
      <c r="B167" t="s">
        <v>1310</v>
      </c>
      <c r="C167">
        <v>6</v>
      </c>
      <c r="D167">
        <v>3</v>
      </c>
      <c r="E167" t="s">
        <v>10</v>
      </c>
      <c r="F167">
        <v>0.6</v>
      </c>
      <c r="G167" t="s">
        <v>1311</v>
      </c>
      <c r="H167" t="e">
        <f>---TCTTATCTCCC</f>
        <v>#NAME?</v>
      </c>
    </row>
    <row r="168" spans="1:8" x14ac:dyDescent="0.2">
      <c r="A168" t="s">
        <v>367</v>
      </c>
      <c r="B168" t="s">
        <v>1312</v>
      </c>
      <c r="C168">
        <v>7</v>
      </c>
      <c r="D168">
        <v>-1</v>
      </c>
      <c r="E168" t="s">
        <v>10</v>
      </c>
      <c r="F168">
        <v>0.6</v>
      </c>
      <c r="G168" t="e">
        <f>-TNGKCTSAKCTB</f>
        <v>#NAME?</v>
      </c>
      <c r="H168" t="s">
        <v>1313</v>
      </c>
    </row>
    <row r="169" spans="1:8" x14ac:dyDescent="0.2">
      <c r="A169" t="s">
        <v>367</v>
      </c>
      <c r="B169" t="s">
        <v>328</v>
      </c>
      <c r="C169">
        <v>8</v>
      </c>
      <c r="D169">
        <v>3</v>
      </c>
      <c r="E169" t="s">
        <v>20</v>
      </c>
      <c r="F169">
        <v>0.6</v>
      </c>
      <c r="G169" t="s">
        <v>1314</v>
      </c>
      <c r="H169" t="e">
        <f>---YCTTATCWVN</f>
        <v>#NAME?</v>
      </c>
    </row>
    <row r="170" spans="1:8" x14ac:dyDescent="0.2">
      <c r="A170" t="s">
        <v>367</v>
      </c>
      <c r="B170" t="s">
        <v>1315</v>
      </c>
      <c r="C170">
        <v>9</v>
      </c>
      <c r="D170">
        <v>-1</v>
      </c>
      <c r="E170" t="s">
        <v>20</v>
      </c>
      <c r="F170">
        <v>0.59</v>
      </c>
      <c r="G170" t="e">
        <f>-TNGKCTSAKCTB</f>
        <v>#NAME?</v>
      </c>
      <c r="H170" t="s">
        <v>1316</v>
      </c>
    </row>
    <row r="171" spans="1:8" x14ac:dyDescent="0.2">
      <c r="A171" t="s">
        <v>367</v>
      </c>
      <c r="B171" t="s">
        <v>332</v>
      </c>
      <c r="C171">
        <v>10</v>
      </c>
      <c r="D171">
        <v>3</v>
      </c>
      <c r="E171" t="s">
        <v>20</v>
      </c>
      <c r="F171">
        <v>0.59</v>
      </c>
      <c r="G171" t="s">
        <v>1305</v>
      </c>
      <c r="H171" t="s">
        <v>1317</v>
      </c>
    </row>
    <row r="172" spans="1:8" x14ac:dyDescent="0.2">
      <c r="A172" t="s">
        <v>389</v>
      </c>
      <c r="B172" t="s">
        <v>1318</v>
      </c>
      <c r="C172">
        <v>1</v>
      </c>
      <c r="D172">
        <v>0</v>
      </c>
      <c r="E172" t="s">
        <v>10</v>
      </c>
      <c r="F172">
        <v>0.72</v>
      </c>
      <c r="G172" t="s">
        <v>1319</v>
      </c>
      <c r="H172" t="s">
        <v>1320</v>
      </c>
    </row>
    <row r="173" spans="1:8" x14ac:dyDescent="0.2">
      <c r="A173" t="s">
        <v>389</v>
      </c>
      <c r="B173" t="s">
        <v>1321</v>
      </c>
      <c r="C173">
        <v>2</v>
      </c>
      <c r="D173">
        <v>-1</v>
      </c>
      <c r="E173" t="s">
        <v>20</v>
      </c>
      <c r="F173">
        <v>0.66</v>
      </c>
      <c r="G173" t="s">
        <v>1322</v>
      </c>
      <c r="H173" t="s">
        <v>1323</v>
      </c>
    </row>
    <row r="174" spans="1:8" x14ac:dyDescent="0.2">
      <c r="A174" t="s">
        <v>389</v>
      </c>
      <c r="B174" t="s">
        <v>1324</v>
      </c>
      <c r="C174">
        <v>3</v>
      </c>
      <c r="D174">
        <v>-1</v>
      </c>
      <c r="E174" t="s">
        <v>10</v>
      </c>
      <c r="F174">
        <v>0.66</v>
      </c>
      <c r="G174" t="s">
        <v>1325</v>
      </c>
      <c r="H174" t="s">
        <v>1326</v>
      </c>
    </row>
    <row r="175" spans="1:8" x14ac:dyDescent="0.2">
      <c r="A175" t="s">
        <v>389</v>
      </c>
      <c r="B175" t="s">
        <v>1327</v>
      </c>
      <c r="C175">
        <v>4</v>
      </c>
      <c r="D175">
        <v>-2</v>
      </c>
      <c r="E175" t="s">
        <v>20</v>
      </c>
      <c r="F175">
        <v>0.66</v>
      </c>
      <c r="G175" t="e">
        <f>--TTCTCGCGGC</f>
        <v>#NAME?</v>
      </c>
      <c r="H175" t="s">
        <v>1328</v>
      </c>
    </row>
    <row r="176" spans="1:8" x14ac:dyDescent="0.2">
      <c r="A176" t="s">
        <v>389</v>
      </c>
      <c r="B176" t="s">
        <v>1329</v>
      </c>
      <c r="C176">
        <v>5</v>
      </c>
      <c r="D176">
        <v>-2</v>
      </c>
      <c r="E176" t="s">
        <v>20</v>
      </c>
      <c r="F176">
        <v>0.65</v>
      </c>
      <c r="G176" t="e">
        <f>--TTCTCGCGGC</f>
        <v>#NAME?</v>
      </c>
      <c r="H176" t="s">
        <v>1330</v>
      </c>
    </row>
    <row r="177" spans="1:8" x14ac:dyDescent="0.2">
      <c r="A177" t="s">
        <v>389</v>
      </c>
      <c r="B177" t="s">
        <v>1331</v>
      </c>
      <c r="C177">
        <v>6</v>
      </c>
      <c r="D177">
        <v>-3</v>
      </c>
      <c r="E177" t="s">
        <v>10</v>
      </c>
      <c r="F177">
        <v>0.65</v>
      </c>
      <c r="G177" t="e">
        <f>---TTCTCGCGGC</f>
        <v>#NAME?</v>
      </c>
      <c r="H177" t="s">
        <v>1332</v>
      </c>
    </row>
    <row r="178" spans="1:8" x14ac:dyDescent="0.2">
      <c r="A178" t="s">
        <v>389</v>
      </c>
      <c r="B178" t="s">
        <v>1333</v>
      </c>
      <c r="C178">
        <v>7</v>
      </c>
      <c r="D178">
        <v>0</v>
      </c>
      <c r="E178" t="s">
        <v>20</v>
      </c>
      <c r="F178">
        <v>0.64</v>
      </c>
      <c r="G178" t="s">
        <v>1334</v>
      </c>
      <c r="H178" t="s">
        <v>1335</v>
      </c>
    </row>
    <row r="179" spans="1:8" x14ac:dyDescent="0.2">
      <c r="A179" t="s">
        <v>389</v>
      </c>
      <c r="B179" t="s">
        <v>1336</v>
      </c>
      <c r="C179">
        <v>8</v>
      </c>
      <c r="D179">
        <v>-2</v>
      </c>
      <c r="E179" t="s">
        <v>20</v>
      </c>
      <c r="F179">
        <v>0.64</v>
      </c>
      <c r="G179" t="e">
        <f>--TTCTCGCGGC</f>
        <v>#NAME?</v>
      </c>
      <c r="H179" t="s">
        <v>1337</v>
      </c>
    </row>
    <row r="180" spans="1:8" x14ac:dyDescent="0.2">
      <c r="A180" t="s">
        <v>389</v>
      </c>
      <c r="B180" t="s">
        <v>1338</v>
      </c>
      <c r="C180">
        <v>9</v>
      </c>
      <c r="D180">
        <v>0</v>
      </c>
      <c r="E180" t="s">
        <v>10</v>
      </c>
      <c r="F180">
        <v>0.63</v>
      </c>
      <c r="G180" t="s">
        <v>1339</v>
      </c>
      <c r="H180" t="s">
        <v>1340</v>
      </c>
    </row>
    <row r="181" spans="1:8" x14ac:dyDescent="0.2">
      <c r="A181" t="s">
        <v>389</v>
      </c>
      <c r="B181" t="s">
        <v>1341</v>
      </c>
      <c r="C181">
        <v>10</v>
      </c>
      <c r="D181">
        <v>0</v>
      </c>
      <c r="E181" t="s">
        <v>20</v>
      </c>
      <c r="F181">
        <v>0.62</v>
      </c>
      <c r="G181" t="s">
        <v>1339</v>
      </c>
      <c r="H181" t="s">
        <v>1342</v>
      </c>
    </row>
    <row r="182" spans="1:8" x14ac:dyDescent="0.2">
      <c r="A182" t="s">
        <v>711</v>
      </c>
      <c r="B182" t="s">
        <v>1343</v>
      </c>
      <c r="C182">
        <v>1</v>
      </c>
      <c r="D182">
        <v>0</v>
      </c>
      <c r="E182" t="s">
        <v>10</v>
      </c>
      <c r="F182">
        <v>0.67</v>
      </c>
      <c r="G182" t="s">
        <v>1344</v>
      </c>
      <c r="H182" t="s">
        <v>1345</v>
      </c>
    </row>
    <row r="183" spans="1:8" x14ac:dyDescent="0.2">
      <c r="A183" t="s">
        <v>711</v>
      </c>
      <c r="B183" t="s">
        <v>1346</v>
      </c>
      <c r="C183">
        <v>2</v>
      </c>
      <c r="D183">
        <v>-4</v>
      </c>
      <c r="E183" t="s">
        <v>10</v>
      </c>
      <c r="F183">
        <v>0.67</v>
      </c>
      <c r="G183" t="s">
        <v>1347</v>
      </c>
      <c r="H183" t="s">
        <v>1348</v>
      </c>
    </row>
    <row r="184" spans="1:8" x14ac:dyDescent="0.2">
      <c r="A184" t="s">
        <v>711</v>
      </c>
      <c r="B184" t="s">
        <v>1349</v>
      </c>
      <c r="C184">
        <v>3</v>
      </c>
      <c r="D184">
        <v>-1</v>
      </c>
      <c r="E184" t="s">
        <v>10</v>
      </c>
      <c r="F184">
        <v>0.67</v>
      </c>
      <c r="G184" t="e">
        <f>-CCACTGGAGC</f>
        <v>#NAME?</v>
      </c>
      <c r="H184" t="s">
        <v>1350</v>
      </c>
    </row>
    <row r="185" spans="1:8" x14ac:dyDescent="0.2">
      <c r="A185" t="s">
        <v>711</v>
      </c>
      <c r="B185" t="s">
        <v>1351</v>
      </c>
      <c r="C185">
        <v>4</v>
      </c>
      <c r="D185">
        <v>-4</v>
      </c>
      <c r="E185" t="s">
        <v>10</v>
      </c>
      <c r="F185">
        <v>0.66</v>
      </c>
      <c r="G185" t="s">
        <v>1352</v>
      </c>
      <c r="H185" t="s">
        <v>1353</v>
      </c>
    </row>
    <row r="186" spans="1:8" x14ac:dyDescent="0.2">
      <c r="A186" t="s">
        <v>711</v>
      </c>
      <c r="B186" t="s">
        <v>1354</v>
      </c>
      <c r="C186">
        <v>5</v>
      </c>
      <c r="D186">
        <v>-1</v>
      </c>
      <c r="E186" t="s">
        <v>20</v>
      </c>
      <c r="F186">
        <v>0.65</v>
      </c>
      <c r="G186" t="e">
        <f>-CCACTGGAGC</f>
        <v>#NAME?</v>
      </c>
      <c r="H186" t="s">
        <v>1355</v>
      </c>
    </row>
    <row r="187" spans="1:8" x14ac:dyDescent="0.2">
      <c r="A187" t="s">
        <v>711</v>
      </c>
      <c r="B187" t="s">
        <v>942</v>
      </c>
      <c r="C187">
        <v>6</v>
      </c>
      <c r="D187">
        <v>-4</v>
      </c>
      <c r="E187" t="s">
        <v>10</v>
      </c>
      <c r="F187">
        <v>0.65</v>
      </c>
      <c r="G187" t="s">
        <v>1347</v>
      </c>
      <c r="H187" t="s">
        <v>1216</v>
      </c>
    </row>
    <row r="188" spans="1:8" x14ac:dyDescent="0.2">
      <c r="A188" t="s">
        <v>711</v>
      </c>
      <c r="B188" t="s">
        <v>481</v>
      </c>
      <c r="C188">
        <v>7</v>
      </c>
      <c r="D188">
        <v>-1</v>
      </c>
      <c r="E188" t="s">
        <v>10</v>
      </c>
      <c r="F188">
        <v>0.64</v>
      </c>
      <c r="G188" t="e">
        <f>-CCACTGGAGC</f>
        <v>#NAME?</v>
      </c>
      <c r="H188" t="s">
        <v>1356</v>
      </c>
    </row>
    <row r="189" spans="1:8" x14ac:dyDescent="0.2">
      <c r="A189" t="s">
        <v>711</v>
      </c>
      <c r="B189" t="s">
        <v>1192</v>
      </c>
      <c r="C189">
        <v>8</v>
      </c>
      <c r="D189">
        <v>4</v>
      </c>
      <c r="E189" t="s">
        <v>20</v>
      </c>
      <c r="F189">
        <v>0.64</v>
      </c>
      <c r="G189" t="s">
        <v>1344</v>
      </c>
      <c r="H189" t="e">
        <f>----CGGAGC</f>
        <v>#NAME?</v>
      </c>
    </row>
    <row r="190" spans="1:8" x14ac:dyDescent="0.2">
      <c r="A190" t="s">
        <v>711</v>
      </c>
      <c r="B190" t="s">
        <v>1357</v>
      </c>
      <c r="C190">
        <v>9</v>
      </c>
      <c r="D190">
        <v>-4</v>
      </c>
      <c r="E190" t="s">
        <v>10</v>
      </c>
      <c r="F190">
        <v>0.61</v>
      </c>
      <c r="G190" t="s">
        <v>1352</v>
      </c>
      <c r="H190" t="s">
        <v>1353</v>
      </c>
    </row>
    <row r="191" spans="1:8" x14ac:dyDescent="0.2">
      <c r="A191" t="s">
        <v>711</v>
      </c>
      <c r="B191" t="s">
        <v>1358</v>
      </c>
      <c r="C191">
        <v>10</v>
      </c>
      <c r="D191">
        <v>-1</v>
      </c>
      <c r="E191" t="s">
        <v>10</v>
      </c>
      <c r="F191">
        <v>0.61</v>
      </c>
      <c r="G191" t="s">
        <v>1359</v>
      </c>
      <c r="H191" t="s">
        <v>1360</v>
      </c>
    </row>
    <row r="192" spans="1:8" x14ac:dyDescent="0.2">
      <c r="A192" t="s">
        <v>730</v>
      </c>
      <c r="B192" t="s">
        <v>917</v>
      </c>
      <c r="C192">
        <v>1</v>
      </c>
      <c r="D192">
        <v>2</v>
      </c>
      <c r="E192" t="s">
        <v>20</v>
      </c>
      <c r="F192">
        <v>0.7</v>
      </c>
      <c r="G192" t="s">
        <v>1361</v>
      </c>
      <c r="H192" t="s">
        <v>1362</v>
      </c>
    </row>
    <row r="193" spans="1:8" x14ac:dyDescent="0.2">
      <c r="A193" t="s">
        <v>730</v>
      </c>
      <c r="B193" t="s">
        <v>458</v>
      </c>
      <c r="C193">
        <v>2</v>
      </c>
      <c r="D193">
        <v>0</v>
      </c>
      <c r="E193" t="s">
        <v>20</v>
      </c>
      <c r="F193">
        <v>0.63</v>
      </c>
      <c r="G193" t="s">
        <v>1361</v>
      </c>
      <c r="H193" t="s">
        <v>1363</v>
      </c>
    </row>
    <row r="194" spans="1:8" x14ac:dyDescent="0.2">
      <c r="A194" t="s">
        <v>730</v>
      </c>
      <c r="B194" t="s">
        <v>468</v>
      </c>
      <c r="C194">
        <v>3</v>
      </c>
      <c r="D194">
        <v>-2</v>
      </c>
      <c r="E194" t="s">
        <v>10</v>
      </c>
      <c r="F194">
        <v>0.62</v>
      </c>
      <c r="G194" t="e">
        <f>--GTTTCCTCTTGC</f>
        <v>#NAME?</v>
      </c>
      <c r="H194" t="s">
        <v>1364</v>
      </c>
    </row>
    <row r="195" spans="1:8" x14ac:dyDescent="0.2">
      <c r="A195" t="s">
        <v>730</v>
      </c>
      <c r="B195" t="s">
        <v>462</v>
      </c>
      <c r="C195">
        <v>4</v>
      </c>
      <c r="D195">
        <v>0</v>
      </c>
      <c r="E195" t="s">
        <v>10</v>
      </c>
      <c r="F195">
        <v>0.62</v>
      </c>
      <c r="G195" t="s">
        <v>1361</v>
      </c>
      <c r="H195" t="s">
        <v>1363</v>
      </c>
    </row>
    <row r="196" spans="1:8" x14ac:dyDescent="0.2">
      <c r="A196" t="s">
        <v>730</v>
      </c>
      <c r="B196" t="s">
        <v>236</v>
      </c>
      <c r="C196">
        <v>5</v>
      </c>
      <c r="D196">
        <v>-2</v>
      </c>
      <c r="E196" t="s">
        <v>20</v>
      </c>
      <c r="F196">
        <v>0.62</v>
      </c>
      <c r="G196" t="e">
        <f>--GTTTCCTCTTGC</f>
        <v>#NAME?</v>
      </c>
      <c r="H196" t="s">
        <v>238</v>
      </c>
    </row>
    <row r="197" spans="1:8" x14ac:dyDescent="0.2">
      <c r="A197" t="s">
        <v>730</v>
      </c>
      <c r="B197" t="s">
        <v>456</v>
      </c>
      <c r="C197">
        <v>6</v>
      </c>
      <c r="D197">
        <v>0</v>
      </c>
      <c r="E197" t="s">
        <v>20</v>
      </c>
      <c r="F197">
        <v>0.62</v>
      </c>
      <c r="G197" t="s">
        <v>1361</v>
      </c>
      <c r="H197" t="s">
        <v>1365</v>
      </c>
    </row>
    <row r="198" spans="1:8" x14ac:dyDescent="0.2">
      <c r="A198" t="s">
        <v>730</v>
      </c>
      <c r="B198" t="s">
        <v>568</v>
      </c>
      <c r="C198">
        <v>7</v>
      </c>
      <c r="D198">
        <v>0</v>
      </c>
      <c r="E198" t="s">
        <v>20</v>
      </c>
      <c r="F198">
        <v>0.61</v>
      </c>
      <c r="G198" t="s">
        <v>1361</v>
      </c>
      <c r="H198" t="s">
        <v>1366</v>
      </c>
    </row>
    <row r="199" spans="1:8" x14ac:dyDescent="0.2">
      <c r="A199" t="s">
        <v>730</v>
      </c>
      <c r="B199" t="s">
        <v>1136</v>
      </c>
      <c r="C199">
        <v>8</v>
      </c>
      <c r="D199">
        <v>-3</v>
      </c>
      <c r="E199" t="s">
        <v>10</v>
      </c>
      <c r="F199">
        <v>0.6</v>
      </c>
      <c r="G199" t="e">
        <f>---GTTTCCTCTTGC</f>
        <v>#NAME?</v>
      </c>
      <c r="H199" t="s">
        <v>1138</v>
      </c>
    </row>
    <row r="200" spans="1:8" x14ac:dyDescent="0.2">
      <c r="A200" t="s">
        <v>730</v>
      </c>
      <c r="B200" t="s">
        <v>1367</v>
      </c>
      <c r="C200">
        <v>9</v>
      </c>
      <c r="D200">
        <v>-5</v>
      </c>
      <c r="E200" t="s">
        <v>20</v>
      </c>
      <c r="F200">
        <v>0.6</v>
      </c>
      <c r="G200" t="e">
        <f>-----GTTTCCTCTTGC</f>
        <v>#NAME?</v>
      </c>
      <c r="H200" t="s">
        <v>1368</v>
      </c>
    </row>
    <row r="201" spans="1:8" x14ac:dyDescent="0.2">
      <c r="A201" t="s">
        <v>730</v>
      </c>
      <c r="B201" t="s">
        <v>1266</v>
      </c>
      <c r="C201">
        <v>10</v>
      </c>
      <c r="D201">
        <v>-1</v>
      </c>
      <c r="E201" t="s">
        <v>10</v>
      </c>
      <c r="F201">
        <v>0.57999999999999996</v>
      </c>
      <c r="G201" t="e">
        <f>-GTTTCCTCTTGC</f>
        <v>#NAME?</v>
      </c>
      <c r="H201" t="s">
        <v>1369</v>
      </c>
    </row>
    <row r="202" spans="1:8" x14ac:dyDescent="0.2">
      <c r="A202" t="s">
        <v>755</v>
      </c>
      <c r="B202" t="s">
        <v>766</v>
      </c>
      <c r="C202">
        <v>1</v>
      </c>
      <c r="D202">
        <v>2</v>
      </c>
      <c r="E202" t="s">
        <v>10</v>
      </c>
      <c r="F202">
        <v>0.68</v>
      </c>
      <c r="G202" t="s">
        <v>1370</v>
      </c>
      <c r="H202" t="e">
        <f>--AAGGCAAGTGT</f>
        <v>#NAME?</v>
      </c>
    </row>
    <row r="203" spans="1:8" x14ac:dyDescent="0.2">
      <c r="A203" t="s">
        <v>755</v>
      </c>
      <c r="B203" t="s">
        <v>1011</v>
      </c>
      <c r="C203">
        <v>2</v>
      </c>
      <c r="D203">
        <v>-1</v>
      </c>
      <c r="E203" t="s">
        <v>10</v>
      </c>
      <c r="F203">
        <v>0.61</v>
      </c>
      <c r="G203" t="e">
        <f>-GGCAGGCAGG</f>
        <v>#NAME?</v>
      </c>
      <c r="H203" t="s">
        <v>1371</v>
      </c>
    </row>
    <row r="204" spans="1:8" x14ac:dyDescent="0.2">
      <c r="A204" t="s">
        <v>755</v>
      </c>
      <c r="B204" t="s">
        <v>821</v>
      </c>
      <c r="C204">
        <v>3</v>
      </c>
      <c r="D204">
        <v>1</v>
      </c>
      <c r="E204" t="s">
        <v>20</v>
      </c>
      <c r="F204">
        <v>0.61</v>
      </c>
      <c r="G204" t="s">
        <v>1372</v>
      </c>
      <c r="H204" t="e">
        <f>-SCAGYCADGCATGAC</f>
        <v>#NAME?</v>
      </c>
    </row>
    <row r="205" spans="1:8" x14ac:dyDescent="0.2">
      <c r="A205" t="s">
        <v>755</v>
      </c>
      <c r="B205" t="s">
        <v>1234</v>
      </c>
      <c r="C205">
        <v>4</v>
      </c>
      <c r="D205">
        <v>-4</v>
      </c>
      <c r="E205" t="s">
        <v>20</v>
      </c>
      <c r="F205">
        <v>0.57999999999999996</v>
      </c>
      <c r="G205" t="e">
        <f>----GGCAGGCAGG</f>
        <v>#NAME?</v>
      </c>
      <c r="H205" t="s">
        <v>1373</v>
      </c>
    </row>
    <row r="206" spans="1:8" x14ac:dyDescent="0.2">
      <c r="A206" t="s">
        <v>755</v>
      </c>
      <c r="B206" t="s">
        <v>189</v>
      </c>
      <c r="C206">
        <v>5</v>
      </c>
      <c r="D206">
        <v>1</v>
      </c>
      <c r="E206" t="s">
        <v>20</v>
      </c>
      <c r="F206">
        <v>0.57999999999999996</v>
      </c>
      <c r="G206" t="s">
        <v>1374</v>
      </c>
      <c r="H206" t="s">
        <v>1375</v>
      </c>
    </row>
    <row r="207" spans="1:8" x14ac:dyDescent="0.2">
      <c r="A207" t="s">
        <v>755</v>
      </c>
      <c r="B207" t="s">
        <v>460</v>
      </c>
      <c r="C207">
        <v>6</v>
      </c>
      <c r="D207">
        <v>1</v>
      </c>
      <c r="E207" t="s">
        <v>10</v>
      </c>
      <c r="F207">
        <v>0.57999999999999996</v>
      </c>
      <c r="G207" t="s">
        <v>1376</v>
      </c>
      <c r="H207" t="e">
        <f>-ACAGGAAGTG</f>
        <v>#NAME?</v>
      </c>
    </row>
    <row r="208" spans="1:8" x14ac:dyDescent="0.2">
      <c r="A208" t="s">
        <v>755</v>
      </c>
      <c r="B208" t="s">
        <v>936</v>
      </c>
      <c r="C208">
        <v>7</v>
      </c>
      <c r="D208">
        <v>-4</v>
      </c>
      <c r="E208" t="s">
        <v>20</v>
      </c>
      <c r="F208">
        <v>0.56999999999999995</v>
      </c>
      <c r="G208" t="e">
        <f>----GGCAGGCAGG</f>
        <v>#NAME?</v>
      </c>
      <c r="H208" t="s">
        <v>1377</v>
      </c>
    </row>
    <row r="209" spans="1:8" x14ac:dyDescent="0.2">
      <c r="A209" t="s">
        <v>755</v>
      </c>
      <c r="B209" t="s">
        <v>811</v>
      </c>
      <c r="C209">
        <v>8</v>
      </c>
      <c r="D209">
        <v>-4</v>
      </c>
      <c r="E209" t="s">
        <v>20</v>
      </c>
      <c r="F209">
        <v>0.56999999999999995</v>
      </c>
      <c r="G209" t="s">
        <v>1378</v>
      </c>
      <c r="H209" t="s">
        <v>1379</v>
      </c>
    </row>
    <row r="210" spans="1:8" x14ac:dyDescent="0.2">
      <c r="A210" t="s">
        <v>755</v>
      </c>
      <c r="B210" t="s">
        <v>1341</v>
      </c>
      <c r="C210">
        <v>9</v>
      </c>
      <c r="D210">
        <v>-2</v>
      </c>
      <c r="E210" t="s">
        <v>10</v>
      </c>
      <c r="F210">
        <v>0.56999999999999995</v>
      </c>
      <c r="G210" t="e">
        <f>--GGCAGGCAGG</f>
        <v>#NAME?</v>
      </c>
      <c r="H210" t="s">
        <v>1380</v>
      </c>
    </row>
    <row r="211" spans="1:8" x14ac:dyDescent="0.2">
      <c r="A211" t="s">
        <v>755</v>
      </c>
      <c r="B211" t="s">
        <v>1381</v>
      </c>
      <c r="C211">
        <v>10</v>
      </c>
      <c r="D211">
        <v>0</v>
      </c>
      <c r="E211" t="s">
        <v>20</v>
      </c>
      <c r="F211">
        <v>0.56999999999999995</v>
      </c>
      <c r="G211" t="s">
        <v>1374</v>
      </c>
      <c r="H211" t="s">
        <v>1382</v>
      </c>
    </row>
    <row r="212" spans="1:8" x14ac:dyDescent="0.2">
      <c r="A212" t="s">
        <v>776</v>
      </c>
      <c r="B212" t="s">
        <v>1383</v>
      </c>
      <c r="C212">
        <v>1</v>
      </c>
      <c r="D212">
        <v>0</v>
      </c>
      <c r="E212" t="s">
        <v>10</v>
      </c>
      <c r="F212">
        <v>0.69</v>
      </c>
      <c r="G212" t="s">
        <v>1384</v>
      </c>
      <c r="H212" t="s">
        <v>1385</v>
      </c>
    </row>
    <row r="213" spans="1:8" x14ac:dyDescent="0.2">
      <c r="A213" t="s">
        <v>776</v>
      </c>
      <c r="B213" t="s">
        <v>131</v>
      </c>
      <c r="C213">
        <v>2</v>
      </c>
      <c r="D213">
        <v>-3</v>
      </c>
      <c r="E213" t="s">
        <v>10</v>
      </c>
      <c r="F213">
        <v>0.69</v>
      </c>
      <c r="G213" t="e">
        <f>---ACCACAATTACV</f>
        <v>#NAME?</v>
      </c>
      <c r="H213" t="s">
        <v>1386</v>
      </c>
    </row>
    <row r="214" spans="1:8" x14ac:dyDescent="0.2">
      <c r="A214" t="s">
        <v>776</v>
      </c>
      <c r="B214" t="s">
        <v>1387</v>
      </c>
      <c r="C214">
        <v>3</v>
      </c>
      <c r="D214">
        <v>-2</v>
      </c>
      <c r="E214" t="s">
        <v>20</v>
      </c>
      <c r="F214">
        <v>0.68</v>
      </c>
      <c r="G214" t="s">
        <v>1388</v>
      </c>
      <c r="H214" t="s">
        <v>1389</v>
      </c>
    </row>
    <row r="215" spans="1:8" x14ac:dyDescent="0.2">
      <c r="A215" t="s">
        <v>776</v>
      </c>
      <c r="B215" t="s">
        <v>1390</v>
      </c>
      <c r="C215">
        <v>4</v>
      </c>
      <c r="D215">
        <v>-4</v>
      </c>
      <c r="E215" t="s">
        <v>20</v>
      </c>
      <c r="F215">
        <v>0.67</v>
      </c>
      <c r="G215" t="e">
        <f>----ACCACAATTACV</f>
        <v>#NAME?</v>
      </c>
      <c r="H215" t="s">
        <v>1391</v>
      </c>
    </row>
    <row r="216" spans="1:8" x14ac:dyDescent="0.2">
      <c r="A216" t="s">
        <v>776</v>
      </c>
      <c r="B216" t="s">
        <v>1015</v>
      </c>
      <c r="C216">
        <v>5</v>
      </c>
      <c r="D216">
        <v>-3</v>
      </c>
      <c r="E216" t="s">
        <v>10</v>
      </c>
      <c r="F216">
        <v>0.66</v>
      </c>
      <c r="G216" t="e">
        <f>---ACCACAATTACV</f>
        <v>#NAME?</v>
      </c>
      <c r="H216" t="s">
        <v>1392</v>
      </c>
    </row>
    <row r="217" spans="1:8" x14ac:dyDescent="0.2">
      <c r="A217" t="s">
        <v>776</v>
      </c>
      <c r="B217" t="s">
        <v>845</v>
      </c>
      <c r="C217">
        <v>6</v>
      </c>
      <c r="D217">
        <v>-2</v>
      </c>
      <c r="E217" t="s">
        <v>20</v>
      </c>
      <c r="F217">
        <v>0.63</v>
      </c>
      <c r="G217" t="e">
        <f>--ACCACAATTACV</f>
        <v>#NAME?</v>
      </c>
      <c r="H217" t="s">
        <v>1393</v>
      </c>
    </row>
    <row r="218" spans="1:8" x14ac:dyDescent="0.2">
      <c r="A218" t="s">
        <v>776</v>
      </c>
      <c r="B218" t="s">
        <v>1018</v>
      </c>
      <c r="C218">
        <v>7</v>
      </c>
      <c r="D218">
        <v>-2</v>
      </c>
      <c r="E218" t="s">
        <v>10</v>
      </c>
      <c r="F218">
        <v>0.63</v>
      </c>
      <c r="G218" t="e">
        <f>--ACCACAATTACV</f>
        <v>#NAME?</v>
      </c>
      <c r="H218" t="s">
        <v>1394</v>
      </c>
    </row>
    <row r="219" spans="1:8" x14ac:dyDescent="0.2">
      <c r="A219" t="s">
        <v>776</v>
      </c>
      <c r="B219" t="s">
        <v>601</v>
      </c>
      <c r="C219">
        <v>8</v>
      </c>
      <c r="D219">
        <v>3</v>
      </c>
      <c r="E219" t="s">
        <v>10</v>
      </c>
      <c r="F219">
        <v>0.62</v>
      </c>
      <c r="G219" t="s">
        <v>1384</v>
      </c>
      <c r="H219" t="s">
        <v>1395</v>
      </c>
    </row>
    <row r="220" spans="1:8" x14ac:dyDescent="0.2">
      <c r="A220" t="s">
        <v>776</v>
      </c>
      <c r="B220" t="s">
        <v>1396</v>
      </c>
      <c r="C220">
        <v>9</v>
      </c>
      <c r="D220">
        <v>3</v>
      </c>
      <c r="E220" t="s">
        <v>10</v>
      </c>
      <c r="F220">
        <v>0.62</v>
      </c>
      <c r="G220" t="s">
        <v>1384</v>
      </c>
      <c r="H220" t="s">
        <v>1395</v>
      </c>
    </row>
    <row r="221" spans="1:8" x14ac:dyDescent="0.2">
      <c r="A221" t="s">
        <v>776</v>
      </c>
      <c r="B221" t="s">
        <v>1397</v>
      </c>
      <c r="C221">
        <v>10</v>
      </c>
      <c r="D221">
        <v>3</v>
      </c>
      <c r="E221" t="s">
        <v>10</v>
      </c>
      <c r="F221">
        <v>0.62</v>
      </c>
      <c r="G221" t="s">
        <v>1384</v>
      </c>
      <c r="H221" t="s">
        <v>1395</v>
      </c>
    </row>
    <row r="222" spans="1:8" x14ac:dyDescent="0.2">
      <c r="A222" t="s">
        <v>1398</v>
      </c>
      <c r="B222" t="s">
        <v>620</v>
      </c>
      <c r="C222">
        <v>1</v>
      </c>
      <c r="D222">
        <v>-3</v>
      </c>
      <c r="E222" t="s">
        <v>20</v>
      </c>
      <c r="F222">
        <v>0.72</v>
      </c>
      <c r="G222" t="s">
        <v>1399</v>
      </c>
      <c r="H222" t="s">
        <v>1400</v>
      </c>
    </row>
    <row r="223" spans="1:8" x14ac:dyDescent="0.2">
      <c r="A223" t="s">
        <v>1398</v>
      </c>
      <c r="B223" t="s">
        <v>625</v>
      </c>
      <c r="C223">
        <v>2</v>
      </c>
      <c r="D223">
        <v>-4</v>
      </c>
      <c r="E223" t="s">
        <v>10</v>
      </c>
      <c r="F223">
        <v>0.7</v>
      </c>
      <c r="G223" t="s">
        <v>1401</v>
      </c>
      <c r="H223" t="s">
        <v>1402</v>
      </c>
    </row>
    <row r="224" spans="1:8" x14ac:dyDescent="0.2">
      <c r="A224" t="s">
        <v>1398</v>
      </c>
      <c r="B224" t="s">
        <v>1040</v>
      </c>
      <c r="C224">
        <v>3</v>
      </c>
      <c r="D224">
        <v>-1</v>
      </c>
      <c r="E224" t="s">
        <v>10</v>
      </c>
      <c r="F224">
        <v>0.67</v>
      </c>
      <c r="G224" t="s">
        <v>1403</v>
      </c>
      <c r="H224" t="s">
        <v>1042</v>
      </c>
    </row>
    <row r="225" spans="1:8" x14ac:dyDescent="0.2">
      <c r="A225" t="s">
        <v>1398</v>
      </c>
      <c r="B225" t="s">
        <v>1404</v>
      </c>
      <c r="C225">
        <v>4</v>
      </c>
      <c r="D225">
        <v>-3</v>
      </c>
      <c r="E225" t="s">
        <v>20</v>
      </c>
      <c r="F225">
        <v>0.62</v>
      </c>
      <c r="G225" t="e">
        <f>---GGTTTTAGAA</f>
        <v>#NAME?</v>
      </c>
      <c r="H225" t="s">
        <v>1405</v>
      </c>
    </row>
    <row r="226" spans="1:8" x14ac:dyDescent="0.2">
      <c r="A226" t="s">
        <v>1398</v>
      </c>
      <c r="B226" t="s">
        <v>953</v>
      </c>
      <c r="C226">
        <v>5</v>
      </c>
      <c r="D226">
        <v>-1</v>
      </c>
      <c r="E226" t="s">
        <v>20</v>
      </c>
      <c r="F226">
        <v>0.61</v>
      </c>
      <c r="G226" t="e">
        <f>-GGTTTTAGAA</f>
        <v>#NAME?</v>
      </c>
      <c r="H226" t="s">
        <v>1406</v>
      </c>
    </row>
    <row r="227" spans="1:8" x14ac:dyDescent="0.2">
      <c r="A227" t="s">
        <v>1398</v>
      </c>
      <c r="B227" t="s">
        <v>1407</v>
      </c>
      <c r="C227">
        <v>6</v>
      </c>
      <c r="D227">
        <v>-1</v>
      </c>
      <c r="E227" t="s">
        <v>10</v>
      </c>
      <c r="F227">
        <v>0.61</v>
      </c>
      <c r="G227" t="e">
        <f>-GGTTTTAGAA</f>
        <v>#NAME?</v>
      </c>
      <c r="H227" t="s">
        <v>1408</v>
      </c>
    </row>
    <row r="228" spans="1:8" x14ac:dyDescent="0.2">
      <c r="A228" t="s">
        <v>1398</v>
      </c>
      <c r="B228" t="s">
        <v>1409</v>
      </c>
      <c r="C228">
        <v>7</v>
      </c>
      <c r="D228">
        <v>-3</v>
      </c>
      <c r="E228" t="s">
        <v>20</v>
      </c>
      <c r="F228">
        <v>0.59</v>
      </c>
      <c r="G228" t="e">
        <f>---GGTTTTAGAA</f>
        <v>#NAME?</v>
      </c>
      <c r="H228" t="s">
        <v>1410</v>
      </c>
    </row>
    <row r="229" spans="1:8" x14ac:dyDescent="0.2">
      <c r="A229" t="s">
        <v>1398</v>
      </c>
      <c r="B229" t="s">
        <v>1037</v>
      </c>
      <c r="C229">
        <v>8</v>
      </c>
      <c r="D229">
        <v>1</v>
      </c>
      <c r="E229" t="s">
        <v>20</v>
      </c>
      <c r="F229">
        <v>0.57999999999999996</v>
      </c>
      <c r="G229" t="s">
        <v>1411</v>
      </c>
      <c r="H229" t="e">
        <f>-NTTTTACGAGN</f>
        <v>#NAME?</v>
      </c>
    </row>
    <row r="230" spans="1:8" x14ac:dyDescent="0.2">
      <c r="A230" t="s">
        <v>1398</v>
      </c>
      <c r="B230" t="s">
        <v>339</v>
      </c>
      <c r="C230">
        <v>9</v>
      </c>
      <c r="D230">
        <v>2</v>
      </c>
      <c r="E230" t="s">
        <v>20</v>
      </c>
      <c r="F230">
        <v>0.57999999999999996</v>
      </c>
      <c r="G230" t="s">
        <v>1411</v>
      </c>
      <c r="H230" t="e">
        <f>--TTTTATTRGN</f>
        <v>#NAME?</v>
      </c>
    </row>
    <row r="231" spans="1:8" x14ac:dyDescent="0.2">
      <c r="A231" t="s">
        <v>1398</v>
      </c>
      <c r="B231" t="s">
        <v>957</v>
      </c>
      <c r="C231">
        <v>10</v>
      </c>
      <c r="D231">
        <v>-1</v>
      </c>
      <c r="E231" t="s">
        <v>10</v>
      </c>
      <c r="F231">
        <v>0.57999999999999996</v>
      </c>
      <c r="G231" t="s">
        <v>1403</v>
      </c>
      <c r="H231" t="s">
        <v>1412</v>
      </c>
    </row>
    <row r="232" spans="1:8" x14ac:dyDescent="0.2">
      <c r="A232" t="s">
        <v>1413</v>
      </c>
      <c r="B232" t="s">
        <v>181</v>
      </c>
      <c r="C232">
        <v>1</v>
      </c>
      <c r="D232">
        <v>1</v>
      </c>
      <c r="E232" t="s">
        <v>20</v>
      </c>
      <c r="F232">
        <v>0.68</v>
      </c>
      <c r="G232" t="s">
        <v>1414</v>
      </c>
      <c r="H232" t="e">
        <f>-TGCCCAGNHW</f>
        <v>#NAME?</v>
      </c>
    </row>
    <row r="233" spans="1:8" x14ac:dyDescent="0.2">
      <c r="A233" t="s">
        <v>1413</v>
      </c>
      <c r="B233" t="s">
        <v>90</v>
      </c>
      <c r="C233">
        <v>2</v>
      </c>
      <c r="D233">
        <v>-4</v>
      </c>
      <c r="E233" t="s">
        <v>10</v>
      </c>
      <c r="F233">
        <v>0.6</v>
      </c>
      <c r="G233" t="s">
        <v>1415</v>
      </c>
      <c r="H233" t="s">
        <v>1295</v>
      </c>
    </row>
    <row r="234" spans="1:8" x14ac:dyDescent="0.2">
      <c r="A234" t="s">
        <v>1413</v>
      </c>
      <c r="B234" t="s">
        <v>1416</v>
      </c>
      <c r="C234">
        <v>3</v>
      </c>
      <c r="D234">
        <v>1</v>
      </c>
      <c r="E234" t="s">
        <v>20</v>
      </c>
      <c r="F234">
        <v>0.6</v>
      </c>
      <c r="G234" t="s">
        <v>1414</v>
      </c>
      <c r="H234" t="e">
        <f>-AAACCGGTTT</f>
        <v>#NAME?</v>
      </c>
    </row>
    <row r="235" spans="1:8" x14ac:dyDescent="0.2">
      <c r="A235" t="s">
        <v>1413</v>
      </c>
      <c r="B235" t="s">
        <v>940</v>
      </c>
      <c r="C235">
        <v>4</v>
      </c>
      <c r="D235">
        <v>0</v>
      </c>
      <c r="E235" t="s">
        <v>10</v>
      </c>
      <c r="F235">
        <v>0.59</v>
      </c>
      <c r="G235" t="s">
        <v>1417</v>
      </c>
      <c r="H235" t="s">
        <v>1418</v>
      </c>
    </row>
    <row r="236" spans="1:8" x14ac:dyDescent="0.2">
      <c r="A236" t="s">
        <v>1413</v>
      </c>
      <c r="B236" t="s">
        <v>1419</v>
      </c>
      <c r="C236">
        <v>5</v>
      </c>
      <c r="D236">
        <v>-4</v>
      </c>
      <c r="E236" t="s">
        <v>20</v>
      </c>
      <c r="F236">
        <v>0.56999999999999995</v>
      </c>
      <c r="G236" t="s">
        <v>1420</v>
      </c>
      <c r="H236" t="s">
        <v>1421</v>
      </c>
    </row>
    <row r="237" spans="1:8" x14ac:dyDescent="0.2">
      <c r="A237" t="s">
        <v>1413</v>
      </c>
      <c r="B237" t="s">
        <v>676</v>
      </c>
      <c r="C237">
        <v>6</v>
      </c>
      <c r="D237">
        <v>-3</v>
      </c>
      <c r="E237" t="s">
        <v>20</v>
      </c>
      <c r="F237">
        <v>0.56000000000000005</v>
      </c>
      <c r="G237" t="s">
        <v>1422</v>
      </c>
      <c r="H237" t="s">
        <v>678</v>
      </c>
    </row>
    <row r="238" spans="1:8" x14ac:dyDescent="0.2">
      <c r="A238" t="s">
        <v>1413</v>
      </c>
      <c r="B238" t="s">
        <v>1423</v>
      </c>
      <c r="C238">
        <v>7</v>
      </c>
      <c r="D238">
        <v>-6</v>
      </c>
      <c r="E238" t="s">
        <v>20</v>
      </c>
      <c r="F238">
        <v>0.56000000000000005</v>
      </c>
      <c r="G238" t="s">
        <v>1424</v>
      </c>
      <c r="H238" t="s">
        <v>1425</v>
      </c>
    </row>
    <row r="239" spans="1:8" x14ac:dyDescent="0.2">
      <c r="A239" t="s">
        <v>1413</v>
      </c>
      <c r="B239" t="s">
        <v>1426</v>
      </c>
      <c r="C239">
        <v>8</v>
      </c>
      <c r="D239">
        <v>-5</v>
      </c>
      <c r="E239" t="s">
        <v>20</v>
      </c>
      <c r="F239">
        <v>0.55000000000000004</v>
      </c>
      <c r="G239" t="s">
        <v>1427</v>
      </c>
      <c r="H239" t="s">
        <v>1428</v>
      </c>
    </row>
    <row r="240" spans="1:8" x14ac:dyDescent="0.2">
      <c r="A240" t="s">
        <v>1413</v>
      </c>
      <c r="B240" t="s">
        <v>1429</v>
      </c>
      <c r="C240">
        <v>9</v>
      </c>
      <c r="D240">
        <v>-5</v>
      </c>
      <c r="E240" t="s">
        <v>20</v>
      </c>
      <c r="F240">
        <v>0.55000000000000004</v>
      </c>
      <c r="G240" t="s">
        <v>1427</v>
      </c>
      <c r="H240" t="s">
        <v>1430</v>
      </c>
    </row>
    <row r="241" spans="1:8" x14ac:dyDescent="0.2">
      <c r="A241" t="s">
        <v>1413</v>
      </c>
      <c r="B241" t="s">
        <v>1431</v>
      </c>
      <c r="C241">
        <v>10</v>
      </c>
      <c r="D241">
        <v>-8</v>
      </c>
      <c r="E241" t="s">
        <v>10</v>
      </c>
      <c r="F241">
        <v>0.55000000000000004</v>
      </c>
      <c r="G241" t="e">
        <f>--------GTACCCAGTT</f>
        <v>#NAME?</v>
      </c>
      <c r="H241" t="s">
        <v>1432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Texprog1 2vsTexint_up_motifs</vt:lpstr>
      <vt:lpstr>Texprog1 2vsTexint_down_motifs</vt:lpstr>
      <vt:lpstr>TexintvsTexterm_up_motifs</vt:lpstr>
      <vt:lpstr>TexintvsTexterm_down_motifs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2019-07-23T17:02:33Z</dcterms:created>
  <dcterms:modified xsi:type="dcterms:W3CDTF">2019-07-23T17:03:42Z</dcterms:modified>
</cp:coreProperties>
</file>