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0880" windowHeight="8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6" i="1" l="1"/>
  <c r="B35" i="1"/>
  <c r="C32" i="1"/>
  <c r="C38" i="1" s="1"/>
  <c r="B32" i="1"/>
  <c r="C30" i="1"/>
  <c r="C34" i="1" s="1"/>
  <c r="B30" i="1"/>
  <c r="B3" i="1"/>
  <c r="B6" i="1" s="1"/>
  <c r="J4" i="1"/>
  <c r="C60" i="1" l="1"/>
  <c r="B34" i="1"/>
  <c r="B38" i="1"/>
  <c r="C59" i="1"/>
  <c r="C50" i="1"/>
  <c r="C51" i="1"/>
  <c r="C52" i="1"/>
  <c r="C53" i="1"/>
  <c r="C54" i="1"/>
  <c r="C55" i="1"/>
  <c r="C56" i="1"/>
  <c r="C57" i="1"/>
  <c r="C58" i="1"/>
  <c r="C49" i="1"/>
  <c r="C40" i="1"/>
  <c r="C48" i="1"/>
  <c r="C47" i="1"/>
  <c r="C46" i="1"/>
  <c r="C45" i="1"/>
  <c r="C44" i="1"/>
  <c r="C43" i="1"/>
  <c r="C42" i="1"/>
  <c r="C41" i="1"/>
  <c r="B37" i="1"/>
  <c r="B33" i="1"/>
  <c r="C33" i="1"/>
  <c r="C37" i="1"/>
  <c r="F3" i="1"/>
  <c r="C4" i="1" l="1"/>
  <c r="C31" i="1"/>
  <c r="J6" i="1"/>
  <c r="D60" i="1" l="1"/>
  <c r="B60" i="1"/>
  <c r="E60" i="1"/>
  <c r="C36" i="1"/>
  <c r="D40" i="1"/>
  <c r="B59" i="1"/>
  <c r="D54" i="1"/>
  <c r="E59" i="1"/>
  <c r="E53" i="1"/>
  <c r="E57" i="1"/>
  <c r="B52" i="1"/>
  <c r="B56" i="1"/>
  <c r="D55" i="1"/>
  <c r="B49" i="1"/>
  <c r="B46" i="1"/>
  <c r="B43" i="1"/>
  <c r="E48" i="1"/>
  <c r="E41" i="1"/>
  <c r="D46" i="1"/>
  <c r="D43" i="1"/>
  <c r="C35" i="1"/>
  <c r="D50" i="1"/>
  <c r="D56" i="1"/>
  <c r="E50" i="1"/>
  <c r="E54" i="1"/>
  <c r="E58" i="1"/>
  <c r="B53" i="1"/>
  <c r="B57" i="1"/>
  <c r="D57" i="1"/>
  <c r="E40" i="1"/>
  <c r="B45" i="1"/>
  <c r="B42" i="1"/>
  <c r="E47" i="1"/>
  <c r="D45" i="1"/>
  <c r="D42" i="1"/>
  <c r="E44" i="1"/>
  <c r="D51" i="1"/>
  <c r="D58" i="1"/>
  <c r="E51" i="1"/>
  <c r="E55" i="1"/>
  <c r="B50" i="1"/>
  <c r="B54" i="1"/>
  <c r="B58" i="1"/>
  <c r="D49" i="1"/>
  <c r="B48" i="1"/>
  <c r="B41" i="1"/>
  <c r="E46" i="1"/>
  <c r="E43" i="1"/>
  <c r="D48" i="1"/>
  <c r="D41" i="1"/>
  <c r="D52" i="1"/>
  <c r="D59" i="1"/>
  <c r="E52" i="1"/>
  <c r="E56" i="1"/>
  <c r="B51" i="1"/>
  <c r="B55" i="1"/>
  <c r="D53" i="1"/>
  <c r="E49" i="1"/>
  <c r="B47" i="1"/>
  <c r="B44" i="1"/>
  <c r="B40" i="1"/>
  <c r="E45" i="1"/>
  <c r="E42" i="1"/>
  <c r="D47" i="1"/>
  <c r="D44" i="1"/>
  <c r="B9" i="1"/>
  <c r="B5" i="1"/>
  <c r="B10" i="1" s="1"/>
  <c r="C5" i="1"/>
  <c r="C10" i="1" s="1"/>
  <c r="C3" i="1"/>
  <c r="C7" i="1" l="1"/>
  <c r="C6" i="1"/>
  <c r="C8" i="1"/>
  <c r="C11" i="1"/>
  <c r="C9" i="1"/>
  <c r="B11" i="1"/>
  <c r="B8" i="1"/>
  <c r="B7" i="1"/>
  <c r="F5" i="1"/>
  <c r="F7" i="1"/>
  <c r="F6" i="1"/>
  <c r="F12" i="1" l="1"/>
  <c r="F21" i="1"/>
  <c r="F15" i="1"/>
  <c r="F9" i="1"/>
  <c r="F14" i="1"/>
  <c r="F20" i="1"/>
  <c r="F22" i="1"/>
  <c r="F13" i="1"/>
  <c r="F23" i="1"/>
  <c r="F19" i="1"/>
  <c r="F18" i="1"/>
  <c r="F17" i="1"/>
  <c r="F16" i="1"/>
  <c r="F10" i="1"/>
  <c r="F8" i="1"/>
</calcChain>
</file>

<file path=xl/sharedStrings.xml><?xml version="1.0" encoding="utf-8"?>
<sst xmlns="http://schemas.openxmlformats.org/spreadsheetml/2006/main" count="77" uniqueCount="47">
  <si>
    <t>Point positions</t>
  </si>
  <si>
    <t>x</t>
  </si>
  <si>
    <t>y</t>
  </si>
  <si>
    <t>O</t>
  </si>
  <si>
    <t>tangente =</t>
  </si>
  <si>
    <t>A</t>
  </si>
  <si>
    <t>C</t>
  </si>
  <si>
    <t>Distance:</t>
  </si>
  <si>
    <t>AB</t>
  </si>
  <si>
    <t>AC</t>
  </si>
  <si>
    <t>B</t>
  </si>
  <si>
    <t>AO=BO=CO=</t>
  </si>
  <si>
    <t>nm</t>
  </si>
  <si>
    <t>a =</t>
  </si>
  <si>
    <t>g =</t>
  </si>
  <si>
    <t>b =</t>
  </si>
  <si>
    <t>A1</t>
  </si>
  <si>
    <t>A2</t>
  </si>
  <si>
    <t>B1</t>
  </si>
  <si>
    <t>B2</t>
  </si>
  <si>
    <t>C1</t>
  </si>
  <si>
    <t>C2</t>
  </si>
  <si>
    <t>d1 =</t>
  </si>
  <si>
    <t xml:space="preserve">d2 = </t>
  </si>
  <si>
    <t>A1A2 =</t>
  </si>
  <si>
    <t xml:space="preserve">B1B2 = </t>
  </si>
  <si>
    <t xml:space="preserve">C1C2 = </t>
  </si>
  <si>
    <t>A1B1 =</t>
  </si>
  <si>
    <t>A1B2 =</t>
  </si>
  <si>
    <t>A1C1 =</t>
  </si>
  <si>
    <t>A1C2 =</t>
  </si>
  <si>
    <t>A2B1 =</t>
  </si>
  <si>
    <t>A2B2 =</t>
  </si>
  <si>
    <t>A2C1 =</t>
  </si>
  <si>
    <t>A2C2 =</t>
  </si>
  <si>
    <t>B1C1 =</t>
  </si>
  <si>
    <t>B1C2 =</t>
  </si>
  <si>
    <t>B2C1 =</t>
  </si>
  <si>
    <t>B2C2 =</t>
  </si>
  <si>
    <t>Distance Calculations</t>
  </si>
  <si>
    <t>Angle</t>
  </si>
  <si>
    <t>(°)</t>
  </si>
  <si>
    <t>Angles</t>
  </si>
  <si>
    <t>A1B1 = B1C1= A1C1 (nm)</t>
  </si>
  <si>
    <t>A1C2= A2B1 =  B2C1 (nm)</t>
  </si>
  <si>
    <t>A1B2 = A2C1 = B1C2</t>
  </si>
  <si>
    <t>A2B2 = B2C2 = A2C2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</si>
</sst>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J$2" max="360" page="10" val="35"/>
</file>

<file path=xl/ctrlProps/ctrlProp2.xml><?xml version="1.0" encoding="utf-8"?>
<formControlPr xmlns="http://schemas.microsoft.com/office/spreadsheetml/2009/9/main" objectType="Spin" dx="16" fmlaLink="$J$4" max="360" page="10" val="35"/>
</file>

<file path=xl/ctrlProps/ctrlProp3.xml><?xml version="1.0" encoding="utf-8"?>
<formControlPr xmlns="http://schemas.microsoft.com/office/spreadsheetml/2009/9/main" objectType="Spin" dx="16" fmlaLink="$J$6" max="360" page="10" val="3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</xdr:colOff>
          <xdr:row>1</xdr:row>
          <xdr:rowOff>0</xdr:rowOff>
        </xdr:from>
        <xdr:to>
          <xdr:col>10</xdr:col>
          <xdr:colOff>601980</xdr:colOff>
          <xdr:row>2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5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8</xdr:col>
      <xdr:colOff>143436</xdr:colOff>
      <xdr:row>11</xdr:row>
      <xdr:rowOff>161364</xdr:rowOff>
    </xdr:from>
    <xdr:to>
      <xdr:col>17</xdr:col>
      <xdr:colOff>3691</xdr:colOff>
      <xdr:row>38</xdr:row>
      <xdr:rowOff>545148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1036" y="2133599"/>
          <a:ext cx="5346655" cy="522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tabSelected="1" zoomScale="85" zoomScaleNormal="85" workbookViewId="0">
      <selection activeCell="Q10" sqref="Q10"/>
    </sheetView>
  </sheetViews>
  <sheetFormatPr defaultRowHeight="14.4" x14ac:dyDescent="0.3"/>
  <cols>
    <col min="1" max="1" width="26.33203125" customWidth="1"/>
    <col min="2" max="4" width="13.88671875" bestFit="1" customWidth="1"/>
    <col min="5" max="5" width="14.332031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E1" s="7" t="s">
        <v>22</v>
      </c>
      <c r="F1" s="7">
        <v>5.3</v>
      </c>
      <c r="G1" s="7" t="s">
        <v>12</v>
      </c>
      <c r="I1" s="19" t="s">
        <v>40</v>
      </c>
      <c r="J1" s="12" t="s">
        <v>41</v>
      </c>
      <c r="K1" s="20"/>
    </row>
    <row r="2" spans="1:11" x14ac:dyDescent="0.3">
      <c r="A2" s="2" t="s">
        <v>3</v>
      </c>
      <c r="B2" s="3">
        <v>0</v>
      </c>
      <c r="C2" s="3">
        <v>0</v>
      </c>
      <c r="E2" s="7" t="s">
        <v>23</v>
      </c>
      <c r="F2" s="7">
        <v>4.0999999999999996</v>
      </c>
      <c r="G2" s="7" t="s">
        <v>12</v>
      </c>
      <c r="I2" s="21" t="s">
        <v>13</v>
      </c>
      <c r="J2" s="20">
        <v>35</v>
      </c>
      <c r="K2" s="20"/>
    </row>
    <row r="3" spans="1:11" x14ac:dyDescent="0.3">
      <c r="A3" s="2" t="s">
        <v>5</v>
      </c>
      <c r="B3" s="3">
        <f>-$F$1/2</f>
        <v>-2.65</v>
      </c>
      <c r="C3" s="3">
        <f>$F$1/2*TAN(30/180*PI())</f>
        <v>1.5299782133525082</v>
      </c>
      <c r="E3" s="7" t="s">
        <v>4</v>
      </c>
      <c r="F3" s="3">
        <f>F1*COS(30/180*PI())</f>
        <v>4.5899346400575247</v>
      </c>
      <c r="G3" s="7" t="s">
        <v>12</v>
      </c>
      <c r="I3" s="20"/>
      <c r="J3" s="20"/>
      <c r="K3" s="20"/>
    </row>
    <row r="4" spans="1:11" x14ac:dyDescent="0.3">
      <c r="A4" s="2" t="s">
        <v>10</v>
      </c>
      <c r="B4" s="3">
        <v>0</v>
      </c>
      <c r="C4" s="3">
        <f>-2/3*$F$3</f>
        <v>-3.0599564267050163</v>
      </c>
      <c r="E4" s="5" t="s">
        <v>7</v>
      </c>
      <c r="F4" s="6"/>
      <c r="G4" s="6"/>
      <c r="I4" s="21" t="s">
        <v>15</v>
      </c>
      <c r="J4" s="20">
        <f>J2</f>
        <v>35</v>
      </c>
      <c r="K4" s="20"/>
    </row>
    <row r="5" spans="1:11" x14ac:dyDescent="0.3">
      <c r="A5" s="2" t="s">
        <v>6</v>
      </c>
      <c r="B5" s="3">
        <f>$F$1/2</f>
        <v>2.65</v>
      </c>
      <c r="C5" s="3">
        <f>$F$1/2*TAN(30/180*PI())</f>
        <v>1.5299782133525082</v>
      </c>
      <c r="E5" s="6" t="s">
        <v>8</v>
      </c>
      <c r="F5" s="6">
        <f>SQRT((B4-B3)^2+(C4-C3)^2)</f>
        <v>5.3</v>
      </c>
      <c r="G5" s="6" t="s">
        <v>12</v>
      </c>
      <c r="I5" s="20"/>
      <c r="J5" s="20"/>
      <c r="K5" s="20"/>
    </row>
    <row r="6" spans="1:11" x14ac:dyDescent="0.3">
      <c r="A6" s="2" t="s">
        <v>16</v>
      </c>
      <c r="B6" s="3">
        <f>B3+$F$2/2*COS((J2-30)/180*PI())</f>
        <v>-0.60780086891192164</v>
      </c>
      <c r="C6" s="3">
        <f>C3+$F$2/2*SIN((J2-30)/180*PI())</f>
        <v>1.7086474859852074</v>
      </c>
      <c r="E6" s="6" t="s">
        <v>9</v>
      </c>
      <c r="F6" s="6">
        <f>SQRT((B5-B3)^2+(C5-C3)^2)</f>
        <v>5.3</v>
      </c>
      <c r="G6" s="6" t="s">
        <v>12</v>
      </c>
      <c r="I6" s="21" t="s">
        <v>14</v>
      </c>
      <c r="J6" s="20">
        <f>J2</f>
        <v>35</v>
      </c>
      <c r="K6" s="20"/>
    </row>
    <row r="7" spans="1:11" x14ac:dyDescent="0.3">
      <c r="A7" s="2" t="s">
        <v>17</v>
      </c>
      <c r="B7" s="3">
        <f>B3+$F$2/2*COS((J2-30+180)/180*PI())</f>
        <v>-4.6921991310880777</v>
      </c>
      <c r="C7" s="3">
        <f>C3+$F$2/2*SIN((J2-30+180)/180*PI())</f>
        <v>1.3513089407198093</v>
      </c>
      <c r="E7" s="6" t="s">
        <v>11</v>
      </c>
      <c r="F7" s="6">
        <f>SQRT((B2-B4)^2+(C2-C4)^2)</f>
        <v>3.0599564267050163</v>
      </c>
      <c r="G7" s="6" t="s">
        <v>12</v>
      </c>
      <c r="I7" s="20"/>
      <c r="J7" s="20"/>
      <c r="K7" s="20"/>
    </row>
    <row r="8" spans="1:11" x14ac:dyDescent="0.3">
      <c r="A8" s="2" t="s">
        <v>18</v>
      </c>
      <c r="B8" s="3">
        <f>B4-$F$2/2*SIN((J4)/180*PI())</f>
        <v>-1.1758316945196443</v>
      </c>
      <c r="C8" s="3">
        <f>C4-$F$2/2*COS((J4+180)/180*PI())</f>
        <v>-1.3806947359125827</v>
      </c>
      <c r="E8" s="6" t="s">
        <v>24</v>
      </c>
      <c r="F8" s="6">
        <f>SQRT((B6-B7)^2+(C6-C7)^2)</f>
        <v>4.0999999999999996</v>
      </c>
      <c r="G8" s="6"/>
    </row>
    <row r="9" spans="1:11" x14ac:dyDescent="0.3">
      <c r="A9" s="2" t="s">
        <v>19</v>
      </c>
      <c r="B9" s="3">
        <f>B4-$F$2/2*SIN((J4+180)/180*PI())</f>
        <v>1.1758316945196439</v>
      </c>
      <c r="C9" s="3">
        <f>C4-$F$2/2*COS((J4)/180*PI())</f>
        <v>-4.7392181174974493</v>
      </c>
      <c r="E9" s="6" t="s">
        <v>25</v>
      </c>
      <c r="F9" s="6">
        <f>SQRT((B8-B9)^2+(C8-C9)^2)</f>
        <v>4.0999999999999996</v>
      </c>
      <c r="G9" s="6"/>
    </row>
    <row r="10" spans="1:11" x14ac:dyDescent="0.3">
      <c r="A10" s="2" t="s">
        <v>20</v>
      </c>
      <c r="B10" s="3">
        <f>B5-$F$2/2*COS((J6+30)/180*PI())</f>
        <v>1.7836325634315662</v>
      </c>
      <c r="C10" s="3">
        <f>C5-$F$2/2*SIN((J6+30)/180*PI())</f>
        <v>-0.32795275007262403</v>
      </c>
      <c r="E10" s="6" t="s">
        <v>26</v>
      </c>
      <c r="F10" s="6">
        <f>SQRT((B10-B11)^2+(C10-C11)^2)</f>
        <v>4.0999999999999996</v>
      </c>
      <c r="G10" s="6"/>
    </row>
    <row r="11" spans="1:11" x14ac:dyDescent="0.3">
      <c r="A11" s="2" t="s">
        <v>21</v>
      </c>
      <c r="B11" s="3">
        <f>B5-$F$2/2*COS((J6+30+180)/180*PI())</f>
        <v>3.5163674365684332</v>
      </c>
      <c r="C11" s="3">
        <f>C5-$F$2/2*SIN((J6+30+180)/180*PI())</f>
        <v>3.3879091767776406</v>
      </c>
      <c r="E11" s="4" t="s">
        <v>39</v>
      </c>
    </row>
    <row r="12" spans="1:11" x14ac:dyDescent="0.3">
      <c r="E12" s="6" t="s">
        <v>27</v>
      </c>
      <c r="F12" s="9">
        <f>SQRT((B8-B6)^2+(C8-C6)^2)</f>
        <v>3.1411294756569599</v>
      </c>
      <c r="G12" s="7" t="s">
        <v>12</v>
      </c>
    </row>
    <row r="13" spans="1:11" x14ac:dyDescent="0.3">
      <c r="E13" s="6" t="s">
        <v>28</v>
      </c>
      <c r="F13" s="8">
        <f>SQRT((B9-B6)^2+(C9-C6)^2)</f>
        <v>6.6900161406313678</v>
      </c>
      <c r="G13" s="7" t="s">
        <v>12</v>
      </c>
    </row>
    <row r="14" spans="1:11" x14ac:dyDescent="0.3">
      <c r="E14" s="6" t="s">
        <v>29</v>
      </c>
      <c r="F14" s="8">
        <f>SQRT((B10-B6)^2+(C10-C6)^2)</f>
        <v>3.1411294756569599</v>
      </c>
      <c r="G14" s="7" t="s">
        <v>12</v>
      </c>
    </row>
    <row r="15" spans="1:11" x14ac:dyDescent="0.3">
      <c r="E15" s="6" t="s">
        <v>30</v>
      </c>
      <c r="F15" s="8">
        <f>SQRT((B11-B6)^2+(C11-C6)^2)</f>
        <v>4.4529410548638264</v>
      </c>
      <c r="G15" s="7" t="s">
        <v>12</v>
      </c>
    </row>
    <row r="16" spans="1:11" x14ac:dyDescent="0.3">
      <c r="E16" s="6" t="s">
        <v>31</v>
      </c>
      <c r="F16" s="8">
        <f>SQRT((B8-B7)^2+(C8-C7)^2)</f>
        <v>4.4529410548638264</v>
      </c>
      <c r="G16" s="7" t="s">
        <v>12</v>
      </c>
    </row>
    <row r="17" spans="1:7" x14ac:dyDescent="0.3">
      <c r="E17" s="6" t="s">
        <v>32</v>
      </c>
      <c r="F17" s="8">
        <f>SQRT((B9-B7)^2+(C9-C7)^2)</f>
        <v>8.4574408432550694</v>
      </c>
      <c r="G17" s="7" t="s">
        <v>12</v>
      </c>
    </row>
    <row r="18" spans="1:7" x14ac:dyDescent="0.3">
      <c r="E18" s="6" t="s">
        <v>33</v>
      </c>
      <c r="F18" s="8">
        <f>SQRT((B10-B7)^2+(C10-C7)^2)</f>
        <v>6.6900161406313687</v>
      </c>
      <c r="G18" s="7" t="s">
        <v>12</v>
      </c>
    </row>
    <row r="19" spans="1:7" x14ac:dyDescent="0.3">
      <c r="E19" s="6" t="s">
        <v>34</v>
      </c>
      <c r="F19" s="8">
        <f>SQRT((B11-B7)^2+(C11-C7)^2)</f>
        <v>8.4574408432550694</v>
      </c>
      <c r="G19" s="7" t="s">
        <v>12</v>
      </c>
    </row>
    <row r="20" spans="1:7" x14ac:dyDescent="0.3">
      <c r="E20" s="6" t="s">
        <v>35</v>
      </c>
      <c r="F20" s="8">
        <f>SQRT((B10-B8)^2+(C10-C8)^2)</f>
        <v>3.1411294756569599</v>
      </c>
      <c r="G20" s="7" t="s">
        <v>12</v>
      </c>
    </row>
    <row r="21" spans="1:7" x14ac:dyDescent="0.3">
      <c r="E21" s="6" t="s">
        <v>36</v>
      </c>
      <c r="F21" s="8">
        <f>SQRT((B11-B8)^2+(C11-C8)^2)</f>
        <v>6.6900161406313678</v>
      </c>
      <c r="G21" s="7" t="s">
        <v>12</v>
      </c>
    </row>
    <row r="22" spans="1:7" x14ac:dyDescent="0.3">
      <c r="E22" s="6" t="s">
        <v>37</v>
      </c>
      <c r="F22" s="8">
        <f>SQRT((B10-B9)^2+(C10-C9)^2)</f>
        <v>4.4529410548638264</v>
      </c>
      <c r="G22" s="7" t="s">
        <v>12</v>
      </c>
    </row>
    <row r="23" spans="1:7" x14ac:dyDescent="0.3">
      <c r="E23" s="6" t="s">
        <v>38</v>
      </c>
      <c r="F23" s="8">
        <f>SQRT((B11-B9)^2+(C11-C9)^2)</f>
        <v>8.4574408432550694</v>
      </c>
      <c r="G23" s="7" t="s">
        <v>12</v>
      </c>
    </row>
    <row r="28" spans="1:7" x14ac:dyDescent="0.3">
      <c r="A28" s="2" t="s">
        <v>0</v>
      </c>
      <c r="B28" s="2" t="s">
        <v>1</v>
      </c>
      <c r="C28" s="2" t="s">
        <v>2</v>
      </c>
    </row>
    <row r="29" spans="1:7" x14ac:dyDescent="0.3">
      <c r="A29" s="2" t="s">
        <v>3</v>
      </c>
      <c r="B29" s="3">
        <v>0</v>
      </c>
      <c r="C29" s="3">
        <v>0</v>
      </c>
    </row>
    <row r="30" spans="1:7" x14ac:dyDescent="0.3">
      <c r="A30" s="2" t="s">
        <v>5</v>
      </c>
      <c r="B30" s="3">
        <f>-$F$1/2</f>
        <v>-2.65</v>
      </c>
      <c r="C30" s="3">
        <f>$F$1/2*TAN(30/180*PI())</f>
        <v>1.5299782133525082</v>
      </c>
    </row>
    <row r="31" spans="1:7" x14ac:dyDescent="0.3">
      <c r="A31" s="2" t="s">
        <v>10</v>
      </c>
      <c r="B31" s="3">
        <v>0</v>
      </c>
      <c r="C31" s="3">
        <f>-2/3*$F$3</f>
        <v>-3.0599564267050163</v>
      </c>
    </row>
    <row r="32" spans="1:7" x14ac:dyDescent="0.3">
      <c r="A32" s="2" t="s">
        <v>6</v>
      </c>
      <c r="B32" s="3">
        <f>$F$1/2</f>
        <v>2.65</v>
      </c>
      <c r="C32" s="3">
        <f>$F$1/2*TAN(30/180*PI())</f>
        <v>1.5299782133525082</v>
      </c>
    </row>
    <row r="33" spans="1:5" x14ac:dyDescent="0.3">
      <c r="A33" s="2" t="s">
        <v>16</v>
      </c>
      <c r="B33" s="3">
        <f>B30+$F$2/2*COS((J29-30)/180*PI())</f>
        <v>-0.8746479222419008</v>
      </c>
      <c r="C33" s="3">
        <f>C30+$F$2/2*SIN((J29-30)/180*PI())</f>
        <v>0.50497821335250848</v>
      </c>
    </row>
    <row r="34" spans="1:5" x14ac:dyDescent="0.3">
      <c r="A34" s="2" t="s">
        <v>17</v>
      </c>
      <c r="B34" s="3">
        <f>B30+$F$2/2*COS((J29-30+180)/180*PI())</f>
        <v>-4.4253520777580988</v>
      </c>
      <c r="C34" s="3">
        <f>C30+$F$2/2*SIN((J29-30+180)/180*PI())</f>
        <v>2.5549782133525079</v>
      </c>
    </row>
    <row r="35" spans="1:5" x14ac:dyDescent="0.3">
      <c r="A35" s="2" t="s">
        <v>18</v>
      </c>
      <c r="B35" s="3">
        <f>B31-$F$2/2*SIN((J31)/180*PI())</f>
        <v>0</v>
      </c>
      <c r="C35" s="3">
        <f>C31-$F$2/2*COS((J31+180)/180*PI())</f>
        <v>-1.0099564267050165</v>
      </c>
    </row>
    <row r="36" spans="1:5" x14ac:dyDescent="0.3">
      <c r="A36" s="2" t="s">
        <v>19</v>
      </c>
      <c r="B36" s="3">
        <f>B31-$F$2/2*SIN((J31+180)/180*PI())</f>
        <v>-2.511554332562671E-16</v>
      </c>
      <c r="C36" s="3">
        <f>C31-$F$2/2*COS((J31)/180*PI())</f>
        <v>-5.1099564267050166</v>
      </c>
    </row>
    <row r="37" spans="1:5" x14ac:dyDescent="0.3">
      <c r="A37" s="2" t="s">
        <v>20</v>
      </c>
      <c r="B37" s="3">
        <f>B32-$F$2/2*COS((J33+30)/180*PI())</f>
        <v>0.8746479222419008</v>
      </c>
      <c r="C37" s="3">
        <f>C32-$F$2/2*SIN((J33+30)/180*PI())</f>
        <v>0.50497821335250848</v>
      </c>
    </row>
    <row r="38" spans="1:5" x14ac:dyDescent="0.3">
      <c r="A38" s="10" t="s">
        <v>21</v>
      </c>
      <c r="B38" s="11">
        <f>B32-$F$2/2*COS((J33+30+180)/180*PI())</f>
        <v>4.4253520777580988</v>
      </c>
      <c r="C38" s="11">
        <f>C32-$F$2/2*SIN((J33+30+180)/180*PI())</f>
        <v>2.5549782133525083</v>
      </c>
    </row>
    <row r="39" spans="1:5" ht="46.8" x14ac:dyDescent="0.3">
      <c r="A39" s="12" t="s">
        <v>42</v>
      </c>
      <c r="B39" s="13" t="s">
        <v>43</v>
      </c>
      <c r="C39" s="13" t="s">
        <v>44</v>
      </c>
      <c r="D39" s="13" t="s">
        <v>45</v>
      </c>
      <c r="E39" s="13" t="s">
        <v>46</v>
      </c>
    </row>
    <row r="40" spans="1:5" x14ac:dyDescent="0.3">
      <c r="A40" s="6">
        <v>0</v>
      </c>
      <c r="B40" s="9">
        <f>SQRT((($B$31-$F$2/2*SIN((A40)/180*PI()))-($B$30+$F$2/2*COS((A40-30)/180*PI())))^2+(($C$31-$F$2/2*COS((A40+180)/180*PI()))-($C$30+$F$2/2*SIN((A40-30)/180*PI())))^2)</f>
        <v>1.7492958444838018</v>
      </c>
      <c r="C40" s="9">
        <f>SQRT((($B$32-$F$2/2*COS((A40+30+180)/180*PI()))-($B$30+$F$2/2*COS((A40-30)/180*PI())))^2+(($C$32-$F$2/2*SIN((A40+30+180)/180*PI()))-($C$30+$F$2/2*SIN((A40-30)/180*PI())))^2)</f>
        <v>5.682649030161901</v>
      </c>
      <c r="D40" s="9">
        <f>SQRT((($B$31-$F$2/2*SIN((A40+180)/180*PI()))-($B$30+$F$2/2*COS((A40-30)/180*PI())))^2+(($C$31-$F$2/2*COS((A40)/180*PI()))-($C$30+$F$2/2*SIN((A40-30)/180*PI())))^2)</f>
        <v>5.6826490301619019</v>
      </c>
      <c r="E40" s="9">
        <f>SQRT((($B$31-$F$2/2*SIN((A40+180)/180*PI()))-($B$30+$F$2/2*COS((A40-30+180)/180*PI())))^2+(($C$31-$F$2/2*COS((A40)/180*PI()))-($C$30+$F$2/2*SIN((A40-30+180)/180*PI())))^2)</f>
        <v>8.8507041555161976</v>
      </c>
    </row>
    <row r="41" spans="1:5" x14ac:dyDescent="0.3">
      <c r="A41" s="6">
        <v>10</v>
      </c>
      <c r="B41" s="9">
        <f t="shared" ref="B41:B48" si="0">SQRT((($B$31-$F$2/2*SIN((A41)/180*PI()))-($B$30+$F$2/2*COS((A41-30)/180*PI())))^2+(($C$31-$F$2/2*COS((A41+180)/180*PI()))-($C$30+$F$2/2*SIN((A41-30)/180*PI())))^2)</f>
        <v>1.9057370231348338</v>
      </c>
      <c r="C41" s="9">
        <f t="shared" ref="C41:C48" si="1">SQRT((($B$32-$F$2/2*COS((A41+30+180)/180*PI()))-($B$30+$F$2/2*COS((A41-30)/180*PI())))^2+(($C$32-$F$2/2*SIN((A41+30+180)/180*PI()))-($C$30+$F$2/2*SIN((A41-30)/180*PI())))^2)</f>
        <v>5.3403300552772581</v>
      </c>
      <c r="D41" s="9">
        <f t="shared" ref="D41:D48" si="2">SQRT((($B$31-$F$2/2*SIN((A41+180)/180*PI()))-($B$30+$F$2/2*COS((A41-30)/180*PI())))^2+(($C$31-$F$2/2*COS((A41)/180*PI()))-($C$30+$F$2/2*SIN((A41-30)/180*PI())))^2)</f>
        <v>6.0054870660673636</v>
      </c>
      <c r="E41" s="9">
        <f t="shared" ref="E41:E48" si="3">SQRT((($B$31-$F$2/2*SIN((A41+180)/180*PI()))-($B$30+$F$2/2*COS((A41-30+180)/180*PI())))^2+(($C$31-$F$2/2*COS((A41)/180*PI()))-($C$30+$F$2/2*SIN((A41-30+180)/180*PI())))^2)</f>
        <v>8.8183426106413663</v>
      </c>
    </row>
    <row r="42" spans="1:5" x14ac:dyDescent="0.3">
      <c r="A42" s="6">
        <v>20</v>
      </c>
      <c r="B42" s="9">
        <f t="shared" si="0"/>
        <v>2.3086473893941051</v>
      </c>
      <c r="C42" s="9">
        <f t="shared" si="1"/>
        <v>4.98602068643254</v>
      </c>
      <c r="D42" s="9">
        <f t="shared" si="2"/>
        <v>6.3027452522267451</v>
      </c>
      <c r="E42" s="9">
        <f t="shared" si="3"/>
        <v>8.721533536680564</v>
      </c>
    </row>
    <row r="43" spans="1:5" s="18" customFormat="1" x14ac:dyDescent="0.3">
      <c r="A43" s="16">
        <v>30</v>
      </c>
      <c r="B43" s="17">
        <f t="shared" si="0"/>
        <v>2.8464890654980564</v>
      </c>
      <c r="C43" s="17">
        <f t="shared" si="1"/>
        <v>4.6289847699036555</v>
      </c>
      <c r="D43" s="17">
        <f t="shared" si="2"/>
        <v>6.5694368099556293</v>
      </c>
      <c r="E43" s="17">
        <f t="shared" si="3"/>
        <v>8.5611039007828893</v>
      </c>
    </row>
    <row r="44" spans="1:5" s="18" customFormat="1" x14ac:dyDescent="0.3">
      <c r="A44" s="16">
        <v>40</v>
      </c>
      <c r="B44" s="17">
        <f t="shared" si="0"/>
        <v>3.4446378347480788</v>
      </c>
      <c r="C44" s="17">
        <f t="shared" si="1"/>
        <v>4.2807388663070194</v>
      </c>
      <c r="D44" s="17">
        <f t="shared" si="2"/>
        <v>6.8014906276851166</v>
      </c>
      <c r="E44" s="17">
        <f t="shared" si="3"/>
        <v>8.3384333173217886</v>
      </c>
    </row>
    <row r="45" spans="1:5" x14ac:dyDescent="0.3">
      <c r="A45" s="6">
        <v>50</v>
      </c>
      <c r="B45" s="9">
        <f t="shared" si="0"/>
        <v>4.0625859313520749</v>
      </c>
      <c r="C45" s="9">
        <f t="shared" si="1"/>
        <v>3.9555472757918855</v>
      </c>
      <c r="D45" s="9">
        <f t="shared" si="2"/>
        <v>6.9956161807931814</v>
      </c>
      <c r="E45" s="9">
        <f t="shared" si="3"/>
        <v>8.0554575009977025</v>
      </c>
    </row>
    <row r="46" spans="1:5" x14ac:dyDescent="0.3">
      <c r="A46" s="6">
        <v>60</v>
      </c>
      <c r="B46" s="9">
        <f t="shared" si="0"/>
        <v>4.6774745296756164</v>
      </c>
      <c r="C46" s="9">
        <f t="shared" si="1"/>
        <v>3.6706631520427142</v>
      </c>
      <c r="D46" s="9">
        <f t="shared" si="2"/>
        <v>7.1492119862426682</v>
      </c>
      <c r="E46" s="9">
        <f t="shared" si="3"/>
        <v>7.7146764043760019</v>
      </c>
    </row>
    <row r="47" spans="1:5" x14ac:dyDescent="0.3">
      <c r="A47" s="6">
        <v>70</v>
      </c>
      <c r="B47" s="9">
        <f t="shared" si="0"/>
        <v>5.2749150847882831</v>
      </c>
      <c r="C47" s="9">
        <f t="shared" si="1"/>
        <v>3.4457189888791304</v>
      </c>
      <c r="D47" s="9">
        <f t="shared" si="2"/>
        <v>7.2603044460737163</v>
      </c>
      <c r="E47" s="9">
        <f t="shared" si="3"/>
        <v>7.3191714591388681</v>
      </c>
    </row>
    <row r="48" spans="1:5" x14ac:dyDescent="0.3">
      <c r="A48" s="6">
        <v>80</v>
      </c>
      <c r="B48" s="9">
        <f t="shared" si="0"/>
        <v>5.8448116270739021</v>
      </c>
      <c r="C48" s="9">
        <f t="shared" si="1"/>
        <v>3.3003980861472932</v>
      </c>
      <c r="D48" s="9">
        <f t="shared" si="2"/>
        <v>7.3275079305965454</v>
      </c>
      <c r="E48" s="9">
        <f t="shared" si="3"/>
        <v>6.8726397435062543</v>
      </c>
    </row>
    <row r="49" spans="1:5" x14ac:dyDescent="0.3">
      <c r="A49" s="6">
        <v>90</v>
      </c>
      <c r="B49" s="9">
        <f t="shared" ref="B49" si="4">SQRT((($B$31-$F$2/2*SIN((A49)/180*PI()))-($B$30+$F$2/2*COS((A49-30)/180*PI())))^2+(($C$31-$F$2/2*COS((A49+180)/180*PI()))-($C$30+$F$2/2*SIN((A49-30)/180*PI())))^2)</f>
        <v>6.3794592247305717</v>
      </c>
      <c r="C49" s="9">
        <f t="shared" ref="C49" si="5">SQRT((($B$32-$F$2/2*COS((A49+30+180)/180*PI()))-($B$30+$F$2/2*COS((A49-30)/180*PI())))^2+(($C$32-$F$2/2*SIN((A49+30+180)/180*PI()))-($C$30+$F$2/2*SIN((A49-30)/180*PI())))^2)</f>
        <v>3.2499999999999996</v>
      </c>
      <c r="D49" s="9">
        <f t="shared" ref="D49" si="6">SQRT((($B$31-$F$2/2*SIN((A49+180)/180*PI()))-($B$30+$F$2/2*COS((A49-30)/180*PI())))^2+(($C$31-$F$2/2*COS((A49)/180*PI()))-($C$30+$F$2/2*SIN((A49-30)/180*PI())))^2)</f>
        <v>7.35</v>
      </c>
      <c r="E49" s="9">
        <f t="shared" ref="E49" si="7">SQRT((($B$31-$F$2/2*SIN((A49+180)/180*PI()))-($B$30+$F$2/2*COS((A49-30+180)/180*PI())))^2+(($C$31-$F$2/2*COS((A49)/180*PI()))-($C$30+$F$2/2*SIN((A49-30+180)/180*PI())))^2)</f>
        <v>6.3794592247305735</v>
      </c>
    </row>
    <row r="50" spans="1:5" x14ac:dyDescent="0.3">
      <c r="A50" s="6">
        <v>100</v>
      </c>
      <c r="B50" s="9">
        <f t="shared" ref="B50:B59" si="8">SQRT((($B$31-$F$2/2*SIN((A50)/180*PI()))-($B$30+$F$2/2*COS((A50-30)/180*PI())))^2+(($C$31-$F$2/2*COS((A50+180)/180*PI()))-($C$30+$F$2/2*SIN((A50-30)/180*PI())))^2)</f>
        <v>6.8726397435062525</v>
      </c>
      <c r="C50" s="9">
        <f t="shared" ref="C50:C59" si="9">SQRT((($B$32-$F$2/2*COS((A50+30+180)/180*PI()))-($B$30+$F$2/2*COS((A50-30)/180*PI())))^2+(($C$32-$F$2/2*SIN((A50+30+180)/180*PI()))-($C$30+$F$2/2*SIN((A50-30)/180*PI())))^2)</f>
        <v>3.3003980861472932</v>
      </c>
      <c r="D50" s="9">
        <f t="shared" ref="D50:D59" si="10">SQRT((($B$31-$F$2/2*SIN((A50+180)/180*PI()))-($B$30+$F$2/2*COS((A50-30)/180*PI())))^2+(($C$31-$F$2/2*COS((A50)/180*PI()))-($C$30+$F$2/2*SIN((A50-30)/180*PI())))^2)</f>
        <v>7.3275079305965454</v>
      </c>
      <c r="E50" s="9">
        <f t="shared" ref="E50:E59" si="11">SQRT((($B$31-$F$2/2*SIN((A50+180)/180*PI()))-($B$30+$F$2/2*COS((A50-30+180)/180*PI())))^2+(($C$31-$F$2/2*COS((A50)/180*PI()))-($C$30+$F$2/2*SIN((A50-30+180)/180*PI())))^2)</f>
        <v>5.8448116270739039</v>
      </c>
    </row>
    <row r="51" spans="1:5" s="1" customFormat="1" x14ac:dyDescent="0.3">
      <c r="A51" s="5">
        <v>110</v>
      </c>
      <c r="B51" s="14">
        <f t="shared" si="8"/>
        <v>7.319171459138869</v>
      </c>
      <c r="C51" s="14">
        <f t="shared" si="9"/>
        <v>3.44571898887913</v>
      </c>
      <c r="D51" s="14">
        <f t="shared" si="10"/>
        <v>7.2603044460737172</v>
      </c>
      <c r="E51" s="14">
        <f t="shared" si="11"/>
        <v>5.2749150847882849</v>
      </c>
    </row>
    <row r="52" spans="1:5" s="1" customFormat="1" x14ac:dyDescent="0.3">
      <c r="A52" s="5">
        <v>115</v>
      </c>
      <c r="B52" s="14">
        <f t="shared" si="8"/>
        <v>7.5235483405433872</v>
      </c>
      <c r="C52" s="14">
        <f t="shared" si="9"/>
        <v>3.5494269661022178</v>
      </c>
      <c r="D52" s="14">
        <f t="shared" si="10"/>
        <v>7.2101711638702719</v>
      </c>
      <c r="E52" s="14">
        <f t="shared" si="11"/>
        <v>4.9790782648505161</v>
      </c>
    </row>
    <row r="53" spans="1:5" s="1" customFormat="1" x14ac:dyDescent="0.3">
      <c r="A53" s="5">
        <v>120</v>
      </c>
      <c r="B53" s="14">
        <f t="shared" si="8"/>
        <v>7.7146764043760019</v>
      </c>
      <c r="C53" s="14">
        <f t="shared" si="9"/>
        <v>3.6706631520427133</v>
      </c>
      <c r="D53" s="14">
        <f t="shared" si="10"/>
        <v>7.1492119862426691</v>
      </c>
      <c r="E53" s="14">
        <f t="shared" si="11"/>
        <v>4.6774745296756182</v>
      </c>
    </row>
    <row r="54" spans="1:5" s="1" customFormat="1" x14ac:dyDescent="0.3">
      <c r="A54" s="5">
        <v>125</v>
      </c>
      <c r="B54" s="14">
        <f t="shared" si="8"/>
        <v>7.892113943818412</v>
      </c>
      <c r="C54" s="14">
        <f t="shared" si="9"/>
        <v>3.8068787842010687</v>
      </c>
      <c r="D54" s="14">
        <f t="shared" si="10"/>
        <v>7.0776178140953467</v>
      </c>
      <c r="E54" s="14">
        <f t="shared" si="11"/>
        <v>4.3714456988263031</v>
      </c>
    </row>
    <row r="55" spans="1:5" x14ac:dyDescent="0.3">
      <c r="A55" s="6">
        <v>130</v>
      </c>
      <c r="B55" s="9">
        <f t="shared" si="8"/>
        <v>8.0554575009977043</v>
      </c>
      <c r="C55" s="9">
        <f t="shared" si="9"/>
        <v>3.9555472757918855</v>
      </c>
      <c r="D55" s="9">
        <f t="shared" si="10"/>
        <v>6.9956161807931823</v>
      </c>
      <c r="E55" s="9">
        <f t="shared" si="11"/>
        <v>4.0625859313520767</v>
      </c>
    </row>
    <row r="56" spans="1:5" x14ac:dyDescent="0.3">
      <c r="A56" s="6">
        <v>140</v>
      </c>
      <c r="B56" s="9">
        <f t="shared" si="8"/>
        <v>8.3384333173217886</v>
      </c>
      <c r="C56" s="9">
        <f t="shared" si="9"/>
        <v>4.2807388663070185</v>
      </c>
      <c r="D56" s="9">
        <f t="shared" si="10"/>
        <v>6.8014906276851175</v>
      </c>
      <c r="E56" s="9">
        <f t="shared" si="11"/>
        <v>3.4446378347480797</v>
      </c>
    </row>
    <row r="57" spans="1:5" x14ac:dyDescent="0.3">
      <c r="A57" s="6">
        <v>150</v>
      </c>
      <c r="B57" s="9">
        <f t="shared" si="8"/>
        <v>8.5611039007828875</v>
      </c>
      <c r="C57" s="9">
        <f t="shared" si="9"/>
        <v>4.6289847699036546</v>
      </c>
      <c r="D57" s="9">
        <f t="shared" si="10"/>
        <v>6.5694368099556293</v>
      </c>
      <c r="E57" s="9">
        <f t="shared" si="11"/>
        <v>2.8464890654980572</v>
      </c>
    </row>
    <row r="58" spans="1:5" x14ac:dyDescent="0.3">
      <c r="A58" s="6">
        <v>160</v>
      </c>
      <c r="B58" s="9">
        <f t="shared" si="8"/>
        <v>8.7215335366805622</v>
      </c>
      <c r="C58" s="9">
        <f t="shared" si="9"/>
        <v>4.9860206864325392</v>
      </c>
      <c r="D58" s="9">
        <f t="shared" si="10"/>
        <v>6.3027452522267469</v>
      </c>
      <c r="E58" s="9">
        <f t="shared" si="11"/>
        <v>2.3086473893941069</v>
      </c>
    </row>
    <row r="59" spans="1:5" x14ac:dyDescent="0.3">
      <c r="A59" s="6">
        <v>170</v>
      </c>
      <c r="B59" s="15">
        <f t="shared" si="8"/>
        <v>8.8183426106413645</v>
      </c>
      <c r="C59" s="15">
        <f t="shared" si="9"/>
        <v>5.3403300552772581</v>
      </c>
      <c r="D59" s="15">
        <f t="shared" si="10"/>
        <v>6.0054870660673645</v>
      </c>
      <c r="E59" s="15">
        <f t="shared" si="11"/>
        <v>1.9057370231348338</v>
      </c>
    </row>
    <row r="60" spans="1:5" x14ac:dyDescent="0.3">
      <c r="A60" s="6">
        <v>180</v>
      </c>
      <c r="B60" s="15">
        <f t="shared" ref="B60" si="12">SQRT((($B$31-$F$2/2*SIN((A60)/180*PI()))-($B$30+$F$2/2*COS((A60-30)/180*PI())))^2+(($C$31-$F$2/2*COS((A60+180)/180*PI()))-($C$30+$F$2/2*SIN((A60-30)/180*PI())))^2)</f>
        <v>8.8507041555161976</v>
      </c>
      <c r="C60" s="15">
        <f t="shared" ref="C60" si="13">SQRT((($B$32-$F$2/2*COS((A60+30+180)/180*PI()))-($B$30+$F$2/2*COS((A60-30)/180*PI())))^2+(($C$32-$F$2/2*SIN((A60+30+180)/180*PI()))-($C$30+$F$2/2*SIN((A60-30)/180*PI())))^2)</f>
        <v>5.6826490301619001</v>
      </c>
      <c r="D60" s="15">
        <f t="shared" ref="D60" si="14">SQRT((($B$31-$F$2/2*SIN((A60+180)/180*PI()))-($B$30+$F$2/2*COS((A60-30)/180*PI())))^2+(($C$31-$F$2/2*COS((A60)/180*PI()))-($C$30+$F$2/2*SIN((A60-30)/180*PI())))^2)</f>
        <v>5.6826490301619019</v>
      </c>
      <c r="E60" s="15">
        <f t="shared" ref="E60" si="15">SQRT((($B$31-$F$2/2*SIN((A60+180)/180*PI()))-($B$30+$F$2/2*COS((A60-30+180)/180*PI())))^2+(($C$31-$F$2/2*COS((A60)/180*PI()))-($C$30+$F$2/2*SIN((A60-30+180)/180*PI())))^2)</f>
        <v>1.7492958444838012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10</xdr:col>
                    <xdr:colOff>30480</xdr:colOff>
                    <xdr:row>1</xdr:row>
                    <xdr:rowOff>0</xdr:rowOff>
                  </from>
                  <to>
                    <xdr:col>10</xdr:col>
                    <xdr:colOff>601980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2023-12-11T14:27:52Z</dcterms:created>
  <dcterms:modified xsi:type="dcterms:W3CDTF">2025-01-30T20:31:41Z</dcterms:modified>
</cp:coreProperties>
</file>