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/Dropbox/research/python/packages/MagmaPandas/src/MagmaPandas/Fe_redox/data/"/>
    </mc:Choice>
  </mc:AlternateContent>
  <xr:revisionPtr revIDLastSave="0" documentId="13_ncr:1_{76CCDC50-4FAF-5E49-8A0E-B8AC3FBBE2D8}" xr6:coauthVersionLast="47" xr6:coauthVersionMax="47" xr10:uidLastSave="{00000000-0000-0000-0000-000000000000}"/>
  <bookViews>
    <workbookView xWindow="38400" yWindow="600" windowWidth="21600" windowHeight="37900" activeTab="1" xr2:uid="{F134A15C-BD39-1D45-9561-8984120548D9}"/>
  </bookViews>
  <sheets>
    <sheet name="data" sheetId="1" r:id="rId1"/>
    <sheet name="references" sheetId="2" r:id="rId2"/>
    <sheet name="TO_DO" sheetId="4" r:id="rId3"/>
  </sheets>
  <definedNames>
    <definedName name="_xlnm._FilterDatabase" localSheetId="0" hidden="1">data!$A$1:$X$493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9" i="1" l="1"/>
  <c r="S190" i="1"/>
  <c r="S348" i="1"/>
  <c r="S49" i="1"/>
  <c r="S145" i="1"/>
  <c r="S165" i="1"/>
  <c r="S293" i="1"/>
  <c r="S469" i="1"/>
  <c r="S55" i="1"/>
  <c r="S151" i="1"/>
  <c r="S169" i="1"/>
  <c r="S321" i="1"/>
  <c r="S27" i="1"/>
  <c r="S63" i="1"/>
  <c r="S166" i="1"/>
  <c r="S200" i="1"/>
  <c r="S221" i="1"/>
  <c r="S418" i="1"/>
  <c r="S492" i="1"/>
  <c r="S79" i="1"/>
  <c r="S204" i="1"/>
  <c r="S265" i="1"/>
  <c r="S417" i="1"/>
  <c r="S2" i="1"/>
  <c r="S46" i="1"/>
  <c r="S470" i="1"/>
  <c r="S493" i="1"/>
  <c r="S80" i="1"/>
  <c r="S471" i="1"/>
  <c r="S62" i="1"/>
  <c r="S13" i="1"/>
  <c r="S16" i="1"/>
  <c r="S17" i="1"/>
  <c r="S18" i="1"/>
  <c r="S14" i="1"/>
  <c r="S3" i="1"/>
  <c r="S5" i="1"/>
  <c r="S11" i="1"/>
  <c r="S6" i="1"/>
  <c r="S10" i="1"/>
  <c r="S4" i="1"/>
  <c r="S8" i="1"/>
  <c r="S12" i="1"/>
  <c r="S15" i="1"/>
  <c r="S9" i="1"/>
  <c r="S7" i="1"/>
  <c r="S21" i="1"/>
  <c r="S43" i="1"/>
  <c r="S69" i="1"/>
  <c r="S33" i="1"/>
  <c r="S56" i="1"/>
  <c r="S93" i="1"/>
  <c r="S76" i="1"/>
  <c r="S74" i="1"/>
  <c r="S82" i="1"/>
  <c r="S92" i="1"/>
  <c r="S255" i="1"/>
  <c r="S279" i="1"/>
  <c r="S400" i="1"/>
  <c r="S454" i="1"/>
  <c r="S39" i="1"/>
  <c r="S23" i="1"/>
  <c r="S25" i="1"/>
  <c r="S41" i="1"/>
  <c r="S40" i="1"/>
  <c r="S22" i="1"/>
  <c r="S20" i="1"/>
  <c r="S38" i="1"/>
  <c r="S26" i="1"/>
  <c r="S37" i="1"/>
  <c r="S24" i="1"/>
  <c r="S73" i="1"/>
  <c r="S113" i="1"/>
  <c r="S115" i="1"/>
  <c r="S117" i="1"/>
  <c r="S75" i="1"/>
  <c r="S91" i="1"/>
  <c r="S67" i="1"/>
  <c r="S105" i="1"/>
  <c r="S68" i="1"/>
  <c r="S65" i="1"/>
  <c r="S86" i="1"/>
  <c r="S48" i="1"/>
  <c r="S57" i="1"/>
  <c r="S29" i="1"/>
  <c r="S47" i="1"/>
  <c r="S53" i="1"/>
  <c r="S71" i="1"/>
  <c r="S35" i="1"/>
  <c r="S83" i="1"/>
  <c r="S85" i="1"/>
  <c r="S45" i="1"/>
  <c r="S98" i="1"/>
  <c r="S31" i="1"/>
  <c r="S59" i="1"/>
  <c r="S52" i="1"/>
  <c r="S51" i="1"/>
  <c r="S30" i="1"/>
  <c r="S459" i="1"/>
  <c r="S443" i="1"/>
  <c r="S424" i="1"/>
  <c r="S324" i="1"/>
  <c r="S373" i="1"/>
  <c r="S353" i="1"/>
  <c r="S294" i="1"/>
  <c r="S242" i="1"/>
  <c r="S472" i="1"/>
  <c r="B149" i="1"/>
  <c r="B190" i="1"/>
  <c r="B348" i="1"/>
  <c r="B49" i="1"/>
  <c r="B145" i="1"/>
  <c r="B165" i="1"/>
  <c r="B293" i="1"/>
  <c r="B469" i="1"/>
  <c r="B55" i="1"/>
  <c r="B151" i="1"/>
  <c r="B169" i="1"/>
  <c r="B321" i="1"/>
  <c r="B27" i="1"/>
  <c r="B63" i="1"/>
  <c r="B166" i="1"/>
  <c r="B200" i="1"/>
  <c r="B221" i="1"/>
  <c r="B418" i="1"/>
  <c r="B492" i="1"/>
  <c r="B79" i="1"/>
  <c r="B204" i="1"/>
  <c r="B265" i="1"/>
  <c r="B417" i="1"/>
  <c r="B2" i="1"/>
  <c r="B46" i="1"/>
  <c r="B470" i="1"/>
  <c r="B493" i="1"/>
  <c r="B80" i="1"/>
  <c r="B471" i="1"/>
  <c r="B62" i="1"/>
  <c r="B139" i="1"/>
  <c r="B136" i="1"/>
  <c r="B140" i="1"/>
  <c r="B141" i="1"/>
  <c r="B142" i="1"/>
  <c r="B143" i="1"/>
  <c r="B160" i="1"/>
  <c r="B180" i="1"/>
  <c r="B187" i="1"/>
  <c r="B277" i="1"/>
  <c r="B312" i="1"/>
  <c r="B366" i="1"/>
  <c r="B133" i="1"/>
  <c r="B144" i="1"/>
  <c r="B134" i="1"/>
  <c r="B152" i="1"/>
  <c r="B157" i="1"/>
  <c r="B313" i="1"/>
  <c r="B387" i="1"/>
  <c r="B138" i="1"/>
  <c r="B303" i="1"/>
  <c r="S90" i="1"/>
  <c r="S70" i="1"/>
  <c r="S104" i="1"/>
  <c r="S87" i="1"/>
  <c r="S116" i="1"/>
  <c r="S99" i="1"/>
  <c r="S110" i="1"/>
  <c r="S96" i="1"/>
  <c r="S118" i="1"/>
  <c r="S102" i="1"/>
  <c r="S107" i="1"/>
  <c r="S84" i="1"/>
  <c r="S120" i="1"/>
  <c r="S103" i="1"/>
  <c r="S106" i="1"/>
  <c r="S119" i="1"/>
  <c r="S97" i="1"/>
  <c r="S112" i="1"/>
  <c r="S95" i="1"/>
  <c r="S111" i="1"/>
  <c r="S81" i="1"/>
  <c r="S100" i="1"/>
  <c r="S162" i="1"/>
  <c r="S416" i="1"/>
  <c r="S126" i="1"/>
  <c r="S207" i="1"/>
  <c r="S178" i="1"/>
  <c r="S238" i="1"/>
  <c r="S456" i="1"/>
  <c r="S114" i="1"/>
  <c r="S369" i="1"/>
  <c r="S464" i="1"/>
  <c r="S486" i="1"/>
  <c r="S34" i="1"/>
  <c r="S189" i="1"/>
  <c r="S263" i="1"/>
  <c r="S476" i="1"/>
  <c r="S101" i="1"/>
  <c r="S275" i="1"/>
  <c r="S465" i="1"/>
  <c r="S484" i="1"/>
  <c r="S36" i="1"/>
  <c r="S179" i="1"/>
  <c r="S78" i="1"/>
  <c r="S216" i="1"/>
  <c r="S317" i="1"/>
  <c r="S431" i="1"/>
  <c r="S50" i="1"/>
  <c r="S487" i="1"/>
  <c r="S226" i="1"/>
  <c r="S334" i="1"/>
  <c r="S370" i="1"/>
  <c r="S54" i="1"/>
  <c r="S123" i="1"/>
  <c r="S249" i="1"/>
  <c r="S164" i="1"/>
  <c r="S210" i="1"/>
  <c r="S28" i="1"/>
  <c r="S389" i="1"/>
  <c r="S372" i="1"/>
  <c r="S365" i="1"/>
  <c r="S323" i="1"/>
  <c r="S337" i="1"/>
  <c r="S286" i="1"/>
  <c r="S206" i="1"/>
  <c r="S413" i="1"/>
  <c r="S305" i="1"/>
  <c r="S284" i="1"/>
  <c r="S229" i="1"/>
  <c r="S230" i="1"/>
  <c r="S355" i="1"/>
  <c r="S409" i="1"/>
  <c r="S325" i="1"/>
  <c r="S467" i="1"/>
  <c r="S391" i="1"/>
  <c r="S233" i="1"/>
  <c r="S243" i="1"/>
  <c r="S361" i="1"/>
  <c r="S77" i="1"/>
  <c r="S72" i="1"/>
  <c r="S131" i="1"/>
  <c r="S224" i="1"/>
  <c r="S220" i="1"/>
  <c r="S415" i="1"/>
  <c r="S386" i="1"/>
  <c r="S213" i="1"/>
  <c r="S251" i="1"/>
  <c r="S121" i="1"/>
  <c r="S401" i="1"/>
  <c r="S450" i="1"/>
  <c r="S438" i="1"/>
  <c r="S421" i="1"/>
  <c r="S262" i="1"/>
  <c r="S248" i="1"/>
  <c r="S439" i="1"/>
  <c r="S422" i="1"/>
  <c r="S319" i="1"/>
  <c r="S297" i="1"/>
  <c r="S298" i="1"/>
  <c r="S299" i="1"/>
  <c r="S264" i="1"/>
  <c r="S186" i="1"/>
  <c r="S444" i="1"/>
  <c r="S445" i="1"/>
  <c r="S285" i="1"/>
  <c r="S425" i="1"/>
  <c r="S446" i="1"/>
  <c r="S300" i="1"/>
  <c r="S147" i="1"/>
  <c r="U290" i="1"/>
  <c r="U215" i="1"/>
  <c r="U266" i="1"/>
  <c r="U320" i="1"/>
  <c r="U326" i="1"/>
  <c r="U132" i="1"/>
  <c r="U125" i="1"/>
  <c r="U271" i="1"/>
  <c r="U272" i="1"/>
  <c r="U211" i="1"/>
  <c r="U287" i="1"/>
  <c r="Q290" i="1"/>
  <c r="Q215" i="1"/>
  <c r="Q266" i="1"/>
  <c r="Q320" i="1"/>
  <c r="Q326" i="1"/>
  <c r="Q132" i="1"/>
  <c r="Q125" i="1"/>
  <c r="Q271" i="1"/>
  <c r="Q272" i="1"/>
  <c r="Q211" i="1"/>
  <c r="Q287" i="1"/>
  <c r="S61" i="1"/>
  <c r="S135" i="1"/>
  <c r="Q135" i="1"/>
  <c r="Q61" i="1"/>
  <c r="U135" i="1"/>
  <c r="U61" i="1"/>
  <c r="Q42" i="1"/>
  <c r="Q44" i="1"/>
  <c r="Q60" i="1"/>
  <c r="Q58" i="1"/>
  <c r="Q64" i="1"/>
  <c r="Q66" i="1"/>
  <c r="Q88" i="1"/>
  <c r="Q94" i="1"/>
  <c r="U42" i="1"/>
  <c r="U44" i="1"/>
  <c r="U60" i="1"/>
  <c r="U58" i="1"/>
  <c r="U64" i="1"/>
  <c r="U66" i="1"/>
  <c r="U88" i="1"/>
  <c r="U94" i="1"/>
  <c r="B88" i="1"/>
  <c r="B66" i="1"/>
  <c r="B64" i="1"/>
  <c r="B58" i="1"/>
  <c r="B60" i="1"/>
  <c r="B44" i="1"/>
  <c r="B42" i="1"/>
  <c r="B94" i="1"/>
  <c r="S94" i="1"/>
  <c r="S88" i="1"/>
  <c r="S66" i="1"/>
  <c r="S64" i="1"/>
  <c r="S58" i="1"/>
  <c r="S60" i="1"/>
  <c r="S44" i="1"/>
  <c r="S42" i="1"/>
  <c r="B278" i="1"/>
  <c r="B159" i="1"/>
  <c r="B214" i="1"/>
  <c r="B261" i="1"/>
  <c r="B153" i="1"/>
  <c r="B188" i="1"/>
  <c r="B109" i="1"/>
  <c r="B32" i="1"/>
  <c r="B257" i="1"/>
  <c r="B163" i="1"/>
  <c r="B156" i="1"/>
  <c r="B170" i="1"/>
  <c r="B292" i="1"/>
  <c r="B172" i="1"/>
  <c r="B336" i="1"/>
  <c r="B306" i="1"/>
  <c r="B194" i="1"/>
  <c r="B252" i="1"/>
  <c r="B280" i="1"/>
  <c r="B276" i="1"/>
  <c r="B254" i="1"/>
  <c r="B270" i="1"/>
  <c r="B167" i="1"/>
  <c r="B212" i="1"/>
  <c r="B341" i="1"/>
  <c r="B289" i="1"/>
  <c r="S303" i="1"/>
  <c r="S341" i="1"/>
  <c r="S278" i="1"/>
  <c r="S159" i="1"/>
  <c r="S214" i="1"/>
  <c r="S261" i="1"/>
  <c r="S153" i="1"/>
  <c r="S188" i="1"/>
  <c r="S109" i="1"/>
  <c r="S32" i="1"/>
  <c r="S257" i="1"/>
  <c r="S163" i="1"/>
  <c r="S156" i="1"/>
  <c r="S170" i="1"/>
  <c r="S292" i="1"/>
  <c r="S172" i="1"/>
  <c r="S336" i="1"/>
  <c r="S306" i="1"/>
  <c r="S194" i="1"/>
  <c r="S252" i="1"/>
  <c r="S280" i="1"/>
  <c r="S276" i="1"/>
  <c r="S254" i="1"/>
  <c r="S270" i="1"/>
  <c r="S167" i="1"/>
  <c r="S212" i="1"/>
  <c r="S289" i="1"/>
  <c r="U303" i="1"/>
  <c r="U341" i="1"/>
  <c r="U278" i="1"/>
  <c r="U159" i="1"/>
  <c r="U214" i="1"/>
  <c r="U261" i="1"/>
  <c r="U153" i="1"/>
  <c r="U188" i="1"/>
  <c r="U109" i="1"/>
  <c r="U32" i="1"/>
  <c r="U257" i="1"/>
  <c r="U163" i="1"/>
  <c r="U156" i="1"/>
  <c r="U170" i="1"/>
  <c r="U292" i="1"/>
  <c r="U172" i="1"/>
  <c r="U336" i="1"/>
  <c r="U306" i="1"/>
  <c r="U194" i="1"/>
  <c r="U252" i="1"/>
  <c r="U280" i="1"/>
  <c r="U276" i="1"/>
  <c r="U254" i="1"/>
  <c r="U270" i="1"/>
  <c r="U167" i="1"/>
  <c r="U212" i="1"/>
  <c r="U289" i="1"/>
</calcChain>
</file>

<file path=xl/sharedStrings.xml><?xml version="1.0" encoding="utf-8"?>
<sst xmlns="http://schemas.openxmlformats.org/spreadsheetml/2006/main" count="2046" uniqueCount="1038">
  <si>
    <t>ref</t>
  </si>
  <si>
    <t>run</t>
  </si>
  <si>
    <t>SiO2</t>
  </si>
  <si>
    <t>TiO2</t>
  </si>
  <si>
    <t>Al2O3</t>
  </si>
  <si>
    <t>MgO</t>
  </si>
  <si>
    <t>CaO</t>
  </si>
  <si>
    <t>Na2O</t>
  </si>
  <si>
    <t>K2O</t>
  </si>
  <si>
    <t>P2O5</t>
  </si>
  <si>
    <t>FeO</t>
  </si>
  <si>
    <t>T_K</t>
  </si>
  <si>
    <t>fO2</t>
  </si>
  <si>
    <t>_Fe3Fe2</t>
  </si>
  <si>
    <t>P_bar</t>
  </si>
  <si>
    <t>Kennedy, 1948</t>
  </si>
  <si>
    <t>K1948</t>
  </si>
  <si>
    <t>T_C</t>
  </si>
  <si>
    <t>F1965</t>
  </si>
  <si>
    <t>exp</t>
  </si>
  <si>
    <t>1E-8.2</t>
  </si>
  <si>
    <t>1E-8.5</t>
  </si>
  <si>
    <t>Fe2O3</t>
  </si>
  <si>
    <t>Fudali 1965</t>
  </si>
  <si>
    <t>KC1989</t>
  </si>
  <si>
    <t>Kress &amp; Carmichael 1989</t>
  </si>
  <si>
    <t>K2000</t>
  </si>
  <si>
    <t>Kudo2000</t>
  </si>
  <si>
    <t>G2002</t>
  </si>
  <si>
    <t>Gaillard 2002</t>
  </si>
  <si>
    <t>G2003</t>
  </si>
  <si>
    <t>Gaillard 2003</t>
  </si>
  <si>
    <t>Botcharnikov 2005</t>
  </si>
  <si>
    <t>W2005</t>
  </si>
  <si>
    <t>Wilke 2005</t>
  </si>
  <si>
    <t>M2006</t>
  </si>
  <si>
    <t>Mysen 2006</t>
  </si>
  <si>
    <t>HI2007</t>
  </si>
  <si>
    <t>Henao &amp; Itagaki 2007</t>
  </si>
  <si>
    <t>S2008</t>
  </si>
  <si>
    <t>Schuessler 2008</t>
  </si>
  <si>
    <t>BM2010</t>
  </si>
  <si>
    <t>Borisov &amp;McGammon 2010</t>
  </si>
  <si>
    <t>BS2011</t>
  </si>
  <si>
    <t>Bell &amp; Simon 2011</t>
  </si>
  <si>
    <t>C2015</t>
  </si>
  <si>
    <t>Be2018</t>
  </si>
  <si>
    <t>Berry 2018</t>
  </si>
  <si>
    <t>Davis &amp; Cottrel 2018</t>
  </si>
  <si>
    <t>DC2018</t>
  </si>
  <si>
    <t>M2019</t>
  </si>
  <si>
    <t>Mousallam 2019</t>
  </si>
  <si>
    <t>Blundy 2020</t>
  </si>
  <si>
    <t>Matzen 2022</t>
  </si>
  <si>
    <t>K2023</t>
  </si>
  <si>
    <t>Kuwahare 2023</t>
  </si>
  <si>
    <t>T2023</t>
  </si>
  <si>
    <t>TiraBoschi 2023</t>
  </si>
  <si>
    <t>reference</t>
  </si>
  <si>
    <t>id</t>
  </si>
  <si>
    <t>compiled</t>
  </si>
  <si>
    <t>startin_composition</t>
  </si>
  <si>
    <t>PGG2</t>
  </si>
  <si>
    <t>RIF</t>
  </si>
  <si>
    <t>x</t>
  </si>
  <si>
    <t>T2024</t>
  </si>
  <si>
    <t>GHM9</t>
  </si>
  <si>
    <t>GHM10</t>
  </si>
  <si>
    <t>1E-6.9</t>
  </si>
  <si>
    <t>5k3510</t>
  </si>
  <si>
    <t>1k3254</t>
  </si>
  <si>
    <t>1k3266</t>
  </si>
  <si>
    <t>1k3305</t>
  </si>
  <si>
    <t>OS3771</t>
  </si>
  <si>
    <t>OS3781</t>
  </si>
  <si>
    <t>OT2775</t>
  </si>
  <si>
    <t>OT2846</t>
  </si>
  <si>
    <t>46.40</t>
  </si>
  <si>
    <t>0.14</t>
  </si>
  <si>
    <t>3.06</t>
  </si>
  <si>
    <t>45.66</t>
  </si>
  <si>
    <t>0.13</t>
  </si>
  <si>
    <t>2.93</t>
  </si>
  <si>
    <t>43.75</t>
  </si>
  <si>
    <t>3.66</t>
  </si>
  <si>
    <t>42.54</t>
  </si>
  <si>
    <t>3.41</t>
  </si>
  <si>
    <t>44.52</t>
  </si>
  <si>
    <t>0.15</t>
  </si>
  <si>
    <t>3.53</t>
  </si>
  <si>
    <t>40.06</t>
  </si>
  <si>
    <t>0.12</t>
  </si>
  <si>
    <t>2.58</t>
  </si>
  <si>
    <t>45.77</t>
  </si>
  <si>
    <t>0.16</t>
  </si>
  <si>
    <t>3.82</t>
  </si>
  <si>
    <t>45.95</t>
  </si>
  <si>
    <t>0.20</t>
  </si>
  <si>
    <t>50.75</t>
  </si>
  <si>
    <t>1.70</t>
  </si>
  <si>
    <t>15.44</t>
  </si>
  <si>
    <t>46.97</t>
  </si>
  <si>
    <t>1.59</t>
  </si>
  <si>
    <t>14.70</t>
  </si>
  <si>
    <t>47.81</t>
  </si>
  <si>
    <t>16.01</t>
  </si>
  <si>
    <t>37.00</t>
  </si>
  <si>
    <t>37.83</t>
  </si>
  <si>
    <t>40.27</t>
  </si>
  <si>
    <t>42.86</t>
  </si>
  <si>
    <t>38.90</t>
  </si>
  <si>
    <t>38.85</t>
  </si>
  <si>
    <t>39.66</t>
  </si>
  <si>
    <t>38.59</t>
  </si>
  <si>
    <t>8.08</t>
  </si>
  <si>
    <t>10.23</t>
  </si>
  <si>
    <t>8.69</t>
  </si>
  <si>
    <t>3.09</t>
  </si>
  <si>
    <t>3.25</t>
  </si>
  <si>
    <t>3.21</t>
  </si>
  <si>
    <t>3.10</t>
  </si>
  <si>
    <t>4.79</t>
  </si>
  <si>
    <t>3.60</t>
  </si>
  <si>
    <t>3.46</t>
  </si>
  <si>
    <t>11.92</t>
  </si>
  <si>
    <t>10.46</t>
  </si>
  <si>
    <t>11.75</t>
  </si>
  <si>
    <t>0.04</t>
  </si>
  <si>
    <t>0.06</t>
  </si>
  <si>
    <t>0.17</t>
  </si>
  <si>
    <t>0.03</t>
  </si>
  <si>
    <t>0.24</t>
  </si>
  <si>
    <t>0.01</t>
  </si>
  <si>
    <t>0.02</t>
  </si>
  <si>
    <t>0.25</t>
  </si>
  <si>
    <t>2.37</t>
  </si>
  <si>
    <t>2.57</t>
  </si>
  <si>
    <t>2.33</t>
  </si>
  <si>
    <t>7.35</t>
  </si>
  <si>
    <t>1.73</t>
  </si>
  <si>
    <t>7.64</t>
  </si>
  <si>
    <t>7.08</t>
  </si>
  <si>
    <t>2.84</t>
  </si>
  <si>
    <t>5.88</t>
  </si>
  <si>
    <t>1.60</t>
  </si>
  <si>
    <t>9.21</t>
  </si>
  <si>
    <t>1.72</t>
  </si>
  <si>
    <t>13.06</t>
  </si>
  <si>
    <t>2.25</t>
  </si>
  <si>
    <t>4.60</t>
  </si>
  <si>
    <t>4.26</t>
  </si>
  <si>
    <t>4.12</t>
  </si>
  <si>
    <t>5.02</t>
  </si>
  <si>
    <t>8.62</t>
  </si>
  <si>
    <t>2.31</t>
  </si>
  <si>
    <t>8.90</t>
  </si>
  <si>
    <t>2.38</t>
  </si>
  <si>
    <t>8.26</t>
  </si>
  <si>
    <t>3.36</t>
  </si>
  <si>
    <t>SynMB1-7</t>
  </si>
  <si>
    <t>SynMB1-11</t>
  </si>
  <si>
    <t>SynMB1-13</t>
  </si>
  <si>
    <t>SynMB1-15</t>
  </si>
  <si>
    <t>SynMB1-20</t>
  </si>
  <si>
    <t>SynMB1-21</t>
  </si>
  <si>
    <t>SynMB1-27</t>
  </si>
  <si>
    <t>SynMB1-30</t>
  </si>
  <si>
    <t>SynMB1-31</t>
  </si>
  <si>
    <t>SynMB1-57</t>
  </si>
  <si>
    <t>SynMB1-60</t>
  </si>
  <si>
    <t>SynMB1-61</t>
  </si>
  <si>
    <t>NiO</t>
  </si>
  <si>
    <r>
      <rPr>
        <sz val="8.5"/>
        <rFont val="Times New Roman"/>
        <family val="1"/>
      </rPr>
      <t>Run1#1</t>
    </r>
  </si>
  <si>
    <r>
      <rPr>
        <sz val="8.5"/>
        <rFont val="Times New Roman"/>
        <family val="1"/>
      </rPr>
      <t>Run1#2</t>
    </r>
  </si>
  <si>
    <r>
      <rPr>
        <sz val="8.5"/>
        <rFont val="Times New Roman"/>
        <family val="1"/>
      </rPr>
      <t>BM6</t>
    </r>
  </si>
  <si>
    <r>
      <rPr>
        <sz val="8.5"/>
        <rFont val="Times New Roman"/>
        <family val="1"/>
      </rPr>
      <t>6-4</t>
    </r>
  </si>
  <si>
    <r>
      <rPr>
        <sz val="8.5"/>
        <rFont val="Times New Roman"/>
        <family val="1"/>
      </rPr>
      <t>7-2</t>
    </r>
  </si>
  <si>
    <r>
      <rPr>
        <sz val="8.5"/>
        <rFont val="Times New Roman"/>
        <family val="1"/>
      </rPr>
      <t>7-3</t>
    </r>
  </si>
  <si>
    <r>
      <rPr>
        <sz val="8.5"/>
        <rFont val="Times New Roman"/>
        <family val="1"/>
      </rPr>
      <t>HAB-18</t>
    </r>
  </si>
  <si>
    <r>
      <rPr>
        <sz val="8.5"/>
        <rFont val="Times New Roman"/>
        <family val="1"/>
      </rPr>
      <t>HAB-20</t>
    </r>
  </si>
  <si>
    <r>
      <rPr>
        <sz val="8.5"/>
        <rFont val="Times New Roman"/>
        <family val="1"/>
      </rPr>
      <t>HAB-23</t>
    </r>
  </si>
  <si>
    <r>
      <rPr>
        <sz val="8.5"/>
        <rFont val="Times New Roman"/>
        <family val="1"/>
      </rPr>
      <t>HAB-26/P1D</t>
    </r>
  </si>
  <si>
    <r>
      <rPr>
        <sz val="8.5"/>
        <rFont val="Times New Roman"/>
        <family val="1"/>
      </rPr>
      <t>D-11</t>
    </r>
  </si>
  <si>
    <r>
      <rPr>
        <sz val="8.5"/>
        <rFont val="Times New Roman"/>
        <family val="1"/>
      </rPr>
      <t>D-10</t>
    </r>
  </si>
  <si>
    <r>
      <rPr>
        <sz val="8.5"/>
        <rFont val="Times New Roman"/>
        <family val="1"/>
      </rPr>
      <t>D-13</t>
    </r>
  </si>
  <si>
    <r>
      <rPr>
        <sz val="8.5"/>
        <rFont val="Times New Roman"/>
        <family val="1"/>
      </rPr>
      <t>D-8</t>
    </r>
  </si>
  <si>
    <r>
      <rPr>
        <sz val="8.5"/>
        <rFont val="Times New Roman"/>
        <family val="1"/>
      </rPr>
      <t>D-12</t>
    </r>
  </si>
  <si>
    <r>
      <rPr>
        <sz val="8.5"/>
        <rFont val="Times New Roman"/>
        <family val="1"/>
      </rPr>
      <t>RD-1</t>
    </r>
  </si>
  <si>
    <r>
      <rPr>
        <sz val="8.5"/>
        <rFont val="Times New Roman"/>
        <family val="1"/>
      </rPr>
      <t>D-7</t>
    </r>
  </si>
  <si>
    <r>
      <rPr>
        <sz val="8.5"/>
        <rFont val="Times New Roman"/>
        <family val="1"/>
      </rPr>
      <t>PU1</t>
    </r>
  </si>
  <si>
    <r>
      <rPr>
        <sz val="8.5"/>
        <rFont val="Times New Roman"/>
        <family val="1"/>
      </rPr>
      <t>PU4</t>
    </r>
  </si>
  <si>
    <r>
      <rPr>
        <sz val="8.5"/>
        <rFont val="Times New Roman"/>
        <family val="1"/>
      </rPr>
      <t>PU2</t>
    </r>
  </si>
  <si>
    <r>
      <rPr>
        <sz val="8.5"/>
        <rFont val="Times New Roman"/>
        <family val="1"/>
      </rPr>
      <t>PU5</t>
    </r>
  </si>
  <si>
    <r>
      <rPr>
        <sz val="8.5"/>
        <rFont val="Times New Roman"/>
        <family val="1"/>
      </rPr>
      <t>PU364</t>
    </r>
  </si>
  <si>
    <r>
      <rPr>
        <sz val="8.5"/>
        <rFont val="Times New Roman"/>
        <family val="1"/>
      </rPr>
      <t>PU363</t>
    </r>
  </si>
  <si>
    <r>
      <rPr>
        <sz val="8.5"/>
        <rFont val="Times New Roman"/>
        <family val="1"/>
      </rPr>
      <t>PU351</t>
    </r>
  </si>
  <si>
    <r>
      <rPr>
        <sz val="8.5"/>
        <rFont val="Times New Roman"/>
        <family val="1"/>
      </rPr>
      <t>PU56</t>
    </r>
  </si>
  <si>
    <t>50.76</t>
  </si>
  <si>
    <t>0.87</t>
  </si>
  <si>
    <t>17.53</t>
  </si>
  <si>
    <t>53.73</t>
  </si>
  <si>
    <t>1.20</t>
  </si>
  <si>
    <t>16.59</t>
  </si>
  <si>
    <t>46.88</t>
  </si>
  <si>
    <t>0.86</t>
  </si>
  <si>
    <t>16.13</t>
  </si>
  <si>
    <t>49.63</t>
  </si>
  <si>
    <t>0.79</t>
  </si>
  <si>
    <t>16.23</t>
  </si>
  <si>
    <t>45.21</t>
  </si>
  <si>
    <t>1.03</t>
  </si>
  <si>
    <t>14.76</t>
  </si>
  <si>
    <t>47.09</t>
  </si>
  <si>
    <t>1.19</t>
  </si>
  <si>
    <t>16.14</t>
  </si>
  <si>
    <t>49.78</t>
  </si>
  <si>
    <t>0.82</t>
  </si>
  <si>
    <t>17.33</t>
  </si>
  <si>
    <t>50.73</t>
  </si>
  <si>
    <t>0.40</t>
  </si>
  <si>
    <t>18.07</t>
  </si>
  <si>
    <t>50.69</t>
  </si>
  <si>
    <t>0.52</t>
  </si>
  <si>
    <t>18.04</t>
  </si>
  <si>
    <t>58.50</t>
  </si>
  <si>
    <t>0.23</t>
  </si>
  <si>
    <t>48.31</t>
  </si>
  <si>
    <t>1.00</t>
  </si>
  <si>
    <t>13.47</t>
  </si>
  <si>
    <t>47.35</t>
  </si>
  <si>
    <t>0.96</t>
  </si>
  <si>
    <t>13.31</t>
  </si>
  <si>
    <t>47.47</t>
  </si>
  <si>
    <t>0.94</t>
  </si>
  <si>
    <t>12.95</t>
  </si>
  <si>
    <t>48.82</t>
  </si>
  <si>
    <t>0.97</t>
  </si>
  <si>
    <t>13.44</t>
  </si>
  <si>
    <t>47.85</t>
  </si>
  <si>
    <t>0.95</t>
  </si>
  <si>
    <t>13.00</t>
  </si>
  <si>
    <t>44.43</t>
  </si>
  <si>
    <t>0.92</t>
  </si>
  <si>
    <t>11.65</t>
  </si>
  <si>
    <t>45.78</t>
  </si>
  <si>
    <t>12.64</t>
  </si>
  <si>
    <t>47.64</t>
  </si>
  <si>
    <t>0.819</t>
  </si>
  <si>
    <t>13.97</t>
  </si>
  <si>
    <t>47.26</t>
  </si>
  <si>
    <t>0.763</t>
  </si>
  <si>
    <t>12.57</t>
  </si>
  <si>
    <t>48.46</t>
  </si>
  <si>
    <t>0.858</t>
  </si>
  <si>
    <t>14.80</t>
  </si>
  <si>
    <t>49.19</t>
  </si>
  <si>
    <t>0.922</t>
  </si>
  <si>
    <t>15.77</t>
  </si>
  <si>
    <t>46.45</t>
  </si>
  <si>
    <t>0.859</t>
  </si>
  <si>
    <t>14.16</t>
  </si>
  <si>
    <t>47.43</t>
  </si>
  <si>
    <t>0.905</t>
  </si>
  <si>
    <t>15.06</t>
  </si>
  <si>
    <t>48.28</t>
  </si>
  <si>
    <t>0.845</t>
  </si>
  <si>
    <t>14.02</t>
  </si>
  <si>
    <t>47.15</t>
  </si>
  <si>
    <t>0.799</t>
  </si>
  <si>
    <t>13.51</t>
  </si>
  <si>
    <t>3.73</t>
  </si>
  <si>
    <t>7.95</t>
  </si>
  <si>
    <t>3.23</t>
  </si>
  <si>
    <t>0.45</t>
  </si>
  <si>
    <t>0.11</t>
  </si>
  <si>
    <t>2.89</t>
  </si>
  <si>
    <t>6.39</t>
  </si>
  <si>
    <t>4.21</t>
  </si>
  <si>
    <t>0.66</t>
  </si>
  <si>
    <t>9.41</t>
  </si>
  <si>
    <t>10.96</t>
  </si>
  <si>
    <t>2.15</t>
  </si>
  <si>
    <t>7.28</t>
  </si>
  <si>
    <t>10.25</t>
  </si>
  <si>
    <t>0.37</t>
  </si>
  <si>
    <t>10.02</t>
  </si>
  <si>
    <t>10.86</t>
  </si>
  <si>
    <t>2.13</t>
  </si>
  <si>
    <t>0.48</t>
  </si>
  <si>
    <t>8.49</t>
  </si>
  <si>
    <t>11.82</t>
  </si>
  <si>
    <t>0.58</t>
  </si>
  <si>
    <t>4.19</t>
  </si>
  <si>
    <t>8.77</t>
  </si>
  <si>
    <t>3.24</t>
  </si>
  <si>
    <t>0.77</t>
  </si>
  <si>
    <t>3.88</t>
  </si>
  <si>
    <t>8.78</t>
  </si>
  <si>
    <t>3.34</t>
  </si>
  <si>
    <t>0.81</t>
  </si>
  <si>
    <t>3.87</t>
  </si>
  <si>
    <t>9.11</t>
  </si>
  <si>
    <t>3.50</t>
  </si>
  <si>
    <t>0.78</t>
  </si>
  <si>
    <t>2.08</t>
  </si>
  <si>
    <t>6.07</t>
  </si>
  <si>
    <t>3.85</t>
  </si>
  <si>
    <t>1.01</t>
  </si>
  <si>
    <t>10.29</t>
  </si>
  <si>
    <t>13.87</t>
  </si>
  <si>
    <t>0.33</t>
  </si>
  <si>
    <t>11.66</t>
  </si>
  <si>
    <t>1.91</t>
  </si>
  <si>
    <t>0.31</t>
  </si>
  <si>
    <t>0.21</t>
  </si>
  <si>
    <t>13.18</t>
  </si>
  <si>
    <t>13.40</t>
  </si>
  <si>
    <t>0.18</t>
  </si>
  <si>
    <t>12.73</t>
  </si>
  <si>
    <t>13.89</t>
  </si>
  <si>
    <t>0.30</t>
  </si>
  <si>
    <t>12.42</t>
  </si>
  <si>
    <t>13.20</t>
  </si>
  <si>
    <t>1.98</t>
  </si>
  <si>
    <t>0.32</t>
  </si>
  <si>
    <t>13.83</t>
  </si>
  <si>
    <t>12.55</t>
  </si>
  <si>
    <t>1.95</t>
  </si>
  <si>
    <t>0.49</t>
  </si>
  <si>
    <t>13.55</t>
  </si>
  <si>
    <t>13.11</t>
  </si>
  <si>
    <t>2.20</t>
  </si>
  <si>
    <t>0.57</t>
  </si>
  <si>
    <t>0.22</t>
  </si>
  <si>
    <t>14.01</t>
  </si>
  <si>
    <t>11.29</t>
  </si>
  <si>
    <t>1.08</t>
  </si>
  <si>
    <t>0.41</t>
  </si>
  <si>
    <t>17.04</t>
  </si>
  <si>
    <t>10.344</t>
  </si>
  <si>
    <t>0.85</t>
  </si>
  <si>
    <t>0.05</t>
  </si>
  <si>
    <t>11.97</t>
  </si>
  <si>
    <t>11.88</t>
  </si>
  <si>
    <t>0.36</t>
  </si>
  <si>
    <t>0.07</t>
  </si>
  <si>
    <t>9.96</t>
  </si>
  <si>
    <t>12.71</t>
  </si>
  <si>
    <t>1.33</t>
  </si>
  <si>
    <t>0.47</t>
  </si>
  <si>
    <t>0.10</t>
  </si>
  <si>
    <t>11.81</t>
  </si>
  <si>
    <t>11.87</t>
  </si>
  <si>
    <t>1.34</t>
  </si>
  <si>
    <t>0.46</t>
  </si>
  <si>
    <t>10.19</t>
  </si>
  <si>
    <t>12.45</t>
  </si>
  <si>
    <t>1.37</t>
  </si>
  <si>
    <t>11.49</t>
  </si>
  <si>
    <t>11.85</t>
  </si>
  <si>
    <t>13.64</t>
  </si>
  <si>
    <t>11.11</t>
  </si>
  <si>
    <t>0.08</t>
  </si>
  <si>
    <t>7.98</t>
  </si>
  <si>
    <t>8.73</t>
  </si>
  <si>
    <t>6.63</t>
  </si>
  <si>
    <t>7.74</t>
  </si>
  <si>
    <t>8.25</t>
  </si>
  <si>
    <t>8.18</t>
  </si>
  <si>
    <t>7.69</t>
  </si>
  <si>
    <t>2.75</t>
  </si>
  <si>
    <t>3.51</t>
  </si>
  <si>
    <t>2.63</t>
  </si>
  <si>
    <t>8.83</t>
  </si>
  <si>
    <t>8.80</t>
  </si>
  <si>
    <t>9.56</t>
  </si>
  <si>
    <t>6.78</t>
  </si>
  <si>
    <t>8.79</t>
  </si>
  <si>
    <t>9.17</t>
  </si>
  <si>
    <t>9.47</t>
  </si>
  <si>
    <t>9.51</t>
  </si>
  <si>
    <t>9.49</t>
  </si>
  <si>
    <t>8.81</t>
  </si>
  <si>
    <t>8.71</t>
  </si>
  <si>
    <t>9.98</t>
  </si>
  <si>
    <t>9.50</t>
  </si>
  <si>
    <t>10.34</t>
  </si>
  <si>
    <t>BAS_QFM_m1</t>
  </si>
  <si>
    <t>BAS_QFM</t>
  </si>
  <si>
    <t>BAS_NNO</t>
  </si>
  <si>
    <t>BAS_NNO_0.5</t>
  </si>
  <si>
    <t>BAS_NNO_1</t>
  </si>
  <si>
    <t>BAS_NNO_1.5</t>
  </si>
  <si>
    <t>Bl2020</t>
  </si>
  <si>
    <t>Ma2022</t>
  </si>
  <si>
    <t>Bc2005</t>
  </si>
  <si>
    <t>LOOS2_-2A</t>
  </si>
  <si>
    <t>LOOS2_-1B</t>
  </si>
  <si>
    <t>LOOS2_-0.5A</t>
  </si>
  <si>
    <t>LOOS_0B</t>
  </si>
  <si>
    <t>LOOS2_0.5A</t>
  </si>
  <si>
    <t>LOOS2_1B</t>
  </si>
  <si>
    <t>LOOS2_1.5A</t>
  </si>
  <si>
    <t>LOOS2_2A</t>
  </si>
  <si>
    <t>Cicconi 2015</t>
  </si>
  <si>
    <r>
      <rPr>
        <sz val="7"/>
        <color rgb="FF231F20"/>
        <rFont val="Arial"/>
        <family val="2"/>
      </rPr>
      <t>Ph1_air</t>
    </r>
  </si>
  <si>
    <r>
      <rPr>
        <sz val="7"/>
        <color rgb="FF231F20"/>
        <rFont val="Arial"/>
        <family val="2"/>
      </rPr>
      <t>Ph1_FMQ</t>
    </r>
  </si>
  <si>
    <r>
      <rPr>
        <sz val="7"/>
        <color rgb="FF231F20"/>
        <rFont val="Arial"/>
        <family val="2"/>
      </rPr>
      <t>Ph1_FMQ-2</t>
    </r>
  </si>
  <si>
    <r>
      <rPr>
        <sz val="7"/>
        <color rgb="FF231F20"/>
        <rFont val="Arial"/>
        <family val="2"/>
      </rPr>
      <t>Ph1_IW4</t>
    </r>
    <r>
      <rPr>
        <vertAlign val="superscript"/>
        <sz val="4"/>
        <color rgb="FF231F20"/>
        <rFont val="Arial"/>
        <family val="2"/>
      </rPr>
      <t>b</t>
    </r>
  </si>
  <si>
    <r>
      <rPr>
        <sz val="7"/>
        <color rgb="FF231F20"/>
        <rFont val="Arial"/>
        <family val="2"/>
      </rPr>
      <t>Ph1_IW12</t>
    </r>
    <r>
      <rPr>
        <vertAlign val="superscript"/>
        <sz val="4"/>
        <color rgb="FF231F20"/>
        <rFont val="Arial"/>
        <family val="2"/>
      </rPr>
      <t>b</t>
    </r>
  </si>
  <si>
    <r>
      <rPr>
        <sz val="7"/>
        <color rgb="FF231F20"/>
        <rFont val="Arial"/>
        <family val="2"/>
      </rPr>
      <t>Ph1_IW24</t>
    </r>
    <r>
      <rPr>
        <vertAlign val="superscript"/>
        <sz val="4"/>
        <color rgb="FF231F20"/>
        <rFont val="Arial"/>
        <family val="2"/>
      </rPr>
      <t>b</t>
    </r>
  </si>
  <si>
    <r>
      <rPr>
        <sz val="7"/>
        <color rgb="FF231F20"/>
        <rFont val="Arial"/>
        <family val="2"/>
      </rPr>
      <t>Ph1_IW36</t>
    </r>
    <r>
      <rPr>
        <vertAlign val="superscript"/>
        <sz val="4"/>
        <color rgb="FF231F20"/>
        <rFont val="Arial"/>
        <family val="2"/>
      </rPr>
      <t>b</t>
    </r>
  </si>
  <si>
    <r>
      <rPr>
        <sz val="7"/>
        <color rgb="FF231F20"/>
        <rFont val="Arial"/>
        <family val="2"/>
      </rPr>
      <t>Ph1_IW48</t>
    </r>
    <r>
      <rPr>
        <vertAlign val="superscript"/>
        <sz val="4"/>
        <color rgb="FF231F20"/>
        <rFont val="Arial"/>
        <family val="2"/>
      </rPr>
      <t>b</t>
    </r>
  </si>
  <si>
    <r>
      <rPr>
        <sz val="7"/>
        <color rgb="FF231F20"/>
        <rFont val="Arial"/>
        <family val="2"/>
      </rPr>
      <t>Ph1_air HT</t>
    </r>
  </si>
  <si>
    <r>
      <rPr>
        <sz val="7"/>
        <color rgb="FF231F20"/>
        <rFont val="Arial"/>
        <family val="2"/>
      </rPr>
      <t>Ph1_FMQ HT</t>
    </r>
  </si>
  <si>
    <r>
      <rPr>
        <sz val="7"/>
        <color rgb="FF231F20"/>
        <rFont val="Arial"/>
        <family val="2"/>
      </rPr>
      <t>Ph1_FMQ-2 HT</t>
    </r>
  </si>
  <si>
    <r>
      <rPr>
        <sz val="7"/>
        <color rgb="FF231F20"/>
        <rFont val="Arial"/>
        <family val="2"/>
      </rPr>
      <t>Ph1_IW24 HT</t>
    </r>
  </si>
  <si>
    <r>
      <rPr>
        <sz val="7"/>
        <color rgb="FF231F20"/>
        <rFont val="Arial"/>
        <family val="2"/>
      </rPr>
      <t>Ph0.75_air</t>
    </r>
  </si>
  <si>
    <r>
      <rPr>
        <sz val="7"/>
        <color rgb="FF231F20"/>
        <rFont val="Arial"/>
        <family val="2"/>
      </rPr>
      <t>Ph0.75_FMQ</t>
    </r>
  </si>
  <si>
    <r>
      <rPr>
        <sz val="7"/>
        <color rgb="FF231F20"/>
        <rFont val="Arial"/>
        <family val="2"/>
      </rPr>
      <t>Ph0.75_FMQ-2</t>
    </r>
  </si>
  <si>
    <r>
      <rPr>
        <sz val="7"/>
        <color rgb="FF231F20"/>
        <rFont val="Arial"/>
        <family val="2"/>
      </rPr>
      <t>Ph0.75_IW</t>
    </r>
  </si>
  <si>
    <r>
      <rPr>
        <sz val="7"/>
        <color rgb="FF231F20"/>
        <rFont val="Arial"/>
        <family val="2"/>
      </rPr>
      <t>Ph0.75_air HT</t>
    </r>
  </si>
  <si>
    <r>
      <rPr>
        <sz val="7"/>
        <color rgb="FF231F20"/>
        <rFont val="Arial"/>
        <family val="2"/>
      </rPr>
      <t>Ph0.75_FMQ HT</t>
    </r>
  </si>
  <si>
    <r>
      <rPr>
        <sz val="7"/>
        <color rgb="FF231F20"/>
        <rFont val="Arial"/>
        <family val="2"/>
      </rPr>
      <t>Ph0.75_FMQ-2 HT</t>
    </r>
  </si>
  <si>
    <r>
      <rPr>
        <sz val="7"/>
        <color rgb="FF231F20"/>
        <rFont val="Arial"/>
        <family val="2"/>
      </rPr>
      <t>Ph0.75_IW HT</t>
    </r>
  </si>
  <si>
    <r>
      <rPr>
        <sz val="7"/>
        <color rgb="FF231F20"/>
        <rFont val="Arial"/>
        <family val="2"/>
      </rPr>
      <t>Ph0.5_air</t>
    </r>
  </si>
  <si>
    <r>
      <rPr>
        <sz val="7"/>
        <color rgb="FF231F20"/>
        <rFont val="Arial"/>
        <family val="2"/>
      </rPr>
      <t>Ph0.5_FMQ</t>
    </r>
  </si>
  <si>
    <r>
      <rPr>
        <sz val="7"/>
        <color rgb="FF231F20"/>
        <rFont val="Arial"/>
        <family val="2"/>
      </rPr>
      <t>Ph0.5_air HT</t>
    </r>
  </si>
  <si>
    <r>
      <rPr>
        <sz val="7"/>
        <color rgb="FF231F20"/>
        <rFont val="Arial"/>
        <family val="2"/>
      </rPr>
      <t>Ph0.5_FMQ HT</t>
    </r>
  </si>
  <si>
    <r>
      <rPr>
        <sz val="7"/>
        <color rgb="FF231F20"/>
        <rFont val="Arial"/>
        <family val="2"/>
      </rPr>
      <t>Ph0.5_FMQ-2 HT</t>
    </r>
  </si>
  <si>
    <r>
      <rPr>
        <sz val="7"/>
        <color rgb="FF231F20"/>
        <rFont val="Arial"/>
        <family val="2"/>
      </rPr>
      <t>Ph0.5_IW HT</t>
    </r>
  </si>
  <si>
    <r>
      <rPr>
        <sz val="7"/>
        <color rgb="FF231F20"/>
        <rFont val="Arial"/>
        <family val="2"/>
      </rPr>
      <t>Ph0.25_air MT</t>
    </r>
  </si>
  <si>
    <r>
      <rPr>
        <sz val="7"/>
        <color rgb="FF231F20"/>
        <rFont val="Arial"/>
        <family val="2"/>
      </rPr>
      <t>Ph0.25_air LT</t>
    </r>
  </si>
  <si>
    <r>
      <rPr>
        <sz val="7"/>
        <color rgb="FF231F20"/>
        <rFont val="Arial"/>
        <family val="2"/>
      </rPr>
      <t>Ph0.25_FMQ HT</t>
    </r>
  </si>
  <si>
    <r>
      <rPr>
        <sz val="7"/>
        <color rgb="FF231F20"/>
        <rFont val="Arial"/>
        <family val="2"/>
      </rPr>
      <t>Ph0.25_FMQ-2 HT</t>
    </r>
  </si>
  <si>
    <r>
      <rPr>
        <sz val="7"/>
        <color rgb="FF231F20"/>
        <rFont val="Arial"/>
        <family val="2"/>
      </rPr>
      <t>Ph0.25_IW HT</t>
    </r>
  </si>
  <si>
    <r>
      <rPr>
        <sz val="7"/>
        <color rgb="FF231F20"/>
        <rFont val="Arial"/>
        <family val="2"/>
      </rPr>
      <t>Ph0_air HT</t>
    </r>
  </si>
  <si>
    <r>
      <rPr>
        <sz val="7"/>
        <color rgb="FF231F20"/>
        <rFont val="Arial"/>
        <family val="2"/>
      </rPr>
      <t>Ph0_FMQ HT</t>
    </r>
  </si>
  <si>
    <r>
      <rPr>
        <sz val="7"/>
        <color rgb="FF231F20"/>
        <rFont val="Arial"/>
        <family val="2"/>
      </rPr>
      <t>Ph0_FMQ-2 HT</t>
    </r>
  </si>
  <si>
    <r>
      <rPr>
        <sz val="7"/>
        <color rgb="FF231F20"/>
        <rFont val="Arial"/>
        <family val="2"/>
      </rPr>
      <t>Ph0_IW36 HT</t>
    </r>
    <r>
      <rPr>
        <vertAlign val="superscript"/>
        <sz val="4"/>
        <color rgb="FF231F20"/>
        <rFont val="Arial"/>
        <family val="2"/>
      </rPr>
      <t>b</t>
    </r>
  </si>
  <si>
    <r>
      <rPr>
        <sz val="7"/>
        <color rgb="FF231F20"/>
        <rFont val="Arial"/>
        <family val="2"/>
      </rPr>
      <t>Ph0_IW60 HT</t>
    </r>
    <r>
      <rPr>
        <vertAlign val="superscript"/>
        <sz val="4"/>
        <color rgb="FF231F20"/>
        <rFont val="Arial"/>
        <family val="2"/>
      </rPr>
      <t>b</t>
    </r>
  </si>
  <si>
    <t>DAFL-9</t>
  </si>
  <si>
    <t>DAFL-10</t>
  </si>
  <si>
    <t>DAF-1</t>
  </si>
  <si>
    <t>DAS20F-1</t>
  </si>
  <si>
    <t>DAS40F-1</t>
  </si>
  <si>
    <t>DAS60F-1</t>
  </si>
  <si>
    <t>DAS80F-1</t>
  </si>
  <si>
    <t>DAF-2</t>
  </si>
  <si>
    <t>DAS40F-6</t>
  </si>
  <si>
    <t>DAS60F-6</t>
  </si>
  <si>
    <t>DAS80F-6</t>
  </si>
  <si>
    <t>DAS20F-2</t>
  </si>
  <si>
    <t>DAS40F-2</t>
  </si>
  <si>
    <t>DAS60F-2</t>
  </si>
  <si>
    <t>DAF-5</t>
  </si>
  <si>
    <t>DAS20F-5</t>
  </si>
  <si>
    <t>DAS40F-5</t>
  </si>
  <si>
    <t>DAS60F-5</t>
  </si>
  <si>
    <t>DAS80F-5</t>
  </si>
  <si>
    <t>DAS90F-5</t>
  </si>
  <si>
    <t>DAF-6</t>
  </si>
  <si>
    <t>DAS20F-6</t>
  </si>
  <si>
    <t>comment</t>
  </si>
  <si>
    <t>diopside-anorthite compositions</t>
  </si>
  <si>
    <t>no compositional data</t>
  </si>
  <si>
    <t>I-1</t>
  </si>
  <si>
    <t>I-2</t>
  </si>
  <si>
    <t>I-3</t>
  </si>
  <si>
    <t>I-4</t>
  </si>
  <si>
    <t>I-5</t>
  </si>
  <si>
    <t>I-6</t>
  </si>
  <si>
    <t>I-8</t>
  </si>
  <si>
    <t>I-9</t>
  </si>
  <si>
    <t>I-7</t>
  </si>
  <si>
    <t>I-10</t>
  </si>
  <si>
    <t>I-11</t>
  </si>
  <si>
    <t>J-1</t>
  </si>
  <si>
    <t>J-2</t>
  </si>
  <si>
    <t>J-3</t>
  </si>
  <si>
    <t>J-4</t>
  </si>
  <si>
    <t>J-5</t>
  </si>
  <si>
    <t>J-6</t>
  </si>
  <si>
    <t>J-7</t>
  </si>
  <si>
    <t>J-8</t>
  </si>
  <si>
    <t>J-9</t>
  </si>
  <si>
    <t>J-10</t>
  </si>
  <si>
    <t>J-11</t>
  </si>
  <si>
    <t>J-12</t>
  </si>
  <si>
    <t>J-13*</t>
  </si>
  <si>
    <t>J-14*</t>
  </si>
  <si>
    <t>J-15</t>
  </si>
  <si>
    <t>J-16*</t>
  </si>
  <si>
    <t>J-17</t>
  </si>
  <si>
    <t>J-18</t>
  </si>
  <si>
    <t>J-19</t>
  </si>
  <si>
    <t>J-20</t>
  </si>
  <si>
    <t>J-21</t>
  </si>
  <si>
    <t>J-22</t>
  </si>
  <si>
    <t>J-23</t>
  </si>
  <si>
    <t>J-24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</si>
  <si>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</si>
  <si>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</si>
  <si>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</si>
  <si>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</si>
  <si>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</si>
  <si>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</si>
  <si>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</si>
  <si>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</si>
  <si>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</si>
  <si>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</si>
  <si>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</si>
  <si>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</si>
  <si>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</si>
  <si>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</si>
  <si>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</si>
  <si>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L-1</t>
  </si>
  <si>
    <t>L-2</t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</si>
  <si>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</si>
  <si>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</si>
  <si>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</si>
  <si>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</si>
  <si>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</si>
  <si>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</si>
  <si>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</si>
  <si>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</si>
  <si>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</si>
  <si>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</si>
  <si>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</si>
  <si>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</si>
  <si>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</si>
  <si>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</si>
  <si>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</si>
  <si>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</si>
  <si>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</si>
  <si>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</si>
  <si>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—</t>
  </si>
  <si>
    <t>hydrous experiments, incomplete glass compositions</t>
  </si>
  <si>
    <t>FDA3</t>
  </si>
  <si>
    <t>FDA3-0.5</t>
  </si>
  <si>
    <t>FDA3-1.5</t>
  </si>
  <si>
    <t>FDA3-2</t>
  </si>
  <si>
    <t>FD</t>
  </si>
  <si>
    <t>46.33</t>
  </si>
  <si>
    <t>46.49</t>
  </si>
  <si>
    <t>46.54</t>
  </si>
  <si>
    <t>45.81</t>
  </si>
  <si>
    <t>45.56</t>
  </si>
  <si>
    <t>46.51</t>
  </si>
  <si>
    <t>45.07</t>
  </si>
  <si>
    <t>43.50</t>
  </si>
  <si>
    <t>40.98</t>
  </si>
  <si>
    <t>41.14</t>
  </si>
  <si>
    <t>41.02</t>
  </si>
  <si>
    <t>40.51</t>
  </si>
  <si>
    <t>42.52</t>
  </si>
  <si>
    <t>41.58</t>
  </si>
  <si>
    <t>43.96</t>
  </si>
  <si>
    <t>43.26</t>
  </si>
  <si>
    <t>39.73</t>
  </si>
  <si>
    <t>37.72</t>
  </si>
  <si>
    <t>41.04</t>
  </si>
  <si>
    <t>44.06</t>
  </si>
  <si>
    <t>11.89</t>
  </si>
  <si>
    <t>11.71</t>
  </si>
  <si>
    <t>11.70</t>
  </si>
  <si>
    <t>11.90</t>
  </si>
  <si>
    <t>11.55</t>
  </si>
  <si>
    <t>11.69</t>
  </si>
  <si>
    <t>11.52</t>
  </si>
  <si>
    <t>12.01</t>
  </si>
  <si>
    <t>12.32</t>
  </si>
  <si>
    <t>12.54</t>
  </si>
  <si>
    <t>13.50</t>
  </si>
  <si>
    <t>14.05</t>
  </si>
  <si>
    <t>0.041</t>
  </si>
  <si>
    <t>0.044</t>
  </si>
  <si>
    <t>0.013</t>
  </si>
  <si>
    <t>0.019</t>
  </si>
  <si>
    <t>15.12</t>
  </si>
  <si>
    <t>15.02</t>
  </si>
  <si>
    <t>14.93</t>
  </si>
  <si>
    <t>14.60</t>
  </si>
  <si>
    <t>15.82</t>
  </si>
  <si>
    <t>14.00</t>
  </si>
  <si>
    <t>14.26</t>
  </si>
  <si>
    <t>14.14</t>
  </si>
  <si>
    <t>13.34</t>
  </si>
  <si>
    <t>12.85</t>
  </si>
  <si>
    <t>12.19</t>
  </si>
  <si>
    <t>11.93</t>
  </si>
  <si>
    <t>12.25</t>
  </si>
  <si>
    <t>18.47</t>
  </si>
  <si>
    <t>17.85</t>
  </si>
  <si>
    <t>16.91</t>
  </si>
  <si>
    <t>16.32</t>
  </si>
  <si>
    <t>13.72</t>
  </si>
  <si>
    <t>13.32</t>
  </si>
  <si>
    <t>15.09</t>
  </si>
  <si>
    <t>10.88</t>
  </si>
  <si>
    <t>11.19</t>
  </si>
  <si>
    <t>11.36</t>
  </si>
  <si>
    <t>10.90</t>
  </si>
  <si>
    <t>11.48</t>
  </si>
  <si>
    <t>11.39</t>
  </si>
  <si>
    <t>10.84</t>
  </si>
  <si>
    <t>12.06</t>
  </si>
  <si>
    <t>10.59</t>
  </si>
  <si>
    <t>12.17</t>
  </si>
  <si>
    <t>13.15</t>
  </si>
  <si>
    <t>17.50</t>
  </si>
  <si>
    <t>18.36</t>
  </si>
  <si>
    <t>17.24</t>
  </si>
  <si>
    <t>0.68</t>
  </si>
  <si>
    <t>0.38</t>
  </si>
  <si>
    <t>0.51</t>
  </si>
  <si>
    <t>0.43</t>
  </si>
  <si>
    <t>0.84</t>
  </si>
  <si>
    <t>0.529</t>
  </si>
  <si>
    <t>1.45</t>
  </si>
  <si>
    <t>2.04</t>
  </si>
  <si>
    <t>0.99</t>
  </si>
  <si>
    <t>1.02</t>
  </si>
  <si>
    <t>1.07</t>
  </si>
  <si>
    <t>1.04</t>
  </si>
  <si>
    <t>1.14</t>
  </si>
  <si>
    <t>1.16</t>
  </si>
  <si>
    <t>1.11</t>
  </si>
  <si>
    <t>12.97</t>
  </si>
  <si>
    <t>13.25</t>
  </si>
  <si>
    <t>12.78</t>
  </si>
  <si>
    <t>14.15</t>
  </si>
  <si>
    <t>12.13</t>
  </si>
  <si>
    <t>15.94</t>
  </si>
  <si>
    <t>19.54</t>
  </si>
  <si>
    <t>19.39</t>
  </si>
  <si>
    <t>19.69</t>
  </si>
  <si>
    <t>18.91</t>
  </si>
  <si>
    <t>16.98</t>
  </si>
  <si>
    <t>23.55</t>
  </si>
  <si>
    <t>22.15</t>
  </si>
  <si>
    <t>22.26</t>
  </si>
  <si>
    <t>26.08</t>
  </si>
  <si>
    <t>27.19</t>
  </si>
  <si>
    <t>23.00</t>
  </si>
  <si>
    <t>20.05</t>
  </si>
  <si>
    <t>MnO</t>
  </si>
  <si>
    <t>CoO</t>
  </si>
  <si>
    <t>0.63</t>
  </si>
  <si>
    <t>0.65</t>
  </si>
  <si>
    <t>0.62</t>
  </si>
  <si>
    <t>0.60</t>
  </si>
  <si>
    <t>0.34</t>
  </si>
  <si>
    <t>0.90</t>
  </si>
  <si>
    <t>1.30</t>
  </si>
  <si>
    <t>0.75</t>
  </si>
  <si>
    <t>0.76</t>
  </si>
  <si>
    <t>0.73</t>
  </si>
  <si>
    <t>0.71</t>
  </si>
  <si>
    <t>no alkalis</t>
  </si>
  <si>
    <t>7159V</t>
  </si>
  <si>
    <t>7159VB-P2.5</t>
  </si>
  <si>
    <t>7159VB</t>
  </si>
  <si>
    <t>7159VB-P6</t>
  </si>
  <si>
    <t>NS2</t>
  </si>
  <si>
    <t>NS3</t>
  </si>
  <si>
    <r>
      <rPr>
        <sz val="12"/>
        <color rgb="FF231F20"/>
        <rFont val="Times New Roman"/>
        <family val="1"/>
      </rPr>
      <t>RB0-20</t>
    </r>
  </si>
  <si>
    <r>
      <rPr>
        <sz val="12"/>
        <color rgb="FF231F20"/>
        <rFont val="Times New Roman"/>
        <family val="1"/>
      </rPr>
      <t>RB0-31</t>
    </r>
  </si>
  <si>
    <r>
      <rPr>
        <sz val="12"/>
        <color rgb="FF231F20"/>
        <rFont val="Times New Roman"/>
        <family val="1"/>
      </rPr>
      <t>RB0-22</t>
    </r>
  </si>
  <si>
    <r>
      <rPr>
        <sz val="12"/>
        <color rgb="FF231F20"/>
        <rFont val="Times New Roman"/>
        <family val="1"/>
      </rPr>
      <t>RB0-23</t>
    </r>
  </si>
  <si>
    <r>
      <rPr>
        <sz val="12"/>
        <color rgb="FF231F20"/>
        <rFont val="Times New Roman"/>
        <family val="1"/>
      </rPr>
      <t>RB0-1</t>
    </r>
  </si>
  <si>
    <r>
      <rPr>
        <sz val="12"/>
        <color rgb="FF231F20"/>
        <rFont val="Times New Roman"/>
        <family val="1"/>
      </rPr>
      <t>RB0-15</t>
    </r>
  </si>
  <si>
    <r>
      <rPr>
        <sz val="12"/>
        <color rgb="FF231F20"/>
        <rFont val="Times New Roman"/>
        <family val="1"/>
      </rPr>
      <t>RB0-3</t>
    </r>
  </si>
  <si>
    <r>
      <rPr>
        <sz val="12"/>
        <color rgb="FF231F20"/>
        <rFont val="Times New Roman"/>
        <family val="1"/>
      </rPr>
      <t>RB0-4</t>
    </r>
  </si>
  <si>
    <r>
      <rPr>
        <sz val="12"/>
        <color rgb="FF231F20"/>
        <rFont val="Times New Roman"/>
        <family val="1"/>
      </rPr>
      <t>7159V-CS</t>
    </r>
  </si>
  <si>
    <r>
      <rPr>
        <sz val="12"/>
        <color rgb="FF231F20"/>
        <rFont val="Times New Roman"/>
        <family val="1"/>
      </rPr>
      <t>RB0P2.5-12</t>
    </r>
  </si>
  <si>
    <r>
      <rPr>
        <sz val="12"/>
        <color rgb="FF231F20"/>
        <rFont val="Times New Roman"/>
        <family val="1"/>
      </rPr>
      <t>RB0P2.5-16</t>
    </r>
  </si>
  <si>
    <r>
      <rPr>
        <sz val="12"/>
        <color rgb="FF231F20"/>
        <rFont val="Times New Roman"/>
        <family val="1"/>
      </rPr>
      <t>RB0P2.5-13</t>
    </r>
  </si>
  <si>
    <r>
      <rPr>
        <sz val="12"/>
        <color rgb="FF231F20"/>
        <rFont val="Times New Roman"/>
        <family val="1"/>
      </rPr>
      <t>RB0P2.5-14</t>
    </r>
  </si>
  <si>
    <r>
      <rPr>
        <sz val="12"/>
        <color rgb="FF231F20"/>
        <rFont val="Times New Roman"/>
        <family val="1"/>
      </rPr>
      <t>7159VB-O2</t>
    </r>
  </si>
  <si>
    <r>
      <rPr>
        <sz val="12"/>
        <color rgb="FF231F20"/>
        <rFont val="Times New Roman"/>
        <family val="1"/>
      </rPr>
      <t>RB3-1</t>
    </r>
  </si>
  <si>
    <r>
      <rPr>
        <sz val="12"/>
        <color rgb="FF231F20"/>
        <rFont val="Times New Roman"/>
        <family val="1"/>
      </rPr>
      <t>RB3-2</t>
    </r>
  </si>
  <si>
    <r>
      <rPr>
        <sz val="12"/>
        <color rgb="FF231F20"/>
        <rFont val="Times New Roman"/>
        <family val="1"/>
      </rPr>
      <t>RB3-3</t>
    </r>
  </si>
  <si>
    <r>
      <rPr>
        <sz val="12"/>
        <color rgb="FF231F20"/>
        <rFont val="Times New Roman"/>
        <family val="1"/>
      </rPr>
      <t>RB3-4</t>
    </r>
  </si>
  <si>
    <r>
      <rPr>
        <sz val="12"/>
        <color rgb="FF231F20"/>
        <rFont val="Times New Roman"/>
        <family val="1"/>
      </rPr>
      <t>RB3-4.2</t>
    </r>
  </si>
  <si>
    <r>
      <rPr>
        <sz val="12"/>
        <color rgb="FF231F20"/>
        <rFont val="Times New Roman"/>
        <family val="1"/>
      </rPr>
      <t>7159VB-CS</t>
    </r>
  </si>
  <si>
    <r>
      <rPr>
        <sz val="12"/>
        <color rgb="FF231F20"/>
        <rFont val="Times New Roman"/>
        <family val="1"/>
      </rPr>
      <t>RB3P5-5</t>
    </r>
  </si>
  <si>
    <r>
      <rPr>
        <sz val="12"/>
        <color rgb="FF231F20"/>
        <rFont val="Times New Roman"/>
        <family val="1"/>
      </rPr>
      <t>RB3P5-6</t>
    </r>
  </si>
  <si>
    <r>
      <rPr>
        <sz val="12"/>
        <color rgb="FF231F20"/>
        <rFont val="Times New Roman"/>
        <family val="1"/>
      </rPr>
      <t>RB3P5-7</t>
    </r>
  </si>
  <si>
    <r>
      <rPr>
        <sz val="12"/>
        <color rgb="FF231F20"/>
        <rFont val="Times New Roman"/>
        <family val="1"/>
      </rPr>
      <t>RB3P5-8</t>
    </r>
  </si>
  <si>
    <r>
      <rPr>
        <sz val="12"/>
        <color rgb="FF231F20"/>
        <rFont val="Times New Roman"/>
        <family val="1"/>
      </rPr>
      <t>NS2-O2</t>
    </r>
  </si>
  <si>
    <r>
      <rPr>
        <sz val="12"/>
        <color rgb="FF231F20"/>
        <rFont val="Times New Roman"/>
        <family val="1"/>
      </rPr>
      <t>NS2-air</t>
    </r>
  </si>
  <si>
    <r>
      <rPr>
        <sz val="12"/>
        <color rgb="FF231F20"/>
        <rFont val="Times New Roman"/>
        <family val="1"/>
      </rPr>
      <t>NS2-FMQ-2</t>
    </r>
  </si>
  <si>
    <r>
      <rPr>
        <sz val="12"/>
        <color rgb="FF231F20"/>
        <rFont val="Times New Roman"/>
        <family val="1"/>
      </rPr>
      <t>NS2-CS</t>
    </r>
  </si>
  <si>
    <r>
      <rPr>
        <sz val="12"/>
        <color rgb="FF231F20"/>
        <rFont val="Times New Roman"/>
        <family val="1"/>
      </rPr>
      <t>NS3-air</t>
    </r>
  </si>
  <si>
    <r>
      <rPr>
        <sz val="12"/>
        <color rgb="FF231F20"/>
        <rFont val="Times New Roman"/>
        <family val="1"/>
      </rPr>
      <t>NS3-FMQ-2</t>
    </r>
  </si>
  <si>
    <t xml:space="preserve">47.88 </t>
  </si>
  <si>
    <t xml:space="preserve">4.04 </t>
  </si>
  <si>
    <t xml:space="preserve">13.22 </t>
  </si>
  <si>
    <t xml:space="preserve">9.04 </t>
  </si>
  <si>
    <t xml:space="preserve">3.23 </t>
  </si>
  <si>
    <t xml:space="preserve">4.68 </t>
  </si>
  <si>
    <t xml:space="preserve">1.15 </t>
  </si>
  <si>
    <t xml:space="preserve">14.38 </t>
  </si>
  <si>
    <t xml:space="preserve">46.99 </t>
  </si>
  <si>
    <t xml:space="preserve">3.92 </t>
  </si>
  <si>
    <t xml:space="preserve">13.29 </t>
  </si>
  <si>
    <t xml:space="preserve">14.50 </t>
  </si>
  <si>
    <t xml:space="preserve">3.17 </t>
  </si>
  <si>
    <t xml:space="preserve">8.86 </t>
  </si>
  <si>
    <t xml:space="preserve">4.48 </t>
  </si>
  <si>
    <t xml:space="preserve">0.98 </t>
  </si>
  <si>
    <t xml:space="preserve">2.54 </t>
  </si>
  <si>
    <t xml:space="preserve">52.98 </t>
  </si>
  <si>
    <t xml:space="preserve">4.42 </t>
  </si>
  <si>
    <t xml:space="preserve">15.05 </t>
  </si>
  <si>
    <t xml:space="preserve">3.62 </t>
  </si>
  <si>
    <t xml:space="preserve">9.98 </t>
  </si>
  <si>
    <t xml:space="preserve">4.90 </t>
  </si>
  <si>
    <t xml:space="preserve">1.25 </t>
  </si>
  <si>
    <t xml:space="preserve">6.26 </t>
  </si>
  <si>
    <t xml:space="preserve">51.05 </t>
  </si>
  <si>
    <t xml:space="preserve">4.26 </t>
  </si>
  <si>
    <t xml:space="preserve">14.51 </t>
  </si>
  <si>
    <t xml:space="preserve">3.43 </t>
  </si>
  <si>
    <t xml:space="preserve">9.59 </t>
  </si>
  <si>
    <t xml:space="preserve">4.02 </t>
  </si>
  <si>
    <t xml:space="preserve">0.89 </t>
  </si>
  <si>
    <t xml:space="preserve">4.51 </t>
  </si>
  <si>
    <t xml:space="preserve">6.33 </t>
  </si>
  <si>
    <t xml:space="preserve">65.60 </t>
  </si>
  <si>
    <t xml:space="preserve">0.32 </t>
  </si>
  <si>
    <t xml:space="preserve">26.90 </t>
  </si>
  <si>
    <t xml:space="preserve">6.32 </t>
  </si>
  <si>
    <t xml:space="preserve">81.34 </t>
  </si>
  <si>
    <t xml:space="preserve">14.60 </t>
  </si>
  <si>
    <t xml:space="preserve">0.41 </t>
  </si>
  <si>
    <t xml:space="preserve">4.13 </t>
  </si>
  <si>
    <t xml:space="preserve">41.59 </t>
  </si>
  <si>
    <t xml:space="preserve">3.49 </t>
  </si>
  <si>
    <t xml:space="preserve">11.60 </t>
  </si>
  <si>
    <t xml:space="preserve">2.81 </t>
  </si>
  <si>
    <t xml:space="preserve">7.88 </t>
  </si>
  <si>
    <t xml:space="preserve">3.11 </t>
  </si>
  <si>
    <t xml:space="preserve">0.64 </t>
  </si>
  <si>
    <t xml:space="preserve">27.82 </t>
  </si>
  <si>
    <t xml:space="preserve">46.98 </t>
  </si>
  <si>
    <t xml:space="preserve">3.90 </t>
  </si>
  <si>
    <t xml:space="preserve">13.44 </t>
  </si>
  <si>
    <t xml:space="preserve">3.16 </t>
  </si>
  <si>
    <t xml:space="preserve">8.91 </t>
  </si>
  <si>
    <t xml:space="preserve">3.39 </t>
  </si>
  <si>
    <t xml:space="preserve">0.75 </t>
  </si>
  <si>
    <t xml:space="preserve">18.31 </t>
  </si>
  <si>
    <t xml:space="preserve">54.90 </t>
  </si>
  <si>
    <t xml:space="preserve">0.26 </t>
  </si>
  <si>
    <t xml:space="preserve">15.70 </t>
  </si>
  <si>
    <t xml:space="preserve">28.60 </t>
  </si>
  <si>
    <t>B10</t>
  </si>
  <si>
    <t>B11</t>
  </si>
  <si>
    <t>B12</t>
  </si>
  <si>
    <t>B13</t>
  </si>
  <si>
    <t>B14</t>
  </si>
  <si>
    <t>B16</t>
  </si>
  <si>
    <t>B17</t>
  </si>
  <si>
    <t>B19</t>
  </si>
  <si>
    <t>B20</t>
  </si>
  <si>
    <t>B21</t>
  </si>
  <si>
    <t>B22</t>
  </si>
  <si>
    <t>B5</t>
  </si>
  <si>
    <t>B6</t>
  </si>
  <si>
    <t>B7</t>
  </si>
  <si>
    <t>B8</t>
  </si>
  <si>
    <t>B9</t>
  </si>
  <si>
    <t>0.19</t>
  </si>
  <si>
    <t>0.28</t>
  </si>
  <si>
    <t>0.54</t>
  </si>
  <si>
    <t>0.39</t>
  </si>
  <si>
    <t>0.29</t>
  </si>
  <si>
    <t>hydrous experiments, mossbauer + xanes Fe3/Fe2</t>
  </si>
  <si>
    <t>1/1</t>
  </si>
  <si>
    <t>1/2</t>
  </si>
  <si>
    <t>1/3</t>
  </si>
  <si>
    <t>1/4</t>
  </si>
  <si>
    <t>1/5</t>
  </si>
  <si>
    <t>1/6</t>
  </si>
  <si>
    <t>1/7</t>
  </si>
  <si>
    <t>1/8</t>
  </si>
  <si>
    <t>2/1</t>
  </si>
  <si>
    <t>2/2</t>
  </si>
  <si>
    <t>2/3</t>
  </si>
  <si>
    <t>2/4</t>
  </si>
  <si>
    <t>2/5</t>
  </si>
  <si>
    <t>2/6</t>
  </si>
  <si>
    <t>2/7</t>
  </si>
  <si>
    <t>2/8</t>
  </si>
  <si>
    <t>3/1</t>
  </si>
  <si>
    <t>3/2</t>
  </si>
  <si>
    <t>3/3</t>
  </si>
  <si>
    <t>3/4</t>
  </si>
  <si>
    <t>3/5</t>
  </si>
  <si>
    <t>3/6</t>
  </si>
  <si>
    <t>3/7</t>
  </si>
  <si>
    <t>3/8</t>
  </si>
  <si>
    <t>3/9</t>
  </si>
  <si>
    <t>3/10</t>
  </si>
  <si>
    <t>3/11</t>
  </si>
  <si>
    <t>3/12</t>
  </si>
  <si>
    <t>3/13</t>
  </si>
  <si>
    <t>4/1</t>
  </si>
  <si>
    <t>4/2</t>
  </si>
  <si>
    <t>4/3</t>
  </si>
  <si>
    <t>4/4</t>
  </si>
  <si>
    <t>4/5</t>
  </si>
  <si>
    <t>4/6</t>
  </si>
  <si>
    <t>4/7</t>
  </si>
  <si>
    <t>4/8</t>
  </si>
  <si>
    <t>5/1</t>
  </si>
  <si>
    <t>5/2</t>
  </si>
  <si>
    <t>6/1</t>
  </si>
  <si>
    <t>6/2</t>
  </si>
  <si>
    <t>6/3</t>
  </si>
  <si>
    <t>6/4</t>
  </si>
  <si>
    <t>6/5</t>
  </si>
  <si>
    <t>6/6</t>
  </si>
  <si>
    <t>6/7</t>
  </si>
  <si>
    <t>6/8</t>
  </si>
  <si>
    <t>6/9</t>
  </si>
  <si>
    <t>6/10</t>
  </si>
  <si>
    <t>6/11</t>
  </si>
  <si>
    <t>6/12</t>
  </si>
  <si>
    <t>7/1gl</t>
  </si>
  <si>
    <t>7/2gl</t>
  </si>
  <si>
    <t>7/3gl</t>
  </si>
  <si>
    <t>7/4gl</t>
  </si>
  <si>
    <t>8/1gl</t>
  </si>
  <si>
    <t>8/2gl</t>
  </si>
  <si>
    <t>8/3gl</t>
  </si>
  <si>
    <t>9/1gl</t>
  </si>
  <si>
    <t>9/2gl</t>
  </si>
  <si>
    <t>9/3gl</t>
  </si>
  <si>
    <t>9/4gl</t>
  </si>
  <si>
    <t>9/5gl</t>
  </si>
  <si>
    <t>9/6gl</t>
  </si>
  <si>
    <t>9/7gl</t>
  </si>
  <si>
    <t>69.08</t>
  </si>
  <si>
    <t>68.14</t>
  </si>
  <si>
    <t>71.96</t>
  </si>
  <si>
    <t>71.65</t>
  </si>
  <si>
    <t>74.21</t>
  </si>
  <si>
    <t>74.04</t>
  </si>
  <si>
    <t>75.68</t>
  </si>
  <si>
    <t>75.91</t>
  </si>
  <si>
    <t>66.79</t>
  </si>
  <si>
    <t>65.30</t>
  </si>
  <si>
    <t>69.94</t>
  </si>
  <si>
    <t>69.22</t>
  </si>
  <si>
    <t>65.95</t>
  </si>
  <si>
    <t>65.74</t>
  </si>
  <si>
    <t>72.89</t>
  </si>
  <si>
    <t>72.08</t>
  </si>
  <si>
    <t>73.70</t>
  </si>
  <si>
    <t>73.20</t>
  </si>
  <si>
    <t>72.37</t>
  </si>
  <si>
    <t>72.82</t>
  </si>
  <si>
    <t>72.10</t>
  </si>
  <si>
    <t>71.16</t>
  </si>
  <si>
    <t>69.21</t>
  </si>
  <si>
    <t>68.29</t>
  </si>
  <si>
    <t>68.38</t>
  </si>
  <si>
    <t>67.16</t>
  </si>
  <si>
    <t xml:space="preserve">  11.75</t>
  </si>
  <si>
    <t xml:space="preserve">  11.50</t>
  </si>
  <si>
    <t xml:space="preserve"> 11.75</t>
  </si>
  <si>
    <t xml:space="preserve"> 11.82</t>
  </si>
  <si>
    <t xml:space="preserve"> 11.89</t>
  </si>
  <si>
    <t xml:space="preserve"> 12.01</t>
  </si>
  <si>
    <t xml:space="preserve"> 12.05</t>
  </si>
  <si>
    <t xml:space="preserve"> 12.10</t>
  </si>
  <si>
    <t xml:space="preserve"> 10.38</t>
  </si>
  <si>
    <t xml:space="preserve">  10.22</t>
  </si>
  <si>
    <t xml:space="preserve"> 10.95</t>
  </si>
  <si>
    <t xml:space="preserve"> 10.72</t>
  </si>
  <si>
    <t xml:space="preserve"> 10.34</t>
  </si>
  <si>
    <t xml:space="preserve"> 10.25</t>
  </si>
  <si>
    <t xml:space="preserve"> 11.32</t>
  </si>
  <si>
    <t xml:space="preserve"> 11.16</t>
  </si>
  <si>
    <t>11.47</t>
  </si>
  <si>
    <t>11.50</t>
  </si>
  <si>
    <t>10.98</t>
  </si>
  <si>
    <t>10.45</t>
  </si>
  <si>
    <t>11.10</t>
  </si>
  <si>
    <t>11.64</t>
  </si>
  <si>
    <t>11.28</t>
  </si>
  <si>
    <t>11.86</t>
  </si>
  <si>
    <t>11.56</t>
  </si>
  <si>
    <t>10.89</t>
  </si>
  <si>
    <t>10.80</t>
  </si>
  <si>
    <t>10.97</t>
  </si>
  <si>
    <t xml:space="preserve">  0.00</t>
  </si>
  <si>
    <t xml:space="preserve">  0.07</t>
  </si>
  <si>
    <t xml:space="preserve"> 0.08</t>
  </si>
  <si>
    <t xml:space="preserve"> 0.07</t>
  </si>
  <si>
    <t xml:space="preserve"> 0.00</t>
  </si>
  <si>
    <t xml:space="preserve"> 0.04</t>
  </si>
  <si>
    <t xml:space="preserve"> 0.06</t>
  </si>
  <si>
    <t xml:space="preserve"> 0.02</t>
  </si>
  <si>
    <t xml:space="preserve">  0.01</t>
  </si>
  <si>
    <t xml:space="preserve"> 0.01</t>
  </si>
  <si>
    <t xml:space="preserve"> 0.05</t>
  </si>
  <si>
    <t xml:space="preserve"> 0.03</t>
  </si>
  <si>
    <t xml:space="preserve"> 3.70</t>
  </si>
  <si>
    <t xml:space="preserve"> 4.57</t>
  </si>
  <si>
    <t>0.00</t>
  </si>
  <si>
    <t xml:space="preserve"> 3.80</t>
  </si>
  <si>
    <t xml:space="preserve"> 4.53</t>
  </si>
  <si>
    <t xml:space="preserve"> 3.78</t>
  </si>
  <si>
    <t xml:space="preserve"> 4.60</t>
  </si>
  <si>
    <t xml:space="preserve"> 3.40</t>
  </si>
  <si>
    <t xml:space="preserve"> 4.63</t>
  </si>
  <si>
    <t xml:space="preserve"> 3.57</t>
  </si>
  <si>
    <t xml:space="preserve"> 4.29</t>
  </si>
  <si>
    <t xml:space="preserve"> 3.18</t>
  </si>
  <si>
    <t xml:space="preserve"> 3.79</t>
  </si>
  <si>
    <t xml:space="preserve"> 3.32</t>
  </si>
  <si>
    <t xml:space="preserve"> 4.14</t>
  </si>
  <si>
    <t xml:space="preserve"> 3.47</t>
  </si>
  <si>
    <t xml:space="preserve"> 4.06</t>
  </si>
  <si>
    <t xml:space="preserve"> 3.65</t>
  </si>
  <si>
    <t xml:space="preserve"> 4.45</t>
  </si>
  <si>
    <t xml:space="preserve"> 3.51</t>
  </si>
  <si>
    <t xml:space="preserve"> 3.97</t>
  </si>
  <si>
    <t xml:space="preserve">  10.37</t>
  </si>
  <si>
    <t xml:space="preserve">  11.85</t>
  </si>
  <si>
    <t xml:space="preserve">   7.35</t>
  </si>
  <si>
    <t xml:space="preserve">   7.89</t>
  </si>
  <si>
    <t xml:space="preserve">   4.26</t>
  </si>
  <si>
    <t xml:space="preserve">   4.67</t>
  </si>
  <si>
    <t xml:space="preserve">   2.10</t>
  </si>
  <si>
    <t xml:space="preserve">   2.29</t>
  </si>
  <si>
    <t xml:space="preserve">   8.84</t>
  </si>
  <si>
    <t xml:space="preserve">  10.64</t>
  </si>
  <si>
    <t xml:space="preserve">   4.27</t>
  </si>
  <si>
    <t xml:space="preserve">   5.23</t>
  </si>
  <si>
    <t xml:space="preserve">   9.85</t>
  </si>
  <si>
    <t xml:space="preserve">   9.81</t>
  </si>
  <si>
    <t xml:space="preserve">   1.78</t>
  </si>
  <si>
    <t xml:space="preserve">   3.55</t>
  </si>
  <si>
    <t xml:space="preserve">  0.61</t>
  </si>
  <si>
    <t xml:space="preserve">  0.98</t>
  </si>
  <si>
    <t xml:space="preserve">  1.22</t>
  </si>
  <si>
    <t xml:space="preserve">  1.81</t>
  </si>
  <si>
    <t xml:space="preserve">  3.12</t>
  </si>
  <si>
    <t xml:space="preserve">  4.65</t>
  </si>
  <si>
    <t xml:space="preserve">  6.37</t>
  </si>
  <si>
    <t xml:space="preserve">  7.18</t>
  </si>
  <si>
    <t xml:space="preserve">  5.43</t>
  </si>
  <si>
    <t xml:space="preserve">  7.93</t>
  </si>
  <si>
    <t>2.73</t>
  </si>
  <si>
    <t>2.45</t>
  </si>
  <si>
    <t>4.28</t>
  </si>
  <si>
    <t>3.15</t>
  </si>
  <si>
    <t>2.99</t>
  </si>
  <si>
    <t>2.96</t>
  </si>
  <si>
    <t>2.87</t>
  </si>
  <si>
    <t>2.68</t>
  </si>
  <si>
    <t>2.40</t>
  </si>
  <si>
    <t>ADD fO2, how do they calculate NNO?</t>
  </si>
  <si>
    <t>hydrous experiments, not clear how they calculated NNO</t>
  </si>
  <si>
    <t>hydrous experiments.</t>
  </si>
  <si>
    <t>pinatubo</t>
  </si>
  <si>
    <t>ascension</t>
  </si>
  <si>
    <t>pinatubo-01</t>
  </si>
  <si>
    <t>pinatubo-02</t>
  </si>
  <si>
    <t>pinatubo-03</t>
  </si>
  <si>
    <t>pinatubo-04</t>
  </si>
  <si>
    <t>pinatubo-05</t>
  </si>
  <si>
    <t>ascension-01</t>
  </si>
  <si>
    <t>ascension-02</t>
  </si>
  <si>
    <t>ascension-03</t>
  </si>
  <si>
    <t>ascension-04</t>
  </si>
  <si>
    <t>Pb</t>
  </si>
  <si>
    <r>
      <t>FeO</t>
    </r>
    <r>
      <rPr>
        <vertAlign val="subscript"/>
        <sz val="12"/>
        <color theme="1"/>
        <rFont val="Aptos Narrow"/>
        <scheme val="minor"/>
      </rPr>
      <t xml:space="preserve"> </t>
    </r>
    <r>
      <rPr>
        <sz val="12"/>
        <color theme="1"/>
        <rFont val="Aptos Narrow"/>
        <scheme val="minor"/>
      </rPr>
      <t>-CaO-SiO</t>
    </r>
    <r>
      <rPr>
        <vertAlign val="subscript"/>
        <sz val="12"/>
        <color theme="1"/>
        <rFont val="Aptos Narrow"/>
        <scheme val="minor"/>
      </rPr>
      <t>2</t>
    </r>
    <r>
      <rPr>
        <sz val="12"/>
        <color theme="1"/>
        <rFont val="Aptos Narrow"/>
        <scheme val="minor"/>
      </rPr>
      <t xml:space="preserve"> slags</t>
    </r>
  </si>
  <si>
    <t>Fe2O3-CaO-SiO2 slags</t>
  </si>
  <si>
    <r>
      <t>CaO-FeO-FeO</t>
    </r>
    <r>
      <rPr>
        <vertAlign val="subscript"/>
        <sz val="12"/>
        <color theme="1"/>
        <rFont val="Aptos Narrow"/>
        <family val="2"/>
        <scheme val="minor"/>
      </rPr>
      <t>1.5</t>
    </r>
    <r>
      <rPr>
        <sz val="12"/>
        <color theme="1"/>
        <rFont val="Aptos Narrow"/>
        <family val="2"/>
        <scheme val="minor"/>
      </rPr>
      <t>-SiO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 xml:space="preserve"> compositions</t>
    </r>
  </si>
  <si>
    <t>1A</t>
  </si>
  <si>
    <t>8B</t>
  </si>
  <si>
    <t>11A</t>
  </si>
  <si>
    <t>23A</t>
  </si>
  <si>
    <t>24B</t>
  </si>
  <si>
    <t>38D</t>
  </si>
  <si>
    <t>45A</t>
  </si>
  <si>
    <t>47C</t>
  </si>
  <si>
    <t>48D</t>
  </si>
  <si>
    <t>55D</t>
  </si>
  <si>
    <t>57C</t>
  </si>
  <si>
    <t>93A</t>
  </si>
  <si>
    <t>98B</t>
  </si>
  <si>
    <t>99A</t>
  </si>
  <si>
    <t>101A</t>
  </si>
  <si>
    <t>123A</t>
  </si>
  <si>
    <t>124B</t>
  </si>
  <si>
    <t>126B</t>
  </si>
  <si>
    <t>127A</t>
  </si>
  <si>
    <t>129A</t>
  </si>
  <si>
    <t>134B</t>
  </si>
  <si>
    <t>135A</t>
  </si>
  <si>
    <t>138B</t>
  </si>
  <si>
    <t>149A</t>
  </si>
  <si>
    <t>150B</t>
  </si>
  <si>
    <t>154B</t>
  </si>
  <si>
    <t>155A</t>
  </si>
  <si>
    <t>157A</t>
  </si>
  <si>
    <t>161A</t>
  </si>
  <si>
    <t>162B</t>
  </si>
  <si>
    <t>166D</t>
  </si>
  <si>
    <t>169B</t>
  </si>
  <si>
    <t>173A</t>
  </si>
  <si>
    <t>175C</t>
  </si>
  <si>
    <t>180D</t>
  </si>
  <si>
    <t>183A</t>
  </si>
  <si>
    <t>185C</t>
  </si>
  <si>
    <t>193A</t>
  </si>
  <si>
    <t>194B</t>
  </si>
  <si>
    <t>196D</t>
  </si>
  <si>
    <t>199C</t>
  </si>
  <si>
    <t>203A</t>
  </si>
  <si>
    <t>205AF3</t>
  </si>
  <si>
    <t>206AF</t>
  </si>
  <si>
    <t>229G</t>
  </si>
  <si>
    <t>230H</t>
  </si>
  <si>
    <t>231G</t>
  </si>
  <si>
    <t>232H</t>
  </si>
  <si>
    <t>245B</t>
  </si>
  <si>
    <t>246B</t>
  </si>
  <si>
    <t>48 64</t>
  </si>
  <si>
    <t>33 89</t>
  </si>
  <si>
    <t>starting_composition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</si>
</sst>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0">
    <font>
      <sz val="12"/>
      <color theme="1"/>
      <name val="Aptos Narrow"/>
      <family val="2"/>
      <scheme val="minor"/>
    </font>
    <font>
      <sz val="12"/>
      <color rgb="FFC6D0F5"/>
      <name val="Menlo"/>
      <family val="2"/>
    </font>
    <font>
      <sz val="8"/>
      <name val="Aptos Narrow"/>
      <family val="2"/>
      <scheme val="minor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8.5"/>
      <name val="Times New Roman"/>
      <family val="1"/>
    </font>
    <font>
      <sz val="8.5"/>
      <color rgb="FF000000"/>
      <name val="Times New Roman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7"/>
      <name val="Arial"/>
      <family val="2"/>
    </font>
    <font>
      <sz val="7"/>
      <color rgb="FF231F20"/>
      <name val="Arial"/>
      <family val="2"/>
    </font>
    <font>
      <vertAlign val="superscript"/>
      <sz val="4"/>
      <color rgb="FF231F20"/>
      <name val="Arial"/>
      <family val="2"/>
    </font>
    <font>
      <sz val="12"/>
      <color rgb="FF000000"/>
      <name val="Times New Roman"/>
      <family val="1"/>
    </font>
    <font>
      <sz val="12"/>
      <color rgb="FF231F20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color rgb="FF000000"/>
      <name val="Arial"/>
      <family val="2"/>
    </font>
    <font>
      <sz val="12"/>
      <name val="Georgia"/>
      <family val="1"/>
    </font>
    <font>
      <sz val="12"/>
      <color rgb="FF000000"/>
      <name val="Georgia"/>
      <family val="2"/>
    </font>
    <font>
      <sz val="12"/>
      <name val="Times New Roman"/>
      <family val="1"/>
    </font>
    <font>
      <sz val="12"/>
      <color rgb="FF231F20"/>
      <name val="Times New Roman"/>
      <family val="1"/>
    </font>
    <font>
      <sz val="12"/>
      <color rgb="FF231F20"/>
      <name val="Times New Roman"/>
      <family val="2"/>
    </font>
    <font>
      <sz val="12"/>
      <color rgb="FF000000"/>
      <name val="Times New Roman"/>
      <family val="2"/>
    </font>
    <font>
      <sz val="12"/>
      <color rgb="FF000000"/>
      <name val="Helvetica"/>
      <family val="2"/>
    </font>
    <font>
      <sz val="12"/>
      <name val="Helvetica"/>
      <family val="2"/>
    </font>
    <font>
      <sz val="12"/>
      <color theme="1"/>
      <name val="Aptos Narrow"/>
      <scheme val="minor"/>
    </font>
    <font>
      <vertAlign val="subscript"/>
      <sz val="12"/>
      <color theme="1"/>
      <name val="Aptos Narrow"/>
      <scheme val="minor"/>
    </font>
    <font>
      <vertAlign val="subscript"/>
      <sz val="12"/>
      <color theme="1"/>
      <name val="Aptos Narrow"/>
      <family val="2"/>
      <scheme val="minor"/>
    </font>
    <font>
      <b/>
      <sz val="12"/>
      <name val="Times New Roman"/>
      <family val="1"/>
    </font>
    <font>
      <i/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 indent="1"/>
    </xf>
    <xf numFmtId="1" fontId="6" fillId="0" borderId="0" xfId="0" applyNumberFormat="1" applyFont="1" applyAlignment="1">
      <alignment horizontal="center" vertical="top" shrinkToFit="1"/>
    </xf>
    <xf numFmtId="2" fontId="0" fillId="0" borderId="0" xfId="0" applyNumberFormat="1"/>
    <xf numFmtId="0" fontId="7" fillId="0" borderId="0" xfId="0" applyFont="1" applyAlignment="1">
      <alignment horizontal="center" vertical="center"/>
    </xf>
    <xf numFmtId="11" fontId="1" fillId="0" borderId="0" xfId="0" applyNumberFormat="1" applyFont="1"/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" fontId="10" fillId="0" borderId="4" xfId="0" applyNumberFormat="1" applyFont="1" applyBorder="1" applyAlignment="1">
      <alignment horizontal="left" vertical="top" indent="1" shrinkToFit="1"/>
    </xf>
    <xf numFmtId="1" fontId="10" fillId="0" borderId="0" xfId="0" applyNumberFormat="1" applyFont="1" applyAlignment="1">
      <alignment horizontal="left" vertical="top" indent="1" shrinkToFit="1"/>
    </xf>
    <xf numFmtId="2" fontId="10" fillId="0" borderId="4" xfId="0" applyNumberFormat="1" applyFont="1" applyBorder="1" applyAlignment="1">
      <alignment horizontal="center" vertical="top" shrinkToFit="1"/>
    </xf>
    <xf numFmtId="2" fontId="10" fillId="0" borderId="0" xfId="0" applyNumberFormat="1" applyFont="1" applyAlignment="1">
      <alignment horizontal="center" vertical="top" shrinkToFit="1"/>
    </xf>
    <xf numFmtId="164" fontId="10" fillId="0" borderId="0" xfId="0" applyNumberFormat="1" applyFont="1" applyAlignment="1">
      <alignment horizontal="center" vertical="top" shrinkToFit="1"/>
    </xf>
    <xf numFmtId="2" fontId="10" fillId="0" borderId="5" xfId="0" applyNumberFormat="1" applyFont="1" applyBorder="1" applyAlignment="1">
      <alignment horizontal="center" vertical="top" shrinkToFit="1"/>
    </xf>
    <xf numFmtId="2" fontId="12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center" vertical="top" shrinkToFit="1"/>
    </xf>
    <xf numFmtId="2" fontId="13" fillId="0" borderId="0" xfId="0" applyNumberFormat="1" applyFont="1" applyAlignment="1">
      <alignment horizontal="left" vertical="top" indent="1" shrinkToFit="1"/>
    </xf>
    <xf numFmtId="2" fontId="13" fillId="0" borderId="0" xfId="0" applyNumberFormat="1" applyFont="1" applyAlignment="1">
      <alignment horizontal="left" vertical="top" shrinkToFi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2" fontId="16" fillId="0" borderId="0" xfId="0" applyNumberFormat="1" applyFont="1" applyAlignment="1">
      <alignment horizontal="left" vertical="center" shrinkToFit="1"/>
    </xf>
    <xf numFmtId="2" fontId="16" fillId="0" borderId="0" xfId="0" applyNumberFormat="1" applyFont="1" applyAlignment="1">
      <alignment horizontal="left" vertical="top" shrinkToFit="1"/>
    </xf>
    <xf numFmtId="2" fontId="16" fillId="0" borderId="0" xfId="0" applyNumberFormat="1" applyFont="1" applyAlignment="1">
      <alignment horizontal="center" vertical="top" shrinkToFit="1"/>
    </xf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6" fillId="0" borderId="0" xfId="0" applyNumberFormat="1" applyFont="1" applyAlignment="1">
      <alignment horizontal="left" vertical="top" shrinkToFit="1"/>
    </xf>
    <xf numFmtId="164" fontId="16" fillId="0" borderId="0" xfId="0" applyNumberFormat="1" applyFont="1" applyAlignment="1">
      <alignment horizontal="center" vertical="top" shrinkToFit="1"/>
    </xf>
    <xf numFmtId="1" fontId="16" fillId="0" borderId="0" xfId="0" applyNumberFormat="1" applyFont="1" applyAlignment="1">
      <alignment horizontal="center" vertical="top" shrinkToFit="1"/>
    </xf>
    <xf numFmtId="164" fontId="16" fillId="0" borderId="0" xfId="0" applyNumberFormat="1" applyFont="1" applyAlignment="1">
      <alignment horizontal="right" vertical="top" shrinkToFit="1"/>
    </xf>
    <xf numFmtId="1" fontId="16" fillId="0" borderId="0" xfId="0" applyNumberFormat="1" applyFont="1" applyAlignment="1">
      <alignment horizontal="left" vertical="top" shrinkToFit="1"/>
    </xf>
    <xf numFmtId="0" fontId="17" fillId="0" borderId="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164" fontId="18" fillId="0" borderId="0" xfId="0" applyNumberFormat="1" applyFont="1" applyAlignment="1">
      <alignment horizontal="center" vertical="top" shrinkToFit="1"/>
    </xf>
    <xf numFmtId="2" fontId="18" fillId="0" borderId="0" xfId="0" applyNumberFormat="1" applyFont="1" applyAlignment="1">
      <alignment horizontal="center" vertical="top" shrinkToFit="1"/>
    </xf>
    <xf numFmtId="2" fontId="18" fillId="0" borderId="6" xfId="0" applyNumberFormat="1" applyFont="1" applyBorder="1" applyAlignment="1">
      <alignment horizontal="right" vertical="top" indent="1" shrinkToFit="1"/>
    </xf>
    <xf numFmtId="2" fontId="18" fillId="0" borderId="0" xfId="0" applyNumberFormat="1" applyFont="1" applyAlignment="1">
      <alignment horizontal="right" vertical="top" indent="1" shrinkToFit="1"/>
    </xf>
    <xf numFmtId="2" fontId="18" fillId="0" borderId="3" xfId="0" applyNumberFormat="1" applyFont="1" applyBorder="1" applyAlignment="1">
      <alignment horizontal="right" vertical="top" indent="1" shrinkToFit="1"/>
    </xf>
    <xf numFmtId="2" fontId="18" fillId="0" borderId="6" xfId="0" applyNumberFormat="1" applyFont="1" applyBorder="1" applyAlignment="1">
      <alignment horizontal="center" vertical="top" shrinkToFit="1"/>
    </xf>
    <xf numFmtId="2" fontId="18" fillId="0" borderId="3" xfId="0" applyNumberFormat="1" applyFont="1" applyBorder="1" applyAlignment="1">
      <alignment horizontal="center" vertical="top" shrinkToFit="1"/>
    </xf>
    <xf numFmtId="165" fontId="18" fillId="0" borderId="0" xfId="0" applyNumberFormat="1" applyFont="1" applyAlignment="1">
      <alignment horizontal="center" vertical="top" shrinkToFit="1"/>
    </xf>
    <xf numFmtId="2" fontId="18" fillId="0" borderId="0" xfId="0" applyNumberFormat="1" applyFont="1" applyAlignment="1">
      <alignment horizontal="right" vertical="top" shrinkToFit="1"/>
    </xf>
    <xf numFmtId="2" fontId="18" fillId="0" borderId="0" xfId="0" applyNumberFormat="1" applyFont="1" applyAlignment="1">
      <alignment horizontal="left" vertical="top" shrinkToFit="1"/>
    </xf>
    <xf numFmtId="2" fontId="18" fillId="0" borderId="0" xfId="0" applyNumberFormat="1" applyFont="1" applyAlignment="1">
      <alignment horizontal="right" vertical="top" indent="2" shrinkToFit="1"/>
    </xf>
    <xf numFmtId="2" fontId="18" fillId="0" borderId="3" xfId="0" applyNumberFormat="1" applyFont="1" applyBorder="1" applyAlignment="1">
      <alignment horizontal="right" vertical="top" indent="2" shrinkToFit="1"/>
    </xf>
    <xf numFmtId="2" fontId="12" fillId="0" borderId="0" xfId="0" applyNumberFormat="1" applyFont="1" applyAlignment="1">
      <alignment horizontal="left" vertical="top"/>
    </xf>
    <xf numFmtId="2" fontId="17" fillId="0" borderId="0" xfId="0" applyNumberFormat="1" applyFont="1" applyAlignment="1">
      <alignment horizontal="center" vertical="top" wrapText="1"/>
    </xf>
    <xf numFmtId="0" fontId="17" fillId="0" borderId="6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65" fontId="18" fillId="0" borderId="0" xfId="0" applyNumberFormat="1" applyFont="1" applyAlignment="1">
      <alignment horizontal="left" vertical="top" shrinkToFit="1"/>
    </xf>
    <xf numFmtId="0" fontId="19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left" vertical="top" shrinkToFit="1"/>
    </xf>
    <xf numFmtId="11" fontId="12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4" xfId="0" applyFont="1" applyBorder="1" applyAlignment="1">
      <alignment horizontal="left" vertical="top"/>
    </xf>
    <xf numFmtId="0" fontId="19" fillId="0" borderId="0" xfId="0" applyFont="1" applyAlignment="1">
      <alignment horizontal="right" vertical="top"/>
    </xf>
    <xf numFmtId="0" fontId="19" fillId="0" borderId="7" xfId="0" applyFont="1" applyBorder="1" applyAlignment="1">
      <alignment horizontal="left" vertical="top"/>
    </xf>
    <xf numFmtId="2" fontId="22" fillId="0" borderId="0" xfId="0" applyNumberFormat="1" applyFont="1" applyAlignment="1">
      <alignment horizontal="center" vertical="top" shrinkToFit="1"/>
    </xf>
    <xf numFmtId="2" fontId="22" fillId="0" borderId="0" xfId="0" applyNumberFormat="1" applyFont="1" applyAlignment="1">
      <alignment horizontal="left" vertical="top" shrinkToFit="1"/>
    </xf>
    <xf numFmtId="2" fontId="22" fillId="0" borderId="0" xfId="0" applyNumberFormat="1" applyFont="1" applyAlignment="1">
      <alignment horizontal="right" vertical="top" shrinkToFit="1"/>
    </xf>
    <xf numFmtId="2" fontId="23" fillId="0" borderId="0" xfId="0" applyNumberFormat="1" applyFont="1" applyAlignment="1">
      <alignment horizontal="right" vertical="top" shrinkToFit="1"/>
    </xf>
    <xf numFmtId="2" fontId="23" fillId="0" borderId="0" xfId="0" applyNumberFormat="1" applyFont="1" applyAlignment="1">
      <alignment horizontal="left" vertical="top" shrinkToFit="1"/>
    </xf>
    <xf numFmtId="1" fontId="23" fillId="0" borderId="0" xfId="0" applyNumberFormat="1" applyFont="1" applyAlignment="1">
      <alignment horizontal="center" vertical="top" shrinkToFit="1"/>
    </xf>
    <xf numFmtId="1" fontId="23" fillId="0" borderId="6" xfId="0" applyNumberFormat="1" applyFont="1" applyBorder="1" applyAlignment="1">
      <alignment horizontal="left" vertical="center" shrinkToFit="1"/>
    </xf>
    <xf numFmtId="2" fontId="23" fillId="0" borderId="0" xfId="0" applyNumberFormat="1" applyFont="1" applyAlignment="1">
      <alignment horizontal="center" vertical="top" shrinkToFit="1"/>
    </xf>
    <xf numFmtId="2" fontId="23" fillId="0" borderId="0" xfId="0" applyNumberFormat="1" applyFont="1" applyAlignment="1">
      <alignment horizontal="center" vertical="center" shrinkToFit="1"/>
    </xf>
    <xf numFmtId="0" fontId="25" fillId="0" borderId="0" xfId="0" applyFont="1"/>
    <xf numFmtId="1" fontId="22" fillId="0" borderId="0" xfId="0" applyNumberFormat="1" applyFont="1" applyAlignment="1">
      <alignment horizontal="center" vertical="top" shrinkToFit="1"/>
    </xf>
    <xf numFmtId="1" fontId="22" fillId="0" borderId="3" xfId="0" applyNumberFormat="1" applyFont="1" applyBorder="1" applyAlignment="1">
      <alignment horizontal="center" vertical="top" shrinkToFit="1"/>
    </xf>
    <xf numFmtId="164" fontId="22" fillId="0" borderId="0" xfId="0" applyNumberFormat="1" applyFont="1" applyAlignment="1">
      <alignment horizontal="right" vertical="top" shrinkToFit="1"/>
    </xf>
    <xf numFmtId="164" fontId="22" fillId="0" borderId="3" xfId="0" applyNumberFormat="1" applyFont="1" applyBorder="1" applyAlignment="1">
      <alignment horizontal="right" vertical="top" shrinkToFit="1"/>
    </xf>
    <xf numFmtId="165" fontId="22" fillId="0" borderId="0" xfId="0" applyNumberFormat="1" applyFont="1" applyAlignment="1">
      <alignment horizontal="left" vertical="top" shrinkToFit="1"/>
    </xf>
    <xf numFmtId="2" fontId="22" fillId="0" borderId="3" xfId="0" applyNumberFormat="1" applyFont="1" applyBorder="1" applyAlignment="1">
      <alignment horizontal="left" vertical="top" shrinkToFit="1"/>
    </xf>
    <xf numFmtId="165" fontId="22" fillId="0" borderId="0" xfId="0" applyNumberFormat="1" applyFont="1" applyAlignment="1">
      <alignment horizontal="center" vertical="top" shrinkToFit="1"/>
    </xf>
    <xf numFmtId="1" fontId="23" fillId="0" borderId="0" xfId="0" applyNumberFormat="1" applyFont="1" applyAlignment="1">
      <alignment horizontal="left" vertical="center" shrinkToFit="1"/>
    </xf>
    <xf numFmtId="164" fontId="0" fillId="0" borderId="0" xfId="0" applyNumberFormat="1"/>
    <xf numFmtId="0" fontId="28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1" fontId="22" fillId="0" borderId="0" xfId="0" applyNumberFormat="1" applyFont="1" applyAlignment="1">
      <alignment horizontal="left" vertical="top" shrinkToFit="1"/>
    </xf>
    <xf numFmtId="2" fontId="16" fillId="0" borderId="0" xfId="0" applyNumberFormat="1" applyFont="1" applyAlignment="1">
      <alignment horizontal="right" vertical="top" shrinkToFit="1"/>
    </xf>
    <xf numFmtId="1" fontId="16" fillId="0" borderId="0" xfId="0" applyNumberFormat="1" applyFont="1" applyAlignment="1">
      <alignment horizontal="right" vertical="top" shrinkToFit="1"/>
    </xf>
    <xf numFmtId="1" fontId="22" fillId="0" borderId="0" xfId="0" applyNumberFormat="1" applyFont="1" applyAlignment="1">
      <alignment horizontal="right" vertical="top" shrinkToFit="1"/>
    </xf>
    <xf numFmtId="2" fontId="29" fillId="0" borderId="0" xfId="0" applyNumberFormat="1" applyFont="1" applyAlignment="1">
      <alignment horizontal="left" vertical="top" shrinkToFit="1"/>
    </xf>
    <xf numFmtId="0" fontId="19" fillId="0" borderId="3" xfId="0" applyFont="1" applyBorder="1" applyAlignment="1">
      <alignment horizontal="left" vertical="top"/>
    </xf>
    <xf numFmtId="164" fontId="22" fillId="0" borderId="0" xfId="0" applyNumberFormat="1" applyFont="1" applyAlignment="1">
      <alignment horizontal="left" vertical="top" shrinkToFit="1"/>
    </xf>
    <xf numFmtId="164" fontId="19" fillId="0" borderId="0" xfId="0" applyNumberFormat="1" applyFont="1" applyAlignment="1">
      <alignment horizontal="left" vertical="top"/>
    </xf>
    <xf numFmtId="164" fontId="19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top"/>
    </xf>
    <xf numFmtId="0" fontId="0" fillId="0" borderId="3" xfId="0" applyBorder="1"/>
    <xf numFmtId="0" fontId="14" fillId="0" borderId="1" xfId="0" applyFont="1" applyBorder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0" fillId="0" borderId="6" xfId="0" applyBorder="1"/>
    <xf numFmtId="0" fontId="9" fillId="0" borderId="3" xfId="0" applyFont="1" applyBorder="1" applyAlignment="1">
      <alignment horizontal="left" vertical="top" wrapText="1"/>
    </xf>
    <xf numFmtId="0" fontId="0" fillId="0" borderId="5" xfId="0" applyBorder="1"/>
    <xf numFmtId="165" fontId="18" fillId="0" borderId="0" xfId="0" applyNumberFormat="1" applyFont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 shrinkToFit="1"/>
    </xf>
    <xf numFmtId="0" fontId="17" fillId="0" borderId="3" xfId="0" applyFont="1" applyBorder="1" applyAlignment="1">
      <alignment horizontal="left" vertical="top"/>
    </xf>
    <xf numFmtId="164" fontId="22" fillId="0" borderId="6" xfId="0" applyNumberFormat="1" applyFont="1" applyBorder="1" applyAlignment="1">
      <alignment horizontal="right" vertical="top" shrinkToFit="1"/>
    </xf>
    <xf numFmtId="164" fontId="22" fillId="0" borderId="4" xfId="0" applyNumberFormat="1" applyFont="1" applyBorder="1" applyAlignment="1">
      <alignment horizontal="right" vertical="top" shrinkToFit="1"/>
    </xf>
    <xf numFmtId="2" fontId="22" fillId="0" borderId="0" xfId="0" applyNumberFormat="1" applyFont="1" applyAlignment="1">
      <alignment horizontal="right" vertical="center" shrinkToFit="1"/>
    </xf>
    <xf numFmtId="164" fontId="22" fillId="0" borderId="0" xfId="0" applyNumberFormat="1" applyFont="1" applyAlignment="1">
      <alignment horizontal="left" vertical="center" shrinkToFit="1"/>
    </xf>
    <xf numFmtId="1" fontId="21" fillId="0" borderId="3" xfId="0" applyNumberFormat="1" applyFont="1" applyBorder="1" applyAlignment="1">
      <alignment horizontal="left" vertical="top" shrinkToFit="1"/>
    </xf>
    <xf numFmtId="2" fontId="0" fillId="0" borderId="2" xfId="0" applyNumberFormat="1" applyBorder="1"/>
    <xf numFmtId="0" fontId="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2" fillId="0" borderId="6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0" fillId="0" borderId="2" xfId="0" applyBorder="1"/>
    <xf numFmtId="0" fontId="3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" fontId="22" fillId="0" borderId="6" xfId="0" applyNumberFormat="1" applyFont="1" applyBorder="1" applyAlignment="1">
      <alignment horizontal="center" vertical="top" shrinkToFit="1"/>
    </xf>
    <xf numFmtId="0" fontId="0" fillId="0" borderId="7" xfId="0" applyBorder="1"/>
    <xf numFmtId="0" fontId="19" fillId="0" borderId="1" xfId="0" applyFont="1" applyBorder="1" applyAlignment="1">
      <alignment horizontal="left" vertical="top"/>
    </xf>
    <xf numFmtId="0" fontId="8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top" wrapText="1"/>
    </xf>
    <xf numFmtId="0" fontId="0" fillId="0" borderId="1" xfId="0" applyBorder="1"/>
    <xf numFmtId="0" fontId="19" fillId="0" borderId="6" xfId="0" applyFont="1" applyBorder="1" applyAlignment="1">
      <alignment horizontal="left" vertical="top"/>
    </xf>
    <xf numFmtId="0" fontId="14" fillId="0" borderId="0" xfId="0" applyFont="1" applyAlignment="1">
      <alignment horizontal="left" vertical="center"/>
    </xf>
    <xf numFmtId="2" fontId="18" fillId="0" borderId="4" xfId="0" applyNumberFormat="1" applyFont="1" applyBorder="1" applyAlignment="1">
      <alignment horizontal="center" vertical="top" shrinkToFit="1"/>
    </xf>
    <xf numFmtId="2" fontId="12" fillId="0" borderId="4" xfId="0" applyNumberFormat="1" applyFont="1" applyBorder="1" applyAlignment="1">
      <alignment horizontal="left" vertical="top" wrapText="1"/>
    </xf>
    <xf numFmtId="2" fontId="12" fillId="0" borderId="6" xfId="0" applyNumberFormat="1" applyFont="1" applyBorder="1" applyAlignment="1">
      <alignment horizontal="left" vertical="top" wrapText="1"/>
    </xf>
    <xf numFmtId="2" fontId="0" fillId="0" borderId="4" xfId="0" applyNumberFormat="1" applyBorder="1"/>
    <xf numFmtId="2" fontId="0" fillId="0" borderId="6" xfId="0" applyNumberFormat="1" applyBorder="1"/>
    <xf numFmtId="2" fontId="18" fillId="0" borderId="4" xfId="0" applyNumberFormat="1" applyFont="1" applyBorder="1" applyAlignment="1">
      <alignment horizontal="right" vertical="top" indent="1" shrinkToFit="1"/>
    </xf>
    <xf numFmtId="2" fontId="23" fillId="0" borderId="6" xfId="0" applyNumberFormat="1" applyFont="1" applyBorder="1" applyAlignment="1">
      <alignment horizontal="left" vertical="top" shrinkToFit="1"/>
    </xf>
    <xf numFmtId="0" fontId="0" fillId="0" borderId="4" xfId="0" applyBorder="1"/>
    <xf numFmtId="2" fontId="0" fillId="0" borderId="6" xfId="0" applyNumberFormat="1" applyBorder="1" applyAlignment="1">
      <alignment horizontal="center"/>
    </xf>
    <xf numFmtId="0" fontId="19" fillId="0" borderId="6" xfId="0" applyFont="1" applyBorder="1" applyAlignment="1">
      <alignment horizontal="left" vertical="top" wrapText="1"/>
    </xf>
    <xf numFmtId="2" fontId="13" fillId="0" borderId="6" xfId="0" applyNumberFormat="1" applyFont="1" applyBorder="1" applyAlignment="1">
      <alignment horizontal="left" vertical="top" indent="1" shrinkToFit="1"/>
    </xf>
    <xf numFmtId="2" fontId="13" fillId="0" borderId="6" xfId="0" applyNumberFormat="1" applyFont="1" applyBorder="1" applyAlignment="1">
      <alignment horizontal="left" vertical="top" shrinkToFit="1"/>
    </xf>
    <xf numFmtId="2" fontId="0" fillId="0" borderId="3" xfId="0" applyNumberFormat="1" applyBorder="1"/>
    <xf numFmtId="1" fontId="23" fillId="0" borderId="2" xfId="0" applyNumberFormat="1" applyFont="1" applyBorder="1" applyAlignment="1">
      <alignment horizontal="left" vertical="center" shrinkToFit="1"/>
    </xf>
    <xf numFmtId="0" fontId="28" fillId="0" borderId="1" xfId="0" applyFont="1" applyBorder="1" applyAlignment="1">
      <alignment horizontal="left" vertical="top"/>
    </xf>
    <xf numFmtId="1" fontId="22" fillId="0" borderId="1" xfId="0" applyNumberFormat="1" applyFont="1" applyBorder="1" applyAlignment="1">
      <alignment horizontal="left" vertical="top" shrinkToFit="1"/>
    </xf>
    <xf numFmtId="0" fontId="14" fillId="0" borderId="3" xfId="0" applyFont="1" applyBorder="1" applyAlignment="1">
      <alignment horizontal="left" vertical="top"/>
    </xf>
    <xf numFmtId="0" fontId="7" fillId="0" borderId="7" xfId="0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/>
    </xf>
    <xf numFmtId="0" fontId="0" fillId="0" borderId="4" xfId="0" applyBorder="1" applyAlignment="1">
      <alignment vertical="center"/>
    </xf>
    <xf numFmtId="2" fontId="0" fillId="0" borderId="4" xfId="0" applyNumberFormat="1" applyBorder="1" applyAlignment="1">
      <alignment horizontal="center"/>
    </xf>
    <xf numFmtId="4" fontId="22" fillId="0" borderId="4" xfId="0" applyNumberFormat="1" applyFont="1" applyBorder="1" applyAlignment="1">
      <alignment horizontal="right" vertical="top" shrinkToFit="1"/>
    </xf>
    <xf numFmtId="2" fontId="13" fillId="0" borderId="3" xfId="0" applyNumberFormat="1" applyFont="1" applyBorder="1" applyAlignment="1">
      <alignment horizontal="left" vertical="top" shrinkToFit="1"/>
    </xf>
    <xf numFmtId="2" fontId="13" fillId="0" borderId="6" xfId="0" applyNumberFormat="1" applyFont="1" applyBorder="1" applyAlignment="1">
      <alignment horizontal="center" vertical="top" shrinkToFit="1"/>
    </xf>
    <xf numFmtId="0" fontId="19" fillId="0" borderId="6" xfId="0" applyFont="1" applyBorder="1" applyAlignment="1">
      <alignment horizontal="right" vertical="top"/>
    </xf>
    <xf numFmtId="164" fontId="22" fillId="0" borderId="3" xfId="0" applyNumberFormat="1" applyFont="1" applyBorder="1" applyAlignment="1">
      <alignment horizontal="left" vertical="top" shrinkToFi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F5B3-82FA-BA40-8EDE-6E7C3ADEE89D}">
  <dimension ref="A1:AA493"/>
  <sheetViews>
    <sheetView zoomScale="90" zoomScaleNormal="90" workbookViewId="0">
      <pane ySplit="1" topLeftCell="A2" activePane="bottomLeft" state="frozen"/>
      <selection pane="bottomLeft" activeCell="T2" sqref="T2"/>
    </sheetView>
  </sheetViews>
  <sheetFormatPr baseColWidth="10" defaultRowHeight="16"/>
  <cols>
    <col min="2" max="2" width="22" bestFit="1" customWidth="1"/>
    <col min="3" max="3" width="32.1640625" bestFit="1" customWidth="1"/>
    <col min="4" max="4" width="11.6640625" bestFit="1" customWidth="1"/>
    <col min="20" max="20" width="14.5" bestFit="1" customWidth="1"/>
  </cols>
  <sheetData>
    <row r="1" spans="1:27">
      <c r="A1" t="s">
        <v>0</v>
      </c>
      <c r="B1" t="s">
        <v>1</v>
      </c>
      <c r="C1" t="s">
        <v>1037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646</v>
      </c>
      <c r="N1" t="s">
        <v>647</v>
      </c>
      <c r="O1" t="s">
        <v>171</v>
      </c>
      <c r="P1" t="s">
        <v>981</v>
      </c>
      <c r="Q1" t="s">
        <v>10</v>
      </c>
      <c r="R1" t="s">
        <v>17</v>
      </c>
      <c r="S1" t="s">
        <v>11</v>
      </c>
      <c r="T1" t="s">
        <v>12</v>
      </c>
      <c r="U1" t="s">
        <v>13</v>
      </c>
      <c r="V1" t="s">
        <v>14</v>
      </c>
      <c r="W1" t="s">
        <v>10</v>
      </c>
      <c r="X1" t="s">
        <v>22</v>
      </c>
      <c r="Z1" t="s">
        <v>10</v>
      </c>
      <c r="AA1" s="2">
        <v>71.843999999999994</v>
      </c>
    </row>
    <row r="2" spans="1:27">
      <c r="A2" t="s">
        <v>33</v>
      </c>
      <c r="B2" t="str">
        <f>_xlfn.CONCAT(C2, "-", D2)</f>
        <v>NS2-NS2-O2</v>
      </c>
      <c r="C2" s="32" t="s">
        <v>664</v>
      </c>
      <c r="D2" s="59" t="s">
        <v>690</v>
      </c>
      <c r="E2" s="59" t="s">
        <v>730</v>
      </c>
      <c r="F2" s="59"/>
      <c r="G2" s="65" t="s">
        <v>731</v>
      </c>
      <c r="H2" s="59"/>
      <c r="I2" s="59"/>
      <c r="J2" s="59" t="s">
        <v>732</v>
      </c>
      <c r="Q2" s="65" t="s">
        <v>733</v>
      </c>
      <c r="R2" s="60">
        <v>1050</v>
      </c>
      <c r="S2" s="8">
        <f>R2+273.15</f>
        <v>1323.15</v>
      </c>
      <c r="T2" s="61">
        <v>1.10279646</v>
      </c>
      <c r="U2" t="e">
        <v>#DIV/0!</v>
      </c>
      <c r="V2">
        <v>1</v>
      </c>
      <c r="Z2" t="s">
        <v>22</v>
      </c>
      <c r="AA2" s="2">
        <v>159.68700000000001</v>
      </c>
    </row>
    <row r="3" spans="1:27">
      <c r="A3" t="s">
        <v>395</v>
      </c>
      <c r="B3" s="59" t="s">
        <v>764</v>
      </c>
      <c r="E3" s="69">
        <v>47.06</v>
      </c>
      <c r="F3" s="69">
        <v>2.89</v>
      </c>
      <c r="G3" s="69">
        <v>13.8</v>
      </c>
      <c r="H3" s="69">
        <v>6.05</v>
      </c>
      <c r="I3" s="69">
        <v>10.23</v>
      </c>
      <c r="J3" s="69">
        <v>2.57</v>
      </c>
      <c r="K3" s="69">
        <v>0.26</v>
      </c>
      <c r="Q3" s="69">
        <v>12.65</v>
      </c>
      <c r="R3" s="59">
        <v>1200</v>
      </c>
      <c r="S3">
        <f t="shared" ref="S3:S18" si="0">R3+273.14</f>
        <v>1473.1399999999999</v>
      </c>
      <c r="T3" s="32">
        <v>1.1220184543019618E-4</v>
      </c>
      <c r="U3" s="32" t="s">
        <v>651</v>
      </c>
      <c r="V3" s="59">
        <v>2000</v>
      </c>
    </row>
    <row r="4" spans="1:27">
      <c r="A4" t="s">
        <v>395</v>
      </c>
      <c r="B4" s="59" t="s">
        <v>769</v>
      </c>
      <c r="E4" s="68">
        <v>46.6</v>
      </c>
      <c r="F4" s="68">
        <v>2.91</v>
      </c>
      <c r="G4" s="68">
        <v>13.6</v>
      </c>
      <c r="H4" s="68">
        <v>6.05</v>
      </c>
      <c r="I4" s="68">
        <v>10.24</v>
      </c>
      <c r="J4" s="68">
        <v>2.5099999999999998</v>
      </c>
      <c r="K4" s="68">
        <v>0.27</v>
      </c>
      <c r="Q4" s="68">
        <v>12.36</v>
      </c>
      <c r="R4" s="59">
        <v>1200</v>
      </c>
      <c r="S4">
        <f t="shared" si="0"/>
        <v>1473.1399999999999</v>
      </c>
      <c r="T4" s="32">
        <v>3.5481338923357479E-5</v>
      </c>
      <c r="U4" s="32" t="s">
        <v>776</v>
      </c>
      <c r="V4" s="59">
        <v>2000</v>
      </c>
    </row>
    <row r="5" spans="1:27">
      <c r="A5" t="s">
        <v>395</v>
      </c>
      <c r="B5" s="59" t="s">
        <v>765</v>
      </c>
      <c r="E5" s="68">
        <v>47.95</v>
      </c>
      <c r="F5" s="68">
        <v>2.98</v>
      </c>
      <c r="G5" s="68">
        <v>14.07</v>
      </c>
      <c r="H5" s="68">
        <v>6.21</v>
      </c>
      <c r="I5" s="68">
        <v>10.39</v>
      </c>
      <c r="J5" s="68">
        <v>2.62</v>
      </c>
      <c r="K5" s="68">
        <v>0.28999999999999998</v>
      </c>
      <c r="Q5" s="68">
        <v>12.91</v>
      </c>
      <c r="R5" s="59">
        <v>1200</v>
      </c>
      <c r="S5">
        <f t="shared" si="0"/>
        <v>1473.1399999999999</v>
      </c>
      <c r="T5" s="32">
        <v>5.3703179637025301E-6</v>
      </c>
      <c r="U5" s="32" t="s">
        <v>222</v>
      </c>
      <c r="V5" s="59">
        <v>2000</v>
      </c>
    </row>
    <row r="6" spans="1:27">
      <c r="A6" t="s">
        <v>395</v>
      </c>
      <c r="B6" s="59" t="s">
        <v>767</v>
      </c>
      <c r="E6" s="69">
        <v>47.5</v>
      </c>
      <c r="F6" s="69">
        <v>2.93</v>
      </c>
      <c r="G6" s="69">
        <v>13.79</v>
      </c>
      <c r="H6" s="69">
        <v>6.11</v>
      </c>
      <c r="I6" s="69">
        <v>10.33</v>
      </c>
      <c r="J6" s="69">
        <v>2.59</v>
      </c>
      <c r="K6" s="69">
        <v>0.3</v>
      </c>
      <c r="Q6" s="69">
        <v>12.34</v>
      </c>
      <c r="R6" s="59">
        <v>1200</v>
      </c>
      <c r="S6">
        <f t="shared" si="0"/>
        <v>1473.1399999999999</v>
      </c>
      <c r="T6" s="32">
        <v>3.3884415613920256E-5</v>
      </c>
      <c r="U6" s="32" t="s">
        <v>328</v>
      </c>
      <c r="V6" s="59">
        <v>2000</v>
      </c>
    </row>
    <row r="7" spans="1:27">
      <c r="A7" t="s">
        <v>395</v>
      </c>
      <c r="B7" s="59" t="s">
        <v>758</v>
      </c>
      <c r="E7" s="67">
        <v>47.8</v>
      </c>
      <c r="F7" s="67">
        <v>2.96</v>
      </c>
      <c r="G7" s="67">
        <v>14</v>
      </c>
      <c r="H7" s="67">
        <v>6.17</v>
      </c>
      <c r="I7" s="67">
        <v>10.41</v>
      </c>
      <c r="J7" s="67">
        <v>2.62</v>
      </c>
      <c r="K7" s="67">
        <v>0.3</v>
      </c>
      <c r="Q7" s="67">
        <v>12.61</v>
      </c>
      <c r="R7" s="59">
        <v>1200</v>
      </c>
      <c r="S7">
        <f t="shared" si="0"/>
        <v>1473.1399999999999</v>
      </c>
      <c r="T7" s="32">
        <v>6.7608297539198155E-6</v>
      </c>
      <c r="U7" s="32" t="s">
        <v>219</v>
      </c>
      <c r="V7" s="59">
        <v>2000</v>
      </c>
    </row>
    <row r="8" spans="1:27">
      <c r="A8" t="s">
        <v>395</v>
      </c>
      <c r="B8" s="59" t="s">
        <v>770</v>
      </c>
      <c r="E8" s="69">
        <v>48.17</v>
      </c>
      <c r="F8" s="69">
        <v>2.98</v>
      </c>
      <c r="G8" s="69">
        <v>14.08</v>
      </c>
      <c r="H8" s="69">
        <v>6.26</v>
      </c>
      <c r="I8" s="69">
        <v>10.5</v>
      </c>
      <c r="J8" s="69">
        <v>2.61</v>
      </c>
      <c r="K8" s="69">
        <v>0.28999999999999998</v>
      </c>
      <c r="Q8" s="69">
        <v>12.94</v>
      </c>
      <c r="R8" s="59">
        <v>1200</v>
      </c>
      <c r="S8">
        <f t="shared" si="0"/>
        <v>1473.1399999999999</v>
      </c>
      <c r="T8" s="32">
        <v>2.0417379446695244E-6</v>
      </c>
      <c r="U8" s="32" t="s">
        <v>777</v>
      </c>
      <c r="V8" s="59">
        <v>2000</v>
      </c>
    </row>
    <row r="9" spans="1:27">
      <c r="A9" t="s">
        <v>395</v>
      </c>
      <c r="B9" s="59" t="s">
        <v>773</v>
      </c>
      <c r="E9" s="68">
        <v>48.23</v>
      </c>
      <c r="F9" s="68">
        <v>3.03</v>
      </c>
      <c r="G9" s="68">
        <v>14.13</v>
      </c>
      <c r="H9" s="68">
        <v>6.2</v>
      </c>
      <c r="I9" s="68">
        <v>10.54</v>
      </c>
      <c r="J9" s="68">
        <v>2.59</v>
      </c>
      <c r="K9" s="68">
        <v>0.32</v>
      </c>
      <c r="Q9" s="68">
        <v>12.62</v>
      </c>
      <c r="R9" s="59">
        <v>1200</v>
      </c>
      <c r="S9">
        <f t="shared" si="0"/>
        <v>1473.1399999999999</v>
      </c>
      <c r="T9" s="32">
        <v>1.7378008287493735E-7</v>
      </c>
      <c r="U9" s="32" t="s">
        <v>778</v>
      </c>
      <c r="V9" s="59">
        <v>2000</v>
      </c>
    </row>
    <row r="10" spans="1:27">
      <c r="A10" t="s">
        <v>395</v>
      </c>
      <c r="B10" s="59" t="s">
        <v>768</v>
      </c>
      <c r="E10" s="69">
        <v>48.76</v>
      </c>
      <c r="F10" s="69">
        <v>3.04</v>
      </c>
      <c r="G10" s="69">
        <v>14.29</v>
      </c>
      <c r="H10" s="69">
        <v>6.26</v>
      </c>
      <c r="I10" s="69">
        <v>10.6</v>
      </c>
      <c r="J10" s="69">
        <v>2.71</v>
      </c>
      <c r="K10" s="69">
        <v>0.3</v>
      </c>
      <c r="Q10" s="69">
        <v>12.77</v>
      </c>
      <c r="R10" s="59">
        <v>1200</v>
      </c>
      <c r="S10">
        <f t="shared" si="0"/>
        <v>1473.1399999999999</v>
      </c>
      <c r="T10" s="32">
        <v>3.9810717055349618E-7</v>
      </c>
      <c r="U10" s="32" t="s">
        <v>775</v>
      </c>
      <c r="V10" s="59">
        <v>2000</v>
      </c>
    </row>
    <row r="11" spans="1:27">
      <c r="A11" t="s">
        <v>395</v>
      </c>
      <c r="B11" s="59" t="s">
        <v>766</v>
      </c>
      <c r="E11" s="68">
        <v>48.99</v>
      </c>
      <c r="F11" s="68">
        <v>3.07</v>
      </c>
      <c r="G11" s="68">
        <v>14.36</v>
      </c>
      <c r="H11" s="68">
        <v>6.33</v>
      </c>
      <c r="I11" s="68">
        <v>10.69</v>
      </c>
      <c r="J11" s="68">
        <v>2.78</v>
      </c>
      <c r="K11" s="68">
        <v>0.28999999999999998</v>
      </c>
      <c r="Q11" s="68">
        <v>12.8</v>
      </c>
      <c r="R11" s="59">
        <v>1200</v>
      </c>
      <c r="S11">
        <f t="shared" si="0"/>
        <v>1473.1399999999999</v>
      </c>
      <c r="T11" s="32">
        <v>4.466835921509628E-8</v>
      </c>
      <c r="U11" s="32" t="s">
        <v>134</v>
      </c>
      <c r="V11" s="59">
        <v>2000</v>
      </c>
    </row>
    <row r="12" spans="1:27">
      <c r="A12" t="s">
        <v>395</v>
      </c>
      <c r="B12" s="59" t="s">
        <v>771</v>
      </c>
      <c r="E12" s="67">
        <v>48.54</v>
      </c>
      <c r="F12" s="67">
        <v>3.04</v>
      </c>
      <c r="G12" s="67">
        <v>14.26</v>
      </c>
      <c r="H12" s="67">
        <v>6.28</v>
      </c>
      <c r="I12" s="67">
        <v>10.67</v>
      </c>
      <c r="J12" s="67">
        <v>2.67</v>
      </c>
      <c r="K12" s="67">
        <v>0.28000000000000003</v>
      </c>
      <c r="Q12" s="67">
        <v>12.91</v>
      </c>
      <c r="R12" s="59">
        <v>1200</v>
      </c>
      <c r="S12">
        <f t="shared" si="0"/>
        <v>1473.1399999999999</v>
      </c>
      <c r="T12" s="32">
        <v>2.2387211385683346E-7</v>
      </c>
      <c r="U12" s="32" t="s">
        <v>225</v>
      </c>
      <c r="V12" s="59">
        <v>2000</v>
      </c>
    </row>
    <row r="13" spans="1:27">
      <c r="A13" t="s">
        <v>395</v>
      </c>
      <c r="B13" s="59" t="s">
        <v>759</v>
      </c>
      <c r="E13" s="68">
        <v>47.09</v>
      </c>
      <c r="F13" s="68">
        <v>2.92</v>
      </c>
      <c r="G13" s="68">
        <v>13.73</v>
      </c>
      <c r="H13" s="68">
        <v>6</v>
      </c>
      <c r="I13" s="68">
        <v>10.130000000000001</v>
      </c>
      <c r="J13" s="68">
        <v>2.5499999999999998</v>
      </c>
      <c r="K13" s="68">
        <v>0.3</v>
      </c>
      <c r="Q13" s="68">
        <v>12.49</v>
      </c>
      <c r="R13" s="59">
        <v>1200</v>
      </c>
      <c r="S13">
        <f t="shared" si="0"/>
        <v>1473.1399999999999</v>
      </c>
      <c r="T13" s="32">
        <v>7.413102413009154E-8</v>
      </c>
      <c r="U13" s="32" t="s">
        <v>774</v>
      </c>
      <c r="V13" s="59">
        <v>2000</v>
      </c>
    </row>
    <row r="14" spans="1:27">
      <c r="A14" t="s">
        <v>395</v>
      </c>
      <c r="B14" s="59" t="s">
        <v>763</v>
      </c>
      <c r="E14" s="68">
        <v>47.6</v>
      </c>
      <c r="F14" s="68">
        <v>2.97</v>
      </c>
      <c r="G14" s="68">
        <v>13.96</v>
      </c>
      <c r="H14" s="68">
        <v>6.17</v>
      </c>
      <c r="I14" s="68">
        <v>10.27</v>
      </c>
      <c r="J14" s="68">
        <v>2.5</v>
      </c>
      <c r="K14" s="68">
        <v>0.3</v>
      </c>
      <c r="Q14" s="68">
        <v>12.93</v>
      </c>
      <c r="R14" s="59">
        <v>1200</v>
      </c>
      <c r="S14">
        <f t="shared" si="0"/>
        <v>1473.1399999999999</v>
      </c>
      <c r="T14" s="32">
        <v>1.2589254117941638E-8</v>
      </c>
      <c r="U14" s="32" t="s">
        <v>317</v>
      </c>
      <c r="V14" s="59">
        <v>2000</v>
      </c>
    </row>
    <row r="15" spans="1:27">
      <c r="A15" t="s">
        <v>395</v>
      </c>
      <c r="B15" s="59" t="s">
        <v>772</v>
      </c>
      <c r="E15" s="69">
        <v>48.68</v>
      </c>
      <c r="F15" s="69">
        <v>3.08</v>
      </c>
      <c r="G15" s="69">
        <v>14.45</v>
      </c>
      <c r="H15" s="69">
        <v>6.31</v>
      </c>
      <c r="I15" s="69">
        <v>10.76</v>
      </c>
      <c r="J15" s="69">
        <v>2.65</v>
      </c>
      <c r="K15" s="69">
        <v>0.3</v>
      </c>
      <c r="Q15" s="69">
        <v>12.67</v>
      </c>
      <c r="R15" s="59">
        <v>1200</v>
      </c>
      <c r="S15">
        <f t="shared" si="0"/>
        <v>1473.1399999999999</v>
      </c>
      <c r="T15" s="32">
        <v>8.7096358995608061E-8</v>
      </c>
      <c r="U15" s="32" t="s">
        <v>94</v>
      </c>
      <c r="V15" s="59">
        <v>2000</v>
      </c>
    </row>
    <row r="16" spans="1:27">
      <c r="A16" t="s">
        <v>395</v>
      </c>
      <c r="B16" s="59" t="s">
        <v>760</v>
      </c>
      <c r="E16" s="68">
        <v>48.85</v>
      </c>
      <c r="F16" s="68">
        <v>3.08</v>
      </c>
      <c r="G16" s="68">
        <v>14.35</v>
      </c>
      <c r="H16" s="68">
        <v>6.3</v>
      </c>
      <c r="I16" s="68">
        <v>10.63</v>
      </c>
      <c r="J16" s="68">
        <v>2.7</v>
      </c>
      <c r="K16" s="68">
        <v>0.28999999999999998</v>
      </c>
      <c r="Q16" s="68">
        <v>12.02</v>
      </c>
      <c r="R16" s="59">
        <v>1200</v>
      </c>
      <c r="S16">
        <f t="shared" si="0"/>
        <v>1473.1399999999999</v>
      </c>
      <c r="T16" s="32">
        <v>3.9810717055349665E-9</v>
      </c>
      <c r="U16" s="32" t="s">
        <v>274</v>
      </c>
      <c r="V16" s="59">
        <v>2000</v>
      </c>
    </row>
    <row r="17" spans="1:24">
      <c r="A17" t="s">
        <v>395</v>
      </c>
      <c r="B17" s="59" t="s">
        <v>761</v>
      </c>
      <c r="E17" s="68">
        <v>49.1</v>
      </c>
      <c r="F17" s="69">
        <v>3.01</v>
      </c>
      <c r="G17" s="68">
        <v>14.39</v>
      </c>
      <c r="H17" s="69">
        <v>6.25</v>
      </c>
      <c r="I17" s="68">
        <v>10.74</v>
      </c>
      <c r="J17" s="69">
        <v>2.71</v>
      </c>
      <c r="K17" s="69">
        <v>0.3</v>
      </c>
      <c r="Q17" s="68">
        <v>11.39</v>
      </c>
      <c r="R17" s="59">
        <v>1200</v>
      </c>
      <c r="S17">
        <f t="shared" si="0"/>
        <v>1473.1399999999999</v>
      </c>
      <c r="T17" s="32">
        <v>1.479108388168206E-9</v>
      </c>
      <c r="U17" s="32" t="s">
        <v>350</v>
      </c>
      <c r="V17" s="59">
        <v>2000</v>
      </c>
    </row>
    <row r="18" spans="1:24">
      <c r="A18" t="s">
        <v>395</v>
      </c>
      <c r="B18" s="59" t="s">
        <v>762</v>
      </c>
      <c r="E18" s="68">
        <v>49.72</v>
      </c>
      <c r="F18" s="68">
        <v>3.11</v>
      </c>
      <c r="G18" s="68">
        <v>14.48</v>
      </c>
      <c r="H18" s="68">
        <v>6.34</v>
      </c>
      <c r="I18" s="68">
        <v>10.8</v>
      </c>
      <c r="J18" s="68">
        <v>2.72</v>
      </c>
      <c r="K18" s="68">
        <v>0.31</v>
      </c>
      <c r="Q18" s="68">
        <v>11.33</v>
      </c>
      <c r="R18" s="59">
        <v>1200</v>
      </c>
      <c r="S18">
        <f t="shared" si="0"/>
        <v>1473.1399999999999</v>
      </c>
      <c r="T18" s="32">
        <v>6.0255958607435515E-10</v>
      </c>
      <c r="U18" s="32" t="s">
        <v>362</v>
      </c>
      <c r="V18" s="59">
        <v>2000</v>
      </c>
    </row>
    <row r="19" spans="1:24" ht="17">
      <c r="A19" t="s">
        <v>37</v>
      </c>
      <c r="B19" s="40" t="s">
        <v>522</v>
      </c>
      <c r="E19" s="49">
        <v>18.484999999999999</v>
      </c>
      <c r="I19" s="43">
        <v>24.34</v>
      </c>
      <c r="Q19" s="43">
        <v>51.613954337899536</v>
      </c>
      <c r="S19" s="54">
        <v>1673</v>
      </c>
      <c r="T19">
        <v>1E-8</v>
      </c>
      <c r="U19" s="55" t="s">
        <v>536</v>
      </c>
      <c r="V19">
        <v>1</v>
      </c>
    </row>
    <row r="20" spans="1:24">
      <c r="A20" t="s">
        <v>24</v>
      </c>
      <c r="B20" s="59" t="s">
        <v>1005</v>
      </c>
      <c r="E20" s="89">
        <v>27.41</v>
      </c>
      <c r="I20" s="68">
        <v>33.729999999999997</v>
      </c>
      <c r="Q20">
        <v>33.938273497529543</v>
      </c>
      <c r="R20" s="94">
        <v>1293.7</v>
      </c>
      <c r="S20" s="8">
        <f t="shared" ref="S20:S26" si="1">R20+273.14</f>
        <v>1566.8400000000001</v>
      </c>
      <c r="T20">
        <v>0.20892961308540392</v>
      </c>
      <c r="U20">
        <v>15.636408577220362</v>
      </c>
      <c r="V20" s="84">
        <v>1</v>
      </c>
    </row>
    <row r="21" spans="1:24">
      <c r="A21" t="s">
        <v>24</v>
      </c>
      <c r="B21" s="86" t="s">
        <v>986</v>
      </c>
      <c r="E21" s="69">
        <v>28.52</v>
      </c>
      <c r="I21" s="30">
        <v>33.83</v>
      </c>
      <c r="Q21">
        <v>34.396212778748428</v>
      </c>
      <c r="R21" s="94">
        <v>1287.3</v>
      </c>
      <c r="S21" s="8">
        <f t="shared" si="1"/>
        <v>1560.44</v>
      </c>
      <c r="T21">
        <v>0.20892961308540392</v>
      </c>
      <c r="U21">
        <v>14.563897184954039</v>
      </c>
      <c r="V21" s="84">
        <v>1</v>
      </c>
    </row>
    <row r="22" spans="1:24">
      <c r="A22" t="s">
        <v>24</v>
      </c>
      <c r="B22" s="88">
        <v>1308</v>
      </c>
      <c r="E22" s="69">
        <v>23.21</v>
      </c>
      <c r="I22" s="68">
        <v>34.020000000000003</v>
      </c>
      <c r="Q22">
        <v>34.295248830524706</v>
      </c>
      <c r="R22" s="94">
        <v>1293.2</v>
      </c>
      <c r="S22" s="8">
        <f t="shared" si="1"/>
        <v>1566.3400000000001</v>
      </c>
      <c r="T22">
        <v>0.20892961308540392</v>
      </c>
      <c r="U22">
        <v>14.041775802861713</v>
      </c>
      <c r="V22" s="84">
        <v>1</v>
      </c>
    </row>
    <row r="23" spans="1:24">
      <c r="A23" t="s">
        <v>24</v>
      </c>
      <c r="B23" s="87" t="s">
        <v>1001</v>
      </c>
      <c r="E23" s="89">
        <v>28.24</v>
      </c>
      <c r="I23" s="30">
        <v>33.92</v>
      </c>
      <c r="Q23">
        <v>34.069294369610553</v>
      </c>
      <c r="R23" s="94">
        <v>1293.5</v>
      </c>
      <c r="S23" s="8">
        <f t="shared" si="1"/>
        <v>1566.6399999999999</v>
      </c>
      <c r="T23">
        <v>0.20892961308540392</v>
      </c>
      <c r="U23">
        <v>14.008499722295397</v>
      </c>
      <c r="V23" s="84">
        <v>1</v>
      </c>
    </row>
    <row r="24" spans="1:24">
      <c r="A24" t="s">
        <v>24</v>
      </c>
      <c r="B24" s="59" t="s">
        <v>1009</v>
      </c>
      <c r="E24" s="89">
        <v>28.32</v>
      </c>
      <c r="I24" s="59" t="s">
        <v>1036</v>
      </c>
      <c r="Q24">
        <v>33.930334216310655</v>
      </c>
      <c r="R24" s="34">
        <v>1293.7</v>
      </c>
      <c r="S24" s="8">
        <f t="shared" si="1"/>
        <v>1566.8400000000001</v>
      </c>
      <c r="T24">
        <v>0.20892961308540392</v>
      </c>
      <c r="U24">
        <v>13.625144058754593</v>
      </c>
      <c r="V24" s="84">
        <v>1</v>
      </c>
    </row>
    <row r="25" spans="1:24">
      <c r="A25" t="s">
        <v>24</v>
      </c>
      <c r="B25" s="88" t="s">
        <v>1002</v>
      </c>
      <c r="E25" s="89">
        <v>28.3</v>
      </c>
      <c r="I25" s="30">
        <v>33.96</v>
      </c>
      <c r="Q25">
        <v>34.294265907681904</v>
      </c>
      <c r="R25" s="94">
        <v>1292.5999999999999</v>
      </c>
      <c r="S25" s="8">
        <f t="shared" si="1"/>
        <v>1565.7399999999998</v>
      </c>
      <c r="T25">
        <v>0.20892961308540392</v>
      </c>
      <c r="U25">
        <v>13.531468604949959</v>
      </c>
      <c r="V25" s="84">
        <v>1</v>
      </c>
    </row>
    <row r="26" spans="1:24">
      <c r="A26" t="s">
        <v>24</v>
      </c>
      <c r="B26" s="87" t="s">
        <v>1007</v>
      </c>
      <c r="E26" s="69">
        <v>28.15</v>
      </c>
      <c r="I26" s="68">
        <v>33.93</v>
      </c>
      <c r="Q26">
        <v>34.249275394991443</v>
      </c>
      <c r="R26" s="34">
        <v>1292.9000000000001</v>
      </c>
      <c r="S26" s="8">
        <f t="shared" si="1"/>
        <v>1566.04</v>
      </c>
      <c r="T26">
        <v>0.20892961308540392</v>
      </c>
      <c r="U26">
        <v>13.512404828386206</v>
      </c>
      <c r="V26" s="84">
        <v>1</v>
      </c>
    </row>
    <row r="27" spans="1:24">
      <c r="A27" t="s">
        <v>33</v>
      </c>
      <c r="B27" t="str">
        <f>_xlfn.CONCAT(C27, "-", D27)</f>
        <v>7159VB-7159VB-O2</v>
      </c>
      <c r="C27" s="32" t="s">
        <v>662</v>
      </c>
      <c r="D27" s="59" t="s">
        <v>679</v>
      </c>
      <c r="E27" s="59" t="s">
        <v>704</v>
      </c>
      <c r="F27" s="59" t="s">
        <v>705</v>
      </c>
      <c r="G27" s="59" t="s">
        <v>706</v>
      </c>
      <c r="H27" s="59" t="s">
        <v>708</v>
      </c>
      <c r="I27" s="59" t="s">
        <v>709</v>
      </c>
      <c r="J27" s="59" t="s">
        <v>710</v>
      </c>
      <c r="K27" s="59" t="s">
        <v>711</v>
      </c>
      <c r="L27" s="59" t="s">
        <v>712</v>
      </c>
      <c r="Q27" s="59" t="s">
        <v>707</v>
      </c>
      <c r="R27" s="60">
        <v>1200</v>
      </c>
      <c r="S27" s="8">
        <f>R27+273.15</f>
        <v>1473.15</v>
      </c>
      <c r="T27" s="61">
        <v>0.97690876599999998</v>
      </c>
      <c r="U27">
        <v>13.285714285714295</v>
      </c>
      <c r="V27">
        <v>1</v>
      </c>
    </row>
    <row r="28" spans="1:24">
      <c r="A28" t="s">
        <v>45</v>
      </c>
      <c r="B28" s="14" t="s">
        <v>405</v>
      </c>
      <c r="E28" s="22">
        <v>50.6</v>
      </c>
      <c r="F28" s="23">
        <v>1.42</v>
      </c>
      <c r="G28" s="23">
        <v>19.68</v>
      </c>
      <c r="H28" s="23">
        <v>1.34</v>
      </c>
      <c r="I28" s="23">
        <v>6.74</v>
      </c>
      <c r="J28" s="23">
        <v>11.45</v>
      </c>
      <c r="K28" s="23">
        <v>7.0000000000000007E-2</v>
      </c>
      <c r="L28" s="23"/>
      <c r="M28" s="23"/>
      <c r="N28" s="23"/>
      <c r="O28" s="23"/>
      <c r="P28" s="23"/>
      <c r="Q28" s="23">
        <v>7.86</v>
      </c>
      <c r="R28" s="17">
        <v>1250</v>
      </c>
      <c r="S28" s="8">
        <f>R28+273.15</f>
        <v>1523.15</v>
      </c>
      <c r="T28" s="1">
        <v>0.20892961308540392</v>
      </c>
      <c r="U28">
        <v>9.5263157894736867</v>
      </c>
      <c r="V28">
        <v>1</v>
      </c>
    </row>
    <row r="29" spans="1:24">
      <c r="A29" t="s">
        <v>24</v>
      </c>
      <c r="B29" s="88" t="s">
        <v>1023</v>
      </c>
      <c r="E29" s="91">
        <v>28.41</v>
      </c>
      <c r="I29" s="38">
        <v>34.14</v>
      </c>
      <c r="Q29">
        <v>34.706440474177604</v>
      </c>
      <c r="R29" s="95">
        <v>1391.4</v>
      </c>
      <c r="S29" s="8">
        <f>R29+273.14</f>
        <v>1664.54</v>
      </c>
      <c r="T29">
        <v>0.20892961308540392</v>
      </c>
      <c r="U29">
        <v>8.64067790949378</v>
      </c>
      <c r="V29" s="84">
        <v>1</v>
      </c>
    </row>
    <row r="30" spans="1:24">
      <c r="A30" t="s">
        <v>24</v>
      </c>
      <c r="B30" s="100" t="s">
        <v>985</v>
      </c>
      <c r="E30" s="110">
        <v>46.87</v>
      </c>
      <c r="I30" s="68">
        <v>25.6</v>
      </c>
      <c r="Q30">
        <v>25.896125420353567</v>
      </c>
      <c r="R30" s="111">
        <v>1240.5999999999999</v>
      </c>
      <c r="S30" s="8">
        <f>R30+273.14</f>
        <v>1513.7399999999998</v>
      </c>
      <c r="T30">
        <v>0.20892961308540392</v>
      </c>
      <c r="U30">
        <v>8.3151530289041613</v>
      </c>
      <c r="V30" s="84">
        <v>1</v>
      </c>
    </row>
    <row r="31" spans="1:24">
      <c r="A31" t="s">
        <v>24</v>
      </c>
      <c r="B31" s="88" t="s">
        <v>1031</v>
      </c>
      <c r="E31" s="69">
        <v>39.68</v>
      </c>
      <c r="I31" s="38">
        <v>49.12</v>
      </c>
      <c r="Q31">
        <v>8.7843605929098789</v>
      </c>
      <c r="R31" s="94">
        <v>1444</v>
      </c>
      <c r="S31" s="8">
        <f>R31+273.14</f>
        <v>1717.1399999999999</v>
      </c>
      <c r="T31">
        <v>0.20892961308540392</v>
      </c>
      <c r="U31">
        <v>7.6973867256533461</v>
      </c>
      <c r="V31" s="84">
        <v>1</v>
      </c>
    </row>
    <row r="32" spans="1:24">
      <c r="A32" t="s">
        <v>18</v>
      </c>
      <c r="B32" t="str">
        <f>_xlfn.CONCAT(C32, "-", TEXT(D32, "00"))</f>
        <v>601232-05</v>
      </c>
      <c r="C32">
        <v>601232</v>
      </c>
      <c r="D32">
        <v>5</v>
      </c>
      <c r="E32">
        <v>49.69</v>
      </c>
      <c r="F32">
        <v>2.63</v>
      </c>
      <c r="G32">
        <v>17.53</v>
      </c>
      <c r="H32">
        <v>3.85</v>
      </c>
      <c r="I32">
        <v>6.9</v>
      </c>
      <c r="J32">
        <v>4.74</v>
      </c>
      <c r="K32">
        <v>1.93</v>
      </c>
      <c r="L32">
        <v>1.07</v>
      </c>
      <c r="Q32">
        <v>10.61</v>
      </c>
      <c r="R32">
        <v>1200</v>
      </c>
      <c r="S32">
        <f>1200+273.15</f>
        <v>1473.15</v>
      </c>
      <c r="T32">
        <v>0.21</v>
      </c>
      <c r="U32">
        <f>(X32/AA$2*2)/(W32/AA$1)</f>
        <v>7.3424516710815508</v>
      </c>
      <c r="V32">
        <v>1</v>
      </c>
      <c r="W32">
        <v>1.25</v>
      </c>
      <c r="X32">
        <v>10.199999999999999</v>
      </c>
    </row>
    <row r="33" spans="1:24">
      <c r="A33" t="s">
        <v>24</v>
      </c>
      <c r="B33" s="59" t="s">
        <v>989</v>
      </c>
      <c r="E33" s="89">
        <v>28.88</v>
      </c>
      <c r="I33" s="68">
        <v>34.93</v>
      </c>
      <c r="Q33">
        <v>34.507613143211401</v>
      </c>
      <c r="R33" s="94">
        <v>1437.4</v>
      </c>
      <c r="S33" s="8">
        <f>R33+273.14</f>
        <v>1710.54</v>
      </c>
      <c r="T33">
        <v>0.20892961308540392</v>
      </c>
      <c r="U33">
        <v>7.1771595126093368</v>
      </c>
      <c r="V33" s="84">
        <v>1</v>
      </c>
    </row>
    <row r="34" spans="1:24">
      <c r="A34" t="s">
        <v>45</v>
      </c>
      <c r="B34" s="14" t="s">
        <v>417</v>
      </c>
      <c r="E34" s="22">
        <v>48.95</v>
      </c>
      <c r="F34" s="24">
        <v>1.36</v>
      </c>
      <c r="G34" s="25">
        <v>20.95</v>
      </c>
      <c r="H34" s="24">
        <v>1.2</v>
      </c>
      <c r="I34" s="24">
        <v>6.44</v>
      </c>
      <c r="J34" s="24">
        <v>8.3699999999999992</v>
      </c>
      <c r="K34" s="24">
        <v>4.8499999999999996</v>
      </c>
      <c r="L34" s="24"/>
      <c r="M34" s="24"/>
      <c r="N34" s="24"/>
      <c r="O34" s="24"/>
      <c r="P34" s="24"/>
      <c r="Q34" s="24">
        <v>7.17</v>
      </c>
      <c r="R34" s="17">
        <v>1250</v>
      </c>
      <c r="S34" s="8">
        <f>R34+273.15</f>
        <v>1523.15</v>
      </c>
      <c r="T34" s="1">
        <v>0.20892961308540392</v>
      </c>
      <c r="U34">
        <v>7</v>
      </c>
      <c r="V34">
        <v>1</v>
      </c>
    </row>
    <row r="35" spans="1:24">
      <c r="A35" t="s">
        <v>24</v>
      </c>
      <c r="B35" s="38">
        <v>2048</v>
      </c>
      <c r="E35" s="89">
        <v>28.57</v>
      </c>
      <c r="I35" s="88">
        <v>34.24</v>
      </c>
      <c r="Q35">
        <v>34.612641605140048</v>
      </c>
      <c r="R35" s="94">
        <v>1438.6</v>
      </c>
      <c r="S35" s="8">
        <f>R35+273.14</f>
        <v>1711.7399999999998</v>
      </c>
      <c r="T35">
        <v>0.20892961308540392</v>
      </c>
      <c r="U35">
        <v>6.7606819742466486</v>
      </c>
      <c r="V35" s="84">
        <v>1</v>
      </c>
    </row>
    <row r="36" spans="1:24">
      <c r="A36" t="s">
        <v>45</v>
      </c>
      <c r="B36" s="14" t="s">
        <v>425</v>
      </c>
      <c r="E36" s="22">
        <v>47.88</v>
      </c>
      <c r="F36" s="25">
        <v>1.33</v>
      </c>
      <c r="G36" s="25">
        <v>18.61</v>
      </c>
      <c r="H36" s="25">
        <v>1.1599999999999999</v>
      </c>
      <c r="I36" s="25">
        <v>6.15</v>
      </c>
      <c r="J36" s="25">
        <v>6.75</v>
      </c>
      <c r="K36" s="25">
        <v>9.33</v>
      </c>
      <c r="L36" s="25"/>
      <c r="M36" s="25"/>
      <c r="N36" s="25"/>
      <c r="O36" s="25"/>
      <c r="P36" s="25"/>
      <c r="Q36" s="25">
        <v>7.14</v>
      </c>
      <c r="R36" s="17">
        <v>1250</v>
      </c>
      <c r="S36" s="8">
        <f>R36+273.15</f>
        <v>1523.15</v>
      </c>
      <c r="T36" s="1">
        <v>0.20892961308540392</v>
      </c>
      <c r="U36">
        <v>6.6923076923076916</v>
      </c>
      <c r="V36">
        <v>1</v>
      </c>
    </row>
    <row r="37" spans="1:24">
      <c r="A37" t="s">
        <v>24</v>
      </c>
      <c r="B37" s="26" t="s">
        <v>1008</v>
      </c>
      <c r="E37" s="69">
        <v>46.47</v>
      </c>
      <c r="I37" s="30">
        <v>25.68</v>
      </c>
      <c r="Q37">
        <v>25.427336038625555</v>
      </c>
      <c r="R37" s="94">
        <v>1293.7</v>
      </c>
      <c r="S37" s="8">
        <f>R37+273.14</f>
        <v>1566.8400000000001</v>
      </c>
      <c r="T37">
        <v>0.20892961308540392</v>
      </c>
      <c r="U37">
        <v>6.6819746340258472</v>
      </c>
      <c r="V37" s="84">
        <v>1</v>
      </c>
    </row>
    <row r="38" spans="1:24" ht="17" thickBot="1">
      <c r="A38" t="s">
        <v>24</v>
      </c>
      <c r="B38" s="26" t="s">
        <v>1006</v>
      </c>
      <c r="E38" s="69">
        <v>46.28</v>
      </c>
      <c r="I38" s="68">
        <v>25.68</v>
      </c>
      <c r="Q38">
        <v>25.184387270097123</v>
      </c>
      <c r="R38" s="94">
        <v>1293.7</v>
      </c>
      <c r="S38" s="8">
        <f>R38+273.14</f>
        <v>1566.8400000000001</v>
      </c>
      <c r="T38">
        <v>0.20892961308540392</v>
      </c>
      <c r="U38">
        <v>6.6085762145308529</v>
      </c>
      <c r="V38" s="84">
        <v>1</v>
      </c>
    </row>
    <row r="39" spans="1:24" ht="17" thickBot="1">
      <c r="A39" t="s">
        <v>24</v>
      </c>
      <c r="B39" s="123" t="s">
        <v>1000</v>
      </c>
      <c r="E39" s="69">
        <v>47.94</v>
      </c>
      <c r="I39" s="68">
        <v>25.02</v>
      </c>
      <c r="Q39">
        <v>24.455521989892723</v>
      </c>
      <c r="R39" s="94">
        <v>1293.5</v>
      </c>
      <c r="S39" s="8">
        <f>R39+273.14</f>
        <v>1566.6399999999999</v>
      </c>
      <c r="T39">
        <v>0.20892961308540392</v>
      </c>
      <c r="U39">
        <v>6.5948826055567471</v>
      </c>
      <c r="V39" s="142">
        <v>1</v>
      </c>
    </row>
    <row r="40" spans="1:24" ht="17" thickBot="1">
      <c r="A40" t="s">
        <v>24</v>
      </c>
      <c r="B40" s="123" t="s">
        <v>1004</v>
      </c>
      <c r="E40" s="69">
        <v>48.02</v>
      </c>
      <c r="I40" s="68">
        <v>25.07</v>
      </c>
      <c r="Q40">
        <v>24.392535272126096</v>
      </c>
      <c r="R40" s="94">
        <v>1293.2</v>
      </c>
      <c r="S40" s="8">
        <f>R40+273.14</f>
        <v>1566.3400000000001</v>
      </c>
      <c r="T40">
        <v>0.20892961308540392</v>
      </c>
      <c r="U40">
        <v>6.5753215130826383</v>
      </c>
      <c r="V40" s="142">
        <v>1</v>
      </c>
    </row>
    <row r="41" spans="1:24" ht="17" thickBot="1">
      <c r="A41" t="s">
        <v>24</v>
      </c>
      <c r="B41" s="99" t="s">
        <v>1003</v>
      </c>
      <c r="E41" s="69">
        <v>46.01</v>
      </c>
      <c r="I41" s="30">
        <v>25.71</v>
      </c>
      <c r="Q41">
        <v>25.416353115782744</v>
      </c>
      <c r="R41" s="94">
        <v>1292.5999999999999</v>
      </c>
      <c r="S41" s="113">
        <f>R41+273.14</f>
        <v>1565.7399999999998</v>
      </c>
      <c r="T41">
        <v>0.20892961308540392</v>
      </c>
      <c r="U41">
        <v>6.5196310993440081</v>
      </c>
      <c r="V41" s="142">
        <v>1</v>
      </c>
    </row>
    <row r="42" spans="1:24" ht="17" thickBot="1">
      <c r="A42" t="s">
        <v>16</v>
      </c>
      <c r="B42" s="126" t="str">
        <f>_xlfn.CONCAT(R42, "-", TEXT(D42, "00"))</f>
        <v>1200-02</v>
      </c>
      <c r="D42">
        <v>2</v>
      </c>
      <c r="E42">
        <v>50.87</v>
      </c>
      <c r="F42">
        <v>0.79</v>
      </c>
      <c r="G42">
        <v>17.62</v>
      </c>
      <c r="H42">
        <v>6.25</v>
      </c>
      <c r="I42">
        <v>9.32</v>
      </c>
      <c r="J42">
        <v>2.94</v>
      </c>
      <c r="K42">
        <v>0.59</v>
      </c>
      <c r="Q42">
        <f>9.94 + ((1.6*2 / AA$2)*AA$1)</f>
        <v>11.379696406094421</v>
      </c>
      <c r="R42">
        <v>1200</v>
      </c>
      <c r="S42" s="118">
        <f>1200+273.15</f>
        <v>1473.15</v>
      </c>
      <c r="T42">
        <v>0.21</v>
      </c>
      <c r="U42">
        <f>(X42/AA$2*2)/(W42/AA$1)</f>
        <v>6.1232370730902694</v>
      </c>
      <c r="V42" s="118">
        <v>1</v>
      </c>
      <c r="W42">
        <v>1.59</v>
      </c>
      <c r="X42">
        <v>10.82</v>
      </c>
    </row>
    <row r="43" spans="1:24" ht="17" thickBot="1">
      <c r="A43" t="s">
        <v>24</v>
      </c>
      <c r="B43" s="143" t="s">
        <v>987</v>
      </c>
      <c r="E43" s="69">
        <v>46.84</v>
      </c>
      <c r="I43" s="59">
        <v>25.58</v>
      </c>
      <c r="Q43">
        <v>25.784349320858929</v>
      </c>
      <c r="R43" s="94">
        <v>1337.6</v>
      </c>
      <c r="S43" s="113">
        <f>R43+273.14</f>
        <v>1610.7399999999998</v>
      </c>
      <c r="T43">
        <v>0.20892961308540392</v>
      </c>
      <c r="U43">
        <v>5.9126941878978361</v>
      </c>
      <c r="V43" s="142">
        <v>1</v>
      </c>
    </row>
    <row r="44" spans="1:24" ht="17" thickBot="1">
      <c r="A44" t="s">
        <v>16</v>
      </c>
      <c r="B44" s="126" t="str">
        <f>_xlfn.CONCAT(R44, "-", TEXT(D44, "00"))</f>
        <v>1200-01</v>
      </c>
      <c r="D44">
        <v>1</v>
      </c>
      <c r="E44">
        <v>50.87</v>
      </c>
      <c r="F44">
        <v>0.79</v>
      </c>
      <c r="G44">
        <v>17.62</v>
      </c>
      <c r="H44">
        <v>6.25</v>
      </c>
      <c r="I44">
        <v>9.32</v>
      </c>
      <c r="J44">
        <v>2.94</v>
      </c>
      <c r="K44">
        <v>0.59</v>
      </c>
      <c r="Q44">
        <f>9.94 + ((1.6*2 / AA$2)*AA$1)</f>
        <v>11.379696406094421</v>
      </c>
      <c r="R44">
        <v>1200</v>
      </c>
      <c r="S44" s="118">
        <f>1200+273.15</f>
        <v>1473.15</v>
      </c>
      <c r="T44">
        <v>0.21</v>
      </c>
      <c r="U44">
        <f>(X44/AA$2*2)/(W44/AA$1)</f>
        <v>5.8624001384526654</v>
      </c>
      <c r="V44" s="118">
        <v>1</v>
      </c>
      <c r="W44">
        <v>1.65</v>
      </c>
      <c r="X44">
        <v>10.75</v>
      </c>
    </row>
    <row r="45" spans="1:24" ht="17" thickBot="1">
      <c r="A45" t="s">
        <v>24</v>
      </c>
      <c r="B45" s="144" t="s">
        <v>1029</v>
      </c>
      <c r="E45" s="69">
        <v>39.33</v>
      </c>
      <c r="I45" s="88">
        <v>49.34</v>
      </c>
      <c r="Q45">
        <v>8.2775180822483971</v>
      </c>
      <c r="R45" s="94">
        <v>1544</v>
      </c>
      <c r="S45" s="113">
        <f>R45+273.14</f>
        <v>1817.1399999999999</v>
      </c>
      <c r="T45">
        <v>0.20892961308540392</v>
      </c>
      <c r="U45">
        <v>5.622014465798717</v>
      </c>
      <c r="V45" s="142">
        <v>1</v>
      </c>
    </row>
    <row r="46" spans="1:24" ht="17" thickBot="1">
      <c r="A46" t="s">
        <v>33</v>
      </c>
      <c r="B46" s="126" t="str">
        <f>_xlfn.CONCAT(C46, "-", D46)</f>
        <v>NS2-NS2-air</v>
      </c>
      <c r="C46" s="32" t="s">
        <v>664</v>
      </c>
      <c r="D46" s="59" t="s">
        <v>691</v>
      </c>
      <c r="E46" s="59" t="s">
        <v>730</v>
      </c>
      <c r="F46" s="59"/>
      <c r="G46" s="65" t="s">
        <v>731</v>
      </c>
      <c r="H46" s="59"/>
      <c r="I46" s="59"/>
      <c r="J46" s="59" t="s">
        <v>732</v>
      </c>
      <c r="Q46" s="65" t="s">
        <v>733</v>
      </c>
      <c r="R46" s="60">
        <v>1320</v>
      </c>
      <c r="S46" s="113">
        <f>R46+273.15</f>
        <v>1593.15</v>
      </c>
      <c r="T46" s="61">
        <v>0.20337099</v>
      </c>
      <c r="U46">
        <v>5.2499999999999991</v>
      </c>
      <c r="V46" s="118">
        <v>1</v>
      </c>
    </row>
    <row r="47" spans="1:24" ht="17" thickBot="1">
      <c r="A47" t="s">
        <v>24</v>
      </c>
      <c r="B47" s="123" t="s">
        <v>1024</v>
      </c>
      <c r="E47" s="69">
        <v>39.56</v>
      </c>
      <c r="I47" s="68">
        <v>34.770000000000003</v>
      </c>
      <c r="Q47">
        <v>24.096732608164718</v>
      </c>
      <c r="R47" s="94">
        <v>1438.6</v>
      </c>
      <c r="S47" s="113">
        <f>R47+273.14</f>
        <v>1711.7399999999998</v>
      </c>
      <c r="T47">
        <v>0.20892961308540392</v>
      </c>
      <c r="U47">
        <v>5.2426768414934513</v>
      </c>
      <c r="V47" s="142">
        <v>1</v>
      </c>
    </row>
    <row r="48" spans="1:24" ht="17" thickBot="1">
      <c r="A48" t="s">
        <v>24</v>
      </c>
      <c r="B48" s="99" t="s">
        <v>1021</v>
      </c>
      <c r="E48" s="91">
        <v>31.65</v>
      </c>
      <c r="I48" s="38">
        <v>21.73</v>
      </c>
      <c r="Q48">
        <v>43.697267842717309</v>
      </c>
      <c r="R48" s="94">
        <v>1391.4</v>
      </c>
      <c r="S48" s="113">
        <f>R48+273.14</f>
        <v>1664.54</v>
      </c>
      <c r="T48">
        <v>0.20892961308540392</v>
      </c>
      <c r="U48">
        <v>5.2158275736439981</v>
      </c>
      <c r="V48" s="142">
        <v>1</v>
      </c>
    </row>
    <row r="49" spans="1:24" ht="18" thickBot="1">
      <c r="A49" t="s">
        <v>33</v>
      </c>
      <c r="B49" s="126" t="str">
        <f>_xlfn.CONCAT(C49, "-", D49)</f>
        <v>7159V-RB0-1</v>
      </c>
      <c r="C49" s="32" t="s">
        <v>660</v>
      </c>
      <c r="D49" s="59" t="s">
        <v>670</v>
      </c>
      <c r="E49" s="63" t="s">
        <v>696</v>
      </c>
      <c r="F49" s="62" t="s">
        <v>697</v>
      </c>
      <c r="G49" s="63" t="s">
        <v>698</v>
      </c>
      <c r="H49" s="62" t="s">
        <v>700</v>
      </c>
      <c r="I49" s="62" t="s">
        <v>699</v>
      </c>
      <c r="J49" s="62" t="s">
        <v>701</v>
      </c>
      <c r="K49" s="62" t="s">
        <v>702</v>
      </c>
      <c r="Q49" s="63" t="s">
        <v>703</v>
      </c>
      <c r="R49" s="60">
        <v>1350</v>
      </c>
      <c r="S49" s="113">
        <f>R49+273.15</f>
        <v>1623.15</v>
      </c>
      <c r="T49" s="61">
        <v>0.204852535</v>
      </c>
      <c r="U49">
        <v>4.8823529411764692</v>
      </c>
      <c r="V49" s="118">
        <v>1</v>
      </c>
    </row>
    <row r="50" spans="1:24">
      <c r="A50" t="s">
        <v>45</v>
      </c>
      <c r="B50" s="14" t="s">
        <v>431</v>
      </c>
      <c r="E50" s="22">
        <v>49.24</v>
      </c>
      <c r="F50" s="24">
        <v>1.36</v>
      </c>
      <c r="G50" s="24">
        <v>16.579999999999998</v>
      </c>
      <c r="H50" s="24">
        <v>1.21</v>
      </c>
      <c r="I50" s="24">
        <v>6.06</v>
      </c>
      <c r="J50" s="24">
        <v>3.24</v>
      </c>
      <c r="K50" s="24">
        <v>13.65</v>
      </c>
      <c r="L50" s="24"/>
      <c r="M50" s="24"/>
      <c r="N50" s="24"/>
      <c r="O50" s="24"/>
      <c r="P50" s="24"/>
      <c r="Q50" s="24">
        <v>7.67</v>
      </c>
      <c r="R50" s="17">
        <v>1325</v>
      </c>
      <c r="S50" s="8">
        <f>R50+273.15</f>
        <v>1598.15</v>
      </c>
      <c r="T50" s="1">
        <v>0.20892961308540392</v>
      </c>
      <c r="U50">
        <v>4.5555555555555545</v>
      </c>
      <c r="V50">
        <v>1</v>
      </c>
    </row>
    <row r="51" spans="1:24">
      <c r="A51" t="s">
        <v>24</v>
      </c>
      <c r="B51" s="38" t="s">
        <v>1034</v>
      </c>
      <c r="E51" s="69">
        <v>28.79</v>
      </c>
      <c r="I51" s="59">
        <v>34.380000000000003</v>
      </c>
      <c r="Q51">
        <v>33.236254485336936</v>
      </c>
      <c r="R51" s="95">
        <v>1543.7</v>
      </c>
      <c r="S51" s="8">
        <f>R51+273.14</f>
        <v>1816.8400000000001</v>
      </c>
      <c r="T51">
        <v>0.20892961308540392</v>
      </c>
      <c r="U51">
        <v>4.5486234533116754</v>
      </c>
      <c r="V51" s="84">
        <v>1</v>
      </c>
    </row>
    <row r="52" spans="1:24">
      <c r="A52" t="s">
        <v>24</v>
      </c>
      <c r="B52" s="59" t="s">
        <v>1033</v>
      </c>
      <c r="E52" s="69">
        <v>28.95</v>
      </c>
      <c r="I52" s="68">
        <v>34.28</v>
      </c>
      <c r="Q52">
        <v>33.249260177722661</v>
      </c>
      <c r="R52" s="95">
        <v>1543.7</v>
      </c>
      <c r="S52" s="8">
        <f>R52+273.14</f>
        <v>1816.8400000000001</v>
      </c>
      <c r="T52">
        <v>0.20892961308540392</v>
      </c>
      <c r="U52">
        <v>4.513973495476395</v>
      </c>
      <c r="V52" s="84">
        <v>1</v>
      </c>
    </row>
    <row r="53" spans="1:24">
      <c r="A53" t="s">
        <v>24</v>
      </c>
      <c r="B53" s="59" t="s">
        <v>1025</v>
      </c>
      <c r="E53" s="69">
        <v>32.619999999999997</v>
      </c>
      <c r="I53" s="88">
        <v>22.11</v>
      </c>
      <c r="Q53">
        <v>42.668706156418487</v>
      </c>
      <c r="R53" s="94">
        <v>1438.6</v>
      </c>
      <c r="S53" s="8">
        <f>R53+273.14</f>
        <v>1711.7399999999998</v>
      </c>
      <c r="T53">
        <v>0.20892961308540392</v>
      </c>
      <c r="U53">
        <v>4.2807804649032786</v>
      </c>
      <c r="V53" s="84">
        <v>1</v>
      </c>
    </row>
    <row r="54" spans="1:24">
      <c r="A54" t="s">
        <v>45</v>
      </c>
      <c r="B54" s="14" t="s">
        <v>436</v>
      </c>
      <c r="E54" s="22">
        <v>46.77</v>
      </c>
      <c r="F54" s="24">
        <v>1.38</v>
      </c>
      <c r="G54" s="25">
        <v>18.309999999999999</v>
      </c>
      <c r="H54" s="24">
        <v>1.21</v>
      </c>
      <c r="I54" s="24">
        <v>6.91</v>
      </c>
      <c r="J54" s="24">
        <v>0.05</v>
      </c>
      <c r="K54" s="25">
        <v>17.5</v>
      </c>
      <c r="L54" s="25"/>
      <c r="M54" s="25"/>
      <c r="N54" s="25"/>
      <c r="O54" s="25"/>
      <c r="P54" s="25"/>
      <c r="Q54" s="24">
        <v>7.34</v>
      </c>
      <c r="R54" s="17">
        <v>1400</v>
      </c>
      <c r="S54" s="8">
        <f>R54+273.15</f>
        <v>1673.15</v>
      </c>
      <c r="T54" s="1">
        <v>0.20892961308540392</v>
      </c>
      <c r="U54">
        <v>4.0000000000000009</v>
      </c>
      <c r="V54">
        <v>1</v>
      </c>
    </row>
    <row r="55" spans="1:24">
      <c r="A55" t="s">
        <v>33</v>
      </c>
      <c r="B55" t="str">
        <f>_xlfn.CONCAT(C55, "-", D55)</f>
        <v>7159VB-P2.5-RB0P2.5-12</v>
      </c>
      <c r="C55" s="32" t="s">
        <v>661</v>
      </c>
      <c r="D55" s="59" t="s">
        <v>675</v>
      </c>
      <c r="E55" s="59" t="s">
        <v>704</v>
      </c>
      <c r="F55" s="59" t="s">
        <v>705</v>
      </c>
      <c r="G55" s="59" t="s">
        <v>706</v>
      </c>
      <c r="H55" s="59" t="s">
        <v>708</v>
      </c>
      <c r="I55" s="59" t="s">
        <v>709</v>
      </c>
      <c r="J55" s="59" t="s">
        <v>710</v>
      </c>
      <c r="K55" s="59" t="s">
        <v>711</v>
      </c>
      <c r="L55" s="59" t="s">
        <v>712</v>
      </c>
      <c r="Q55" s="59" t="s">
        <v>707</v>
      </c>
      <c r="R55" s="60">
        <v>1350</v>
      </c>
      <c r="S55" s="8">
        <f>R55+273.15</f>
        <v>1623.15</v>
      </c>
      <c r="T55" s="61">
        <v>0.204852535</v>
      </c>
      <c r="U55">
        <v>4.0000000000000009</v>
      </c>
      <c r="V55">
        <v>1</v>
      </c>
    </row>
    <row r="56" spans="1:24">
      <c r="A56" t="s">
        <v>24</v>
      </c>
      <c r="B56" s="59" t="s">
        <v>990</v>
      </c>
      <c r="E56" s="69">
        <v>40.32</v>
      </c>
      <c r="I56" s="68">
        <v>35.9</v>
      </c>
      <c r="Q56">
        <v>23.592026714760749</v>
      </c>
      <c r="R56" s="94">
        <v>1485.8</v>
      </c>
      <c r="S56" s="8">
        <f>R56+273.14</f>
        <v>1758.94</v>
      </c>
      <c r="T56">
        <v>0.20892961308540392</v>
      </c>
      <c r="U56">
        <v>3.9667424662654214</v>
      </c>
      <c r="V56" s="84">
        <v>1</v>
      </c>
    </row>
    <row r="57" spans="1:24">
      <c r="A57" t="s">
        <v>24</v>
      </c>
      <c r="B57" s="59" t="s">
        <v>1022</v>
      </c>
      <c r="E57" s="91">
        <v>47.64</v>
      </c>
      <c r="I57" s="88">
        <v>25.46</v>
      </c>
      <c r="Q57">
        <v>24.863821788874482</v>
      </c>
      <c r="R57" s="94">
        <v>1391.4</v>
      </c>
      <c r="S57" s="8">
        <f>R57+273.14</f>
        <v>1664.54</v>
      </c>
      <c r="T57">
        <v>0.20892961308540392</v>
      </c>
      <c r="U57">
        <v>3.9235290671038583</v>
      </c>
      <c r="V57" s="84">
        <v>1</v>
      </c>
    </row>
    <row r="58" spans="1:24">
      <c r="A58" t="s">
        <v>16</v>
      </c>
      <c r="B58" t="str">
        <f>_xlfn.CONCAT(R58, "-", TEXT(D58, "00"))</f>
        <v>1300-03</v>
      </c>
      <c r="D58">
        <v>3</v>
      </c>
      <c r="E58">
        <v>50.87</v>
      </c>
      <c r="F58">
        <v>0.79</v>
      </c>
      <c r="G58">
        <v>17.62</v>
      </c>
      <c r="H58">
        <v>6.25</v>
      </c>
      <c r="I58">
        <v>9.32</v>
      </c>
      <c r="J58">
        <v>2.94</v>
      </c>
      <c r="K58">
        <v>0.59</v>
      </c>
      <c r="Q58">
        <f>9.94 + ((1.6*2 / AA$2)*AA$1)</f>
        <v>11.379696406094421</v>
      </c>
      <c r="R58">
        <v>1300</v>
      </c>
      <c r="S58">
        <f>1200+273.15</f>
        <v>1473.15</v>
      </c>
      <c r="T58">
        <v>0.21</v>
      </c>
      <c r="U58">
        <f>(X58/AA$2*2)/(W58/AA$1)</f>
        <v>3.8376522790657939</v>
      </c>
      <c r="V58">
        <v>1</v>
      </c>
      <c r="W58">
        <v>2.34</v>
      </c>
      <c r="X58">
        <v>9.98</v>
      </c>
    </row>
    <row r="59" spans="1:24">
      <c r="A59" t="s">
        <v>24</v>
      </c>
      <c r="B59" s="59" t="s">
        <v>1032</v>
      </c>
      <c r="E59" s="69">
        <v>57.33</v>
      </c>
      <c r="I59" s="59">
        <v>31.84</v>
      </c>
      <c r="Q59">
        <v>9.0434915177816588</v>
      </c>
      <c r="R59" s="94">
        <v>1444</v>
      </c>
      <c r="S59" s="8">
        <f>R59+273.14</f>
        <v>1717.1399999999999</v>
      </c>
      <c r="T59">
        <v>0.20892961308540392</v>
      </c>
      <c r="U59">
        <v>3.7849161469744232</v>
      </c>
      <c r="V59" s="84">
        <v>1</v>
      </c>
    </row>
    <row r="60" spans="1:24">
      <c r="A60" t="s">
        <v>16</v>
      </c>
      <c r="B60" t="str">
        <f>_xlfn.CONCAT(R60, "-", TEXT(D60, "00"))</f>
        <v>1300-04</v>
      </c>
      <c r="D60">
        <v>4</v>
      </c>
      <c r="E60">
        <v>50.87</v>
      </c>
      <c r="F60">
        <v>0.79</v>
      </c>
      <c r="G60">
        <v>17.62</v>
      </c>
      <c r="H60">
        <v>6.25</v>
      </c>
      <c r="I60">
        <v>9.32</v>
      </c>
      <c r="J60">
        <v>2.94</v>
      </c>
      <c r="K60">
        <v>0.59</v>
      </c>
      <c r="Q60">
        <f>9.94 + ((1.6*2 / AA$2)*AA$1)</f>
        <v>11.379696406094421</v>
      </c>
      <c r="R60">
        <v>1300</v>
      </c>
      <c r="S60">
        <f>1200+273.15</f>
        <v>1473.15</v>
      </c>
      <c r="T60">
        <v>0.21</v>
      </c>
      <c r="U60">
        <f>(X60/AA$2*2)/(W60/AA$1)</f>
        <v>3.7776843989028208</v>
      </c>
      <c r="V60">
        <v>1</v>
      </c>
      <c r="W60">
        <v>2.37</v>
      </c>
      <c r="X60">
        <v>9.9499999999999993</v>
      </c>
    </row>
    <row r="61" spans="1:24">
      <c r="A61" t="s">
        <v>65</v>
      </c>
      <c r="B61" t="s">
        <v>66</v>
      </c>
      <c r="E61">
        <v>73.319999999999993</v>
      </c>
      <c r="F61">
        <v>0.02</v>
      </c>
      <c r="G61">
        <v>10.61</v>
      </c>
      <c r="H61">
        <v>0.02</v>
      </c>
      <c r="I61">
        <v>0.02</v>
      </c>
      <c r="J61">
        <v>2.87</v>
      </c>
      <c r="K61">
        <v>3.9</v>
      </c>
      <c r="Q61" t="e">
        <f>0.42 + ((1.59*2/AA26)*AA25)</f>
        <v>#DIV/0!</v>
      </c>
      <c r="R61">
        <v>900</v>
      </c>
      <c r="S61">
        <f>1200+273.15</f>
        <v>1473.15</v>
      </c>
      <c r="T61" t="s">
        <v>68</v>
      </c>
      <c r="U61">
        <f>0.79 / (1 - 0.79)</f>
        <v>3.7619047619047628</v>
      </c>
      <c r="V61">
        <v>20000</v>
      </c>
      <c r="W61">
        <v>0.42</v>
      </c>
      <c r="X61">
        <v>1.59</v>
      </c>
    </row>
    <row r="62" spans="1:24" ht="17">
      <c r="A62" t="s">
        <v>33</v>
      </c>
      <c r="B62" t="str">
        <f>_xlfn.CONCAT(C62, "-", D62)</f>
        <v>7159V-RB0-20</v>
      </c>
      <c r="C62" s="32" t="s">
        <v>660</v>
      </c>
      <c r="D62" s="59" t="s">
        <v>666</v>
      </c>
      <c r="E62" s="63" t="s">
        <v>696</v>
      </c>
      <c r="F62" s="62" t="s">
        <v>697</v>
      </c>
      <c r="G62" s="63" t="s">
        <v>698</v>
      </c>
      <c r="H62" s="62" t="s">
        <v>700</v>
      </c>
      <c r="I62" s="62" t="s">
        <v>699</v>
      </c>
      <c r="J62" s="62" t="s">
        <v>701</v>
      </c>
      <c r="K62" s="62" t="s">
        <v>702</v>
      </c>
      <c r="Q62" s="63" t="s">
        <v>703</v>
      </c>
      <c r="R62" s="60">
        <v>1350</v>
      </c>
      <c r="S62" s="8">
        <f>R62+273.15</f>
        <v>1623.15</v>
      </c>
      <c r="T62" s="61">
        <v>0.204852535</v>
      </c>
      <c r="U62">
        <v>3.7619047619047628</v>
      </c>
      <c r="V62">
        <v>1</v>
      </c>
    </row>
    <row r="63" spans="1:24">
      <c r="A63" t="s">
        <v>33</v>
      </c>
      <c r="B63" t="str">
        <f>_xlfn.CONCAT(C63, "-", D63)</f>
        <v>7159VB-RB3-1</v>
      </c>
      <c r="C63" s="32" t="s">
        <v>662</v>
      </c>
      <c r="D63" s="59" t="s">
        <v>680</v>
      </c>
      <c r="E63" s="59" t="s">
        <v>713</v>
      </c>
      <c r="F63" s="65" t="s">
        <v>714</v>
      </c>
      <c r="G63" s="59" t="s">
        <v>715</v>
      </c>
      <c r="H63" s="65" t="s">
        <v>716</v>
      </c>
      <c r="I63" s="65" t="s">
        <v>717</v>
      </c>
      <c r="J63" s="65" t="s">
        <v>718</v>
      </c>
      <c r="K63" s="65" t="s">
        <v>719</v>
      </c>
      <c r="Q63" s="65" t="s">
        <v>720</v>
      </c>
      <c r="R63" s="60">
        <v>1350</v>
      </c>
      <c r="S63" s="8">
        <f>R63+273.15</f>
        <v>1623.15</v>
      </c>
      <c r="T63" s="61">
        <v>0.204852535</v>
      </c>
      <c r="U63">
        <v>3.7619047619047628</v>
      </c>
      <c r="V63">
        <v>1</v>
      </c>
    </row>
    <row r="64" spans="1:24">
      <c r="A64" t="s">
        <v>16</v>
      </c>
      <c r="B64" t="str">
        <f>_xlfn.CONCAT(R64, "-", TEXT(D64, "00"))</f>
        <v>1300-02</v>
      </c>
      <c r="D64">
        <v>2</v>
      </c>
      <c r="E64">
        <v>50.87</v>
      </c>
      <c r="F64">
        <v>0.79</v>
      </c>
      <c r="G64">
        <v>17.62</v>
      </c>
      <c r="H64">
        <v>6.25</v>
      </c>
      <c r="I64">
        <v>9.32</v>
      </c>
      <c r="J64">
        <v>2.94</v>
      </c>
      <c r="K64">
        <v>0.59</v>
      </c>
      <c r="Q64">
        <f>9.94 + ((1.6*2 / AA$2)*AA$1)</f>
        <v>11.379696406094421</v>
      </c>
      <c r="R64">
        <v>1300</v>
      </c>
      <c r="S64">
        <f>1200+273.15</f>
        <v>1473.15</v>
      </c>
      <c r="T64">
        <v>0.21</v>
      </c>
      <c r="U64">
        <f>(X64/AA$2*2)/(W64/AA$1)</f>
        <v>3.6963159803772765</v>
      </c>
      <c r="V64">
        <v>1</v>
      </c>
      <c r="W64">
        <v>2.41</v>
      </c>
      <c r="X64">
        <v>9.9</v>
      </c>
    </row>
    <row r="65" spans="1:24">
      <c r="A65" t="s">
        <v>24</v>
      </c>
      <c r="B65" s="59" t="s">
        <v>1019</v>
      </c>
      <c r="E65" s="89">
        <v>39.880000000000003</v>
      </c>
      <c r="I65" s="88">
        <v>35.130000000000003</v>
      </c>
      <c r="Q65">
        <v>23.464106408160962</v>
      </c>
      <c r="R65" s="94">
        <v>1486.6</v>
      </c>
      <c r="S65" s="8">
        <f>R65+273.14</f>
        <v>1759.7399999999998</v>
      </c>
      <c r="T65">
        <v>0.20892961308540392</v>
      </c>
      <c r="U65">
        <v>3.6928212816321921</v>
      </c>
      <c r="V65" s="84">
        <v>1</v>
      </c>
    </row>
    <row r="66" spans="1:24">
      <c r="A66" t="s">
        <v>16</v>
      </c>
      <c r="B66" t="str">
        <f>_xlfn.CONCAT(R66, "-", TEXT(D66, "00"))</f>
        <v>1300-01</v>
      </c>
      <c r="D66">
        <v>1</v>
      </c>
      <c r="E66">
        <v>50.87</v>
      </c>
      <c r="F66">
        <v>0.79</v>
      </c>
      <c r="G66">
        <v>17.62</v>
      </c>
      <c r="H66">
        <v>6.25</v>
      </c>
      <c r="I66">
        <v>9.32</v>
      </c>
      <c r="J66">
        <v>2.94</v>
      </c>
      <c r="K66">
        <v>0.59</v>
      </c>
      <c r="Q66">
        <f>9.94 + ((1.6*2 / AA$2)*AA$1)</f>
        <v>11.379696406094421</v>
      </c>
      <c r="R66">
        <v>1300</v>
      </c>
      <c r="S66">
        <f>1200+273.15</f>
        <v>1473.15</v>
      </c>
      <c r="T66">
        <v>0.21</v>
      </c>
      <c r="U66">
        <f>(X66/AA$2*2)/(W66/AA$1)</f>
        <v>3.6773237232112179</v>
      </c>
      <c r="V66">
        <v>1</v>
      </c>
      <c r="W66">
        <v>2.42</v>
      </c>
      <c r="X66">
        <v>9.89</v>
      </c>
    </row>
    <row r="67" spans="1:24">
      <c r="A67" t="s">
        <v>24</v>
      </c>
      <c r="B67" s="26" t="s">
        <v>1016</v>
      </c>
      <c r="E67" s="91">
        <v>28.91</v>
      </c>
      <c r="I67" s="68">
        <v>34.729999999999997</v>
      </c>
      <c r="Q67">
        <v>34.21033797366097</v>
      </c>
      <c r="R67" s="94">
        <v>1589.1</v>
      </c>
      <c r="S67" s="8">
        <f>R67+273.14</f>
        <v>1862.2399999999998</v>
      </c>
      <c r="T67">
        <v>0.20892961308540392</v>
      </c>
      <c r="U67">
        <v>3.6481437464213271</v>
      </c>
      <c r="V67" s="84">
        <v>1</v>
      </c>
    </row>
    <row r="68" spans="1:24">
      <c r="A68" t="s">
        <v>24</v>
      </c>
      <c r="B68" s="59" t="s">
        <v>1018</v>
      </c>
      <c r="E68" s="69">
        <v>32.94</v>
      </c>
      <c r="I68" s="88">
        <v>22.41</v>
      </c>
      <c r="Q68">
        <v>42.233017340171699</v>
      </c>
      <c r="R68" s="94">
        <v>1486.6</v>
      </c>
      <c r="S68" s="8">
        <f>R68+273.14</f>
        <v>1759.7399999999998</v>
      </c>
      <c r="T68">
        <v>0.20892961308540392</v>
      </c>
      <c r="U68">
        <v>3.6308133048433886</v>
      </c>
      <c r="V68" s="84">
        <v>1</v>
      </c>
    </row>
    <row r="69" spans="1:24">
      <c r="A69" t="s">
        <v>24</v>
      </c>
      <c r="B69" s="59" t="s">
        <v>988</v>
      </c>
      <c r="E69" s="69">
        <v>46.92</v>
      </c>
      <c r="I69" s="68">
        <v>25.93</v>
      </c>
      <c r="Q69">
        <v>25.900740198012357</v>
      </c>
      <c r="R69" s="94">
        <v>14374</v>
      </c>
      <c r="S69" s="8">
        <f>R69+273.14</f>
        <v>14647.14</v>
      </c>
      <c r="T69">
        <v>0.20892961308540392</v>
      </c>
      <c r="U69">
        <v>3.5439895084232211</v>
      </c>
      <c r="V69" s="84">
        <v>1</v>
      </c>
    </row>
    <row r="70" spans="1:24">
      <c r="A70" t="s">
        <v>41</v>
      </c>
      <c r="B70" s="128" t="s">
        <v>441</v>
      </c>
      <c r="E70" s="34">
        <v>50.3</v>
      </c>
      <c r="G70" s="35">
        <v>15.6</v>
      </c>
      <c r="H70" s="35">
        <v>10.1</v>
      </c>
      <c r="I70" s="37">
        <v>22.9</v>
      </c>
      <c r="Q70">
        <v>0.98979127918991516</v>
      </c>
      <c r="R70" s="38">
        <v>1424</v>
      </c>
      <c r="S70" s="8">
        <f>R70+273.15</f>
        <v>1697.15</v>
      </c>
      <c r="T70" s="1">
        <v>0.21</v>
      </c>
      <c r="U70" s="29">
        <v>3.44</v>
      </c>
      <c r="V70">
        <v>1</v>
      </c>
    </row>
    <row r="71" spans="1:24">
      <c r="A71" t="s">
        <v>24</v>
      </c>
      <c r="B71" s="26" t="s">
        <v>1026</v>
      </c>
      <c r="E71" s="91">
        <v>47</v>
      </c>
      <c r="I71" s="68">
        <v>25.99</v>
      </c>
      <c r="Q71">
        <v>25.750797121869656</v>
      </c>
      <c r="R71" s="94">
        <v>1438.6</v>
      </c>
      <c r="S71" s="8">
        <f>R71+273.14</f>
        <v>1711.7399999999998</v>
      </c>
      <c r="T71">
        <v>0.20892961308540392</v>
      </c>
      <c r="U71">
        <v>3.4245355879501123</v>
      </c>
      <c r="V71" s="84">
        <v>1</v>
      </c>
    </row>
    <row r="72" spans="1:24">
      <c r="A72" t="s">
        <v>393</v>
      </c>
      <c r="B72" s="6" t="s">
        <v>180</v>
      </c>
      <c r="E72" s="8" t="s">
        <v>221</v>
      </c>
      <c r="F72" s="8" t="s">
        <v>222</v>
      </c>
      <c r="G72" s="8" t="s">
        <v>223</v>
      </c>
      <c r="H72" s="8" t="s">
        <v>300</v>
      </c>
      <c r="I72" s="8" t="s">
        <v>301</v>
      </c>
      <c r="J72" s="8" t="s">
        <v>302</v>
      </c>
      <c r="K72" s="8" t="s">
        <v>303</v>
      </c>
      <c r="L72" s="8"/>
      <c r="M72" s="8"/>
      <c r="N72" s="8"/>
      <c r="Q72" s="8" t="s">
        <v>371</v>
      </c>
      <c r="R72" s="7">
        <v>1025</v>
      </c>
      <c r="S72" s="8">
        <f>R72+273.15</f>
        <v>1298.1500000000001</v>
      </c>
      <c r="T72">
        <v>1.2589254117941642E-6</v>
      </c>
      <c r="U72">
        <v>3.347826086956522</v>
      </c>
      <c r="V72">
        <v>4060</v>
      </c>
    </row>
    <row r="73" spans="1:24">
      <c r="A73" t="s">
        <v>24</v>
      </c>
      <c r="B73" s="59" t="s">
        <v>1010</v>
      </c>
      <c r="E73" s="69">
        <v>28.9</v>
      </c>
      <c r="I73" s="68">
        <v>34.729999999999997</v>
      </c>
      <c r="Q73">
        <v>34.162474590918478</v>
      </c>
      <c r="R73" s="97">
        <v>1634.2</v>
      </c>
      <c r="S73" s="8">
        <f>R73+273.14</f>
        <v>1907.3400000000001</v>
      </c>
      <c r="T73">
        <v>0.20892961308540392</v>
      </c>
      <c r="U73">
        <v>3.2917681646882517</v>
      </c>
      <c r="V73" s="84">
        <v>1</v>
      </c>
    </row>
    <row r="74" spans="1:24">
      <c r="A74" t="s">
        <v>24</v>
      </c>
      <c r="B74" s="59" t="s">
        <v>993</v>
      </c>
      <c r="E74" s="69">
        <v>39.96</v>
      </c>
      <c r="I74" s="38">
        <v>35.47</v>
      </c>
      <c r="Q74">
        <v>23.673180409175444</v>
      </c>
      <c r="R74" s="95">
        <v>1535.3</v>
      </c>
      <c r="S74" s="8">
        <f>R74+273.14</f>
        <v>1808.44</v>
      </c>
      <c r="T74">
        <v>0.20892961308540392</v>
      </c>
      <c r="U74">
        <v>3.2577662606430655</v>
      </c>
      <c r="V74" s="84">
        <v>1</v>
      </c>
    </row>
    <row r="75" spans="1:24">
      <c r="A75" t="s">
        <v>24</v>
      </c>
      <c r="B75" s="88" t="s">
        <v>1014</v>
      </c>
      <c r="E75" s="69">
        <v>28.54</v>
      </c>
      <c r="I75" s="59">
        <v>34.43</v>
      </c>
      <c r="Q75">
        <v>34.495461308685108</v>
      </c>
      <c r="R75" s="94">
        <v>1634.6</v>
      </c>
      <c r="S75" s="8">
        <f>R75+273.14</f>
        <v>1907.7399999999998</v>
      </c>
      <c r="T75">
        <v>0.20892961308540392</v>
      </c>
      <c r="U75">
        <v>3.1914290776045093</v>
      </c>
      <c r="V75" s="84">
        <v>1</v>
      </c>
    </row>
    <row r="76" spans="1:24">
      <c r="A76" t="s">
        <v>24</v>
      </c>
      <c r="B76" s="59" t="s">
        <v>992</v>
      </c>
      <c r="E76" s="69">
        <v>32.67</v>
      </c>
      <c r="I76" s="68">
        <v>22.08</v>
      </c>
      <c r="Q76">
        <v>43.372053391947993</v>
      </c>
      <c r="R76" s="94">
        <v>1535.3</v>
      </c>
      <c r="S76" s="8">
        <f>R76+273.14</f>
        <v>1808.44</v>
      </c>
      <c r="T76">
        <v>0.20892961308540392</v>
      </c>
      <c r="U76">
        <v>3.1583943808195585</v>
      </c>
      <c r="V76" s="84">
        <v>1</v>
      </c>
    </row>
    <row r="77" spans="1:24">
      <c r="A77" t="s">
        <v>393</v>
      </c>
      <c r="B77" s="6" t="s">
        <v>179</v>
      </c>
      <c r="E77" s="8" t="s">
        <v>218</v>
      </c>
      <c r="F77" s="8" t="s">
        <v>219</v>
      </c>
      <c r="G77" s="8" t="s">
        <v>220</v>
      </c>
      <c r="H77" s="8" t="s">
        <v>296</v>
      </c>
      <c r="I77" s="8" t="s">
        <v>297</v>
      </c>
      <c r="J77" s="8" t="s">
        <v>298</v>
      </c>
      <c r="K77" s="8" t="s">
        <v>299</v>
      </c>
      <c r="L77" s="8"/>
      <c r="M77" s="8"/>
      <c r="N77" s="8"/>
      <c r="Q77" s="8" t="s">
        <v>370</v>
      </c>
      <c r="R77" s="7">
        <v>1000</v>
      </c>
      <c r="S77" s="8">
        <f>R77+273.15</f>
        <v>1273.1500000000001</v>
      </c>
      <c r="T77">
        <v>1.9952623149688761E-7</v>
      </c>
      <c r="U77">
        <v>3.1493775933609962</v>
      </c>
      <c r="V77">
        <v>4060</v>
      </c>
    </row>
    <row r="78" spans="1:24">
      <c r="A78" t="s">
        <v>45</v>
      </c>
      <c r="B78" s="14" t="s">
        <v>427</v>
      </c>
      <c r="E78" s="22">
        <v>47.88</v>
      </c>
      <c r="F78" s="25">
        <v>1.33</v>
      </c>
      <c r="G78" s="25">
        <v>18.61</v>
      </c>
      <c r="H78" s="25">
        <v>1.1599999999999999</v>
      </c>
      <c r="I78" s="25">
        <v>6.15</v>
      </c>
      <c r="J78" s="25">
        <v>6.75</v>
      </c>
      <c r="K78" s="25">
        <v>9.33</v>
      </c>
      <c r="L78" s="25"/>
      <c r="M78" s="25"/>
      <c r="N78" s="25"/>
      <c r="O78" s="25"/>
      <c r="P78" s="25"/>
      <c r="Q78" s="25">
        <v>7.14</v>
      </c>
      <c r="R78" s="17">
        <v>1400</v>
      </c>
      <c r="S78" s="8">
        <f>R78+273.15</f>
        <v>1673.15</v>
      </c>
      <c r="T78" s="1">
        <v>0.20892961308540392</v>
      </c>
      <c r="U78">
        <v>3</v>
      </c>
      <c r="V78">
        <v>1</v>
      </c>
    </row>
    <row r="79" spans="1:24">
      <c r="A79" t="s">
        <v>33</v>
      </c>
      <c r="B79" t="str">
        <f>_xlfn.CONCAT(C79, "-", D79)</f>
        <v>7159VB-P6-RB3P5-5</v>
      </c>
      <c r="C79" s="32" t="s">
        <v>663</v>
      </c>
      <c r="D79" s="59" t="s">
        <v>686</v>
      </c>
      <c r="E79" s="59" t="s">
        <v>721</v>
      </c>
      <c r="F79" s="59" t="s">
        <v>722</v>
      </c>
      <c r="G79" s="59" t="s">
        <v>723</v>
      </c>
      <c r="H79" s="59" t="s">
        <v>724</v>
      </c>
      <c r="I79" s="59" t="s">
        <v>725</v>
      </c>
      <c r="J79" s="59" t="s">
        <v>726</v>
      </c>
      <c r="K79" s="59" t="s">
        <v>727</v>
      </c>
      <c r="L79" s="59" t="s">
        <v>728</v>
      </c>
      <c r="Q79" s="59" t="s">
        <v>729</v>
      </c>
      <c r="R79" s="60">
        <v>1350</v>
      </c>
      <c r="S79" s="8">
        <f>R79+273.15</f>
        <v>1623.15</v>
      </c>
      <c r="T79" s="61">
        <v>0.204852535</v>
      </c>
      <c r="U79">
        <v>3</v>
      </c>
      <c r="V79">
        <v>1</v>
      </c>
    </row>
    <row r="80" spans="1:24">
      <c r="A80" t="s">
        <v>33</v>
      </c>
      <c r="B80" t="str">
        <f>_xlfn.CONCAT(C80, "-", D80)</f>
        <v>NS3-NS3-air</v>
      </c>
      <c r="C80" s="32" t="s">
        <v>665</v>
      </c>
      <c r="D80" s="59" t="s">
        <v>694</v>
      </c>
      <c r="E80" s="65" t="s">
        <v>734</v>
      </c>
      <c r="H80" s="59"/>
      <c r="I80" s="59"/>
      <c r="J80" s="65" t="s">
        <v>735</v>
      </c>
      <c r="K80" s="65" t="s">
        <v>736</v>
      </c>
      <c r="Q80" s="65" t="s">
        <v>737</v>
      </c>
      <c r="R80" s="60">
        <v>1300</v>
      </c>
      <c r="S80" s="8">
        <f>R80+273.15</f>
        <v>1573.15</v>
      </c>
      <c r="T80" s="61">
        <v>1.2610372E-14</v>
      </c>
      <c r="U80">
        <v>3</v>
      </c>
      <c r="V80">
        <v>1</v>
      </c>
    </row>
    <row r="81" spans="1:24">
      <c r="A81" t="s">
        <v>41</v>
      </c>
      <c r="B81" s="26" t="s">
        <v>448</v>
      </c>
      <c r="E81" s="34">
        <v>47.9</v>
      </c>
      <c r="G81" s="35">
        <v>15.1</v>
      </c>
      <c r="H81" s="35">
        <v>9.6999999999999993</v>
      </c>
      <c r="I81" s="37">
        <v>22.1</v>
      </c>
      <c r="Q81">
        <v>4.679013319806872</v>
      </c>
      <c r="R81" s="17">
        <v>1398</v>
      </c>
      <c r="S81" s="8">
        <f>R81+273.15</f>
        <v>1671.15</v>
      </c>
      <c r="T81" s="1">
        <v>0.21</v>
      </c>
      <c r="U81" s="30">
        <v>2.94</v>
      </c>
      <c r="V81">
        <v>1</v>
      </c>
    </row>
    <row r="82" spans="1:24">
      <c r="A82" t="s">
        <v>24</v>
      </c>
      <c r="B82" s="59" t="s">
        <v>994</v>
      </c>
      <c r="E82" s="69">
        <v>42.16</v>
      </c>
      <c r="I82" s="68">
        <v>37.5</v>
      </c>
      <c r="Q82">
        <v>19.855924214244112</v>
      </c>
      <c r="R82" s="95">
        <v>1584.8</v>
      </c>
      <c r="S82" s="8">
        <f>R82+273.14</f>
        <v>1857.94</v>
      </c>
      <c r="T82">
        <v>0.20892961308540392</v>
      </c>
      <c r="U82">
        <v>2.7677275548850311</v>
      </c>
      <c r="V82" s="84">
        <v>1</v>
      </c>
    </row>
    <row r="83" spans="1:24">
      <c r="A83" t="s">
        <v>24</v>
      </c>
      <c r="B83" s="26" t="s">
        <v>1027</v>
      </c>
      <c r="E83" s="69">
        <v>38.82</v>
      </c>
      <c r="I83" s="88">
        <v>150.69999999999999</v>
      </c>
      <c r="Q83">
        <v>43.945229855905609</v>
      </c>
      <c r="R83" s="94">
        <v>1487.5</v>
      </c>
      <c r="S83" s="8">
        <f>R83+273.14</f>
        <v>1760.6399999999999</v>
      </c>
      <c r="T83">
        <v>0.20892961308540392</v>
      </c>
      <c r="U83">
        <v>2.7115903594514874</v>
      </c>
      <c r="V83" s="84">
        <v>1</v>
      </c>
    </row>
    <row r="84" spans="1:24">
      <c r="A84" t="s">
        <v>41</v>
      </c>
      <c r="B84" s="26" t="s">
        <v>454</v>
      </c>
      <c r="E84" s="34">
        <v>63.7</v>
      </c>
      <c r="G84" s="36">
        <v>10</v>
      </c>
      <c r="H84" s="35">
        <v>6.5</v>
      </c>
      <c r="I84" s="37">
        <v>14.7</v>
      </c>
      <c r="Q84">
        <v>4.5890322944259694</v>
      </c>
      <c r="R84" s="38">
        <v>1398</v>
      </c>
      <c r="S84" s="8">
        <f>R84+273.15</f>
        <v>1671.15</v>
      </c>
      <c r="T84" s="1">
        <v>0.21</v>
      </c>
      <c r="U84" s="31">
        <v>2.68</v>
      </c>
      <c r="V84">
        <v>1</v>
      </c>
    </row>
    <row r="85" spans="1:24">
      <c r="A85" t="s">
        <v>24</v>
      </c>
      <c r="B85" s="26" t="s">
        <v>1028</v>
      </c>
      <c r="E85" s="90">
        <v>41.83</v>
      </c>
      <c r="I85" s="88">
        <v>18.399999999999999</v>
      </c>
      <c r="Q85">
        <v>37.551244998027386</v>
      </c>
      <c r="R85" s="94">
        <v>1487.5</v>
      </c>
      <c r="S85" s="8">
        <f>R85+273.14</f>
        <v>1760.6399999999999</v>
      </c>
      <c r="T85">
        <v>0.20892961308540392</v>
      </c>
      <c r="U85">
        <v>2.659965399417874</v>
      </c>
      <c r="V85" s="84">
        <v>1</v>
      </c>
    </row>
    <row r="86" spans="1:24">
      <c r="A86" t="s">
        <v>24</v>
      </c>
      <c r="B86" s="145" t="s">
        <v>1020</v>
      </c>
      <c r="E86" s="69">
        <v>46.7</v>
      </c>
      <c r="I86" s="88">
        <v>25.87</v>
      </c>
      <c r="Q86">
        <v>25.521119690394329</v>
      </c>
      <c r="R86" s="155">
        <v>1486.6</v>
      </c>
      <c r="S86" s="8">
        <f>R86+273.14</f>
        <v>1759.7399999999998</v>
      </c>
      <c r="T86">
        <v>0.20892961308540392</v>
      </c>
      <c r="U86">
        <v>2.5844269228081922</v>
      </c>
      <c r="V86" s="84">
        <v>1</v>
      </c>
    </row>
    <row r="87" spans="1:24">
      <c r="A87" t="s">
        <v>41</v>
      </c>
      <c r="B87" s="26" t="s">
        <v>452</v>
      </c>
      <c r="E87" s="34">
        <v>53.2</v>
      </c>
      <c r="G87" s="35">
        <v>13.4</v>
      </c>
      <c r="H87" s="35">
        <v>8.6999999999999993</v>
      </c>
      <c r="I87" s="37">
        <v>19.600000000000001</v>
      </c>
      <c r="Q87">
        <v>4.5890322944259694</v>
      </c>
      <c r="R87" s="38">
        <v>1398</v>
      </c>
      <c r="S87" s="8">
        <f>R87+273.15</f>
        <v>1671.15</v>
      </c>
      <c r="T87" s="1">
        <v>0.21</v>
      </c>
      <c r="U87" s="31">
        <v>2.56</v>
      </c>
      <c r="V87">
        <v>1</v>
      </c>
    </row>
    <row r="88" spans="1:24">
      <c r="A88" t="s">
        <v>16</v>
      </c>
      <c r="B88" t="str">
        <f>_xlfn.CONCAT(R88, "-", TEXT(D88, "00"))</f>
        <v>1400-01</v>
      </c>
      <c r="D88">
        <v>1</v>
      </c>
      <c r="E88">
        <v>50.87</v>
      </c>
      <c r="F88">
        <v>0.79</v>
      </c>
      <c r="G88">
        <v>17.62</v>
      </c>
      <c r="H88">
        <v>6.25</v>
      </c>
      <c r="I88">
        <v>9.32</v>
      </c>
      <c r="J88">
        <v>2.94</v>
      </c>
      <c r="K88">
        <v>0.59</v>
      </c>
      <c r="Q88">
        <f>9.94 + ((1.6*2 / AA$2)*AA$1)</f>
        <v>11.379696406094421</v>
      </c>
      <c r="R88">
        <v>1400</v>
      </c>
      <c r="S88">
        <f>1200+273.15</f>
        <v>1473.15</v>
      </c>
      <c r="T88">
        <v>0.21</v>
      </c>
      <c r="U88">
        <f>(X88/AA$2*2)/(W88/AA$1)</f>
        <v>2.5363401529241569</v>
      </c>
      <c r="V88">
        <v>1</v>
      </c>
      <c r="W88">
        <v>3.2</v>
      </c>
      <c r="X88">
        <v>9.02</v>
      </c>
    </row>
    <row r="89" spans="1:24" ht="17">
      <c r="A89" t="s">
        <v>37</v>
      </c>
      <c r="B89" s="40" t="s">
        <v>493</v>
      </c>
      <c r="E89" s="45">
        <v>2.02</v>
      </c>
      <c r="I89" s="52">
        <v>24.55</v>
      </c>
      <c r="Q89" s="43">
        <v>67.386314262691386</v>
      </c>
      <c r="S89" s="54">
        <v>1573</v>
      </c>
      <c r="T89">
        <v>1E-8</v>
      </c>
      <c r="U89" s="43">
        <v>2.5</v>
      </c>
      <c r="V89">
        <v>1</v>
      </c>
    </row>
    <row r="90" spans="1:24">
      <c r="A90" t="s">
        <v>41</v>
      </c>
      <c r="B90" s="26" t="s">
        <v>442</v>
      </c>
      <c r="E90" s="34">
        <v>50.3</v>
      </c>
      <c r="G90" s="35">
        <v>15.6</v>
      </c>
      <c r="H90" s="35">
        <v>10.1</v>
      </c>
      <c r="I90" s="37">
        <v>22.9</v>
      </c>
      <c r="Q90">
        <v>0.98979127918991516</v>
      </c>
      <c r="R90" s="38">
        <v>1540</v>
      </c>
      <c r="S90" s="8">
        <f>R90+273.15</f>
        <v>1813.15</v>
      </c>
      <c r="T90" s="1">
        <v>0.21</v>
      </c>
      <c r="U90" s="30">
        <v>2.4500000000000002</v>
      </c>
      <c r="V90">
        <v>1</v>
      </c>
    </row>
    <row r="91" spans="1:24">
      <c r="A91" t="s">
        <v>24</v>
      </c>
      <c r="B91" s="59" t="s">
        <v>1015</v>
      </c>
      <c r="E91" s="90">
        <v>41.68</v>
      </c>
      <c r="I91" s="68">
        <v>36.75</v>
      </c>
      <c r="Q91">
        <v>20.352956471096579</v>
      </c>
      <c r="R91" s="95">
        <v>1589.1</v>
      </c>
      <c r="S91" s="8">
        <f>R91+273.14</f>
        <v>1862.2399999999998</v>
      </c>
      <c r="T91">
        <v>0.20892961308540392</v>
      </c>
      <c r="U91">
        <v>2.4379994039014492</v>
      </c>
      <c r="V91" s="84">
        <v>1</v>
      </c>
    </row>
    <row r="92" spans="1:24">
      <c r="A92" t="s">
        <v>24</v>
      </c>
      <c r="B92" s="59" t="s">
        <v>995</v>
      </c>
      <c r="E92" s="69">
        <v>32.94</v>
      </c>
      <c r="I92" s="92">
        <v>21.15</v>
      </c>
      <c r="Q92">
        <v>43.22054293712074</v>
      </c>
      <c r="R92" s="34">
        <v>1584.8</v>
      </c>
      <c r="S92" s="8">
        <f>R92+273.14</f>
        <v>1857.94</v>
      </c>
      <c r="T92">
        <v>0.20892961308540392</v>
      </c>
      <c r="U92">
        <v>2.430201820406408</v>
      </c>
      <c r="V92" s="84">
        <v>1</v>
      </c>
    </row>
    <row r="93" spans="1:24">
      <c r="A93" t="s">
        <v>24</v>
      </c>
      <c r="B93" s="86" t="s">
        <v>991</v>
      </c>
      <c r="E93" s="69">
        <v>47.13</v>
      </c>
      <c r="I93" s="68">
        <v>26.69</v>
      </c>
      <c r="Q93">
        <v>26.000117792932421</v>
      </c>
      <c r="R93" s="95">
        <v>1535.3</v>
      </c>
      <c r="S93" s="8">
        <f>R93+273.14</f>
        <v>1808.44</v>
      </c>
      <c r="T93">
        <v>0.20892961308540392</v>
      </c>
      <c r="U93">
        <v>2.4255754667895153</v>
      </c>
      <c r="V93" s="84">
        <v>1</v>
      </c>
    </row>
    <row r="94" spans="1:24">
      <c r="A94" t="s">
        <v>16</v>
      </c>
      <c r="B94" t="str">
        <f>_xlfn.CONCAT(R94, "-", TEXT(D94, "00"))</f>
        <v>1430-01</v>
      </c>
      <c r="D94">
        <v>1</v>
      </c>
      <c r="E94">
        <v>50.87</v>
      </c>
      <c r="F94">
        <v>0.79</v>
      </c>
      <c r="G94">
        <v>17.62</v>
      </c>
      <c r="H94">
        <v>6.25</v>
      </c>
      <c r="I94">
        <v>9.32</v>
      </c>
      <c r="J94">
        <v>2.94</v>
      </c>
      <c r="K94">
        <v>0.59</v>
      </c>
      <c r="Q94">
        <f>9.94 + ((1.6*2 / AA$2)*AA$1)</f>
        <v>11.379696406094421</v>
      </c>
      <c r="R94">
        <v>1430</v>
      </c>
      <c r="S94">
        <f>1200+273.15</f>
        <v>1473.15</v>
      </c>
      <c r="T94">
        <v>0.21</v>
      </c>
      <c r="U94">
        <f>(X94/AA$2*2)/(W94/AA$1)</f>
        <v>2.4067214017542296</v>
      </c>
      <c r="V94">
        <v>1</v>
      </c>
      <c r="W94">
        <v>3.32</v>
      </c>
      <c r="X94">
        <v>8.8800000000000008</v>
      </c>
    </row>
    <row r="95" spans="1:24">
      <c r="A95" t="s">
        <v>41</v>
      </c>
      <c r="B95" s="26" t="s">
        <v>461</v>
      </c>
      <c r="E95" s="34">
        <v>47.9</v>
      </c>
      <c r="G95" s="35">
        <v>15.1</v>
      </c>
      <c r="H95" s="35">
        <v>9.6999999999999993</v>
      </c>
      <c r="I95" s="37">
        <v>22.1</v>
      </c>
      <c r="Q95">
        <v>4.679013319806872</v>
      </c>
      <c r="R95" s="17">
        <v>1450</v>
      </c>
      <c r="S95" s="8">
        <f>R95+273.15</f>
        <v>1723.15</v>
      </c>
      <c r="T95" s="1">
        <v>0.21</v>
      </c>
      <c r="U95" s="31">
        <v>2.39</v>
      </c>
      <c r="V95">
        <v>1</v>
      </c>
    </row>
    <row r="96" spans="1:24">
      <c r="A96" t="s">
        <v>41</v>
      </c>
      <c r="B96" s="26" t="s">
        <v>453</v>
      </c>
      <c r="E96" s="34">
        <v>58.5</v>
      </c>
      <c r="G96" s="35">
        <v>11.7</v>
      </c>
      <c r="H96" s="35">
        <v>7.5</v>
      </c>
      <c r="I96" s="37">
        <v>17.100000000000001</v>
      </c>
      <c r="Q96">
        <v>4.679013319806872</v>
      </c>
      <c r="R96" s="38">
        <v>1398</v>
      </c>
      <c r="S96" s="8">
        <f>R96+273.15</f>
        <v>1671.15</v>
      </c>
      <c r="T96" s="1">
        <v>0.21</v>
      </c>
      <c r="U96" s="31">
        <v>2.29</v>
      </c>
      <c r="V96">
        <v>1</v>
      </c>
    </row>
    <row r="97" spans="1:25">
      <c r="A97" t="s">
        <v>41</v>
      </c>
      <c r="B97" s="28" t="s">
        <v>451</v>
      </c>
      <c r="E97" s="34">
        <v>69.099999999999994</v>
      </c>
      <c r="G97" s="35">
        <v>8.3000000000000007</v>
      </c>
      <c r="H97" s="35">
        <v>5.3</v>
      </c>
      <c r="I97" s="37">
        <v>12.1</v>
      </c>
      <c r="Q97">
        <v>4.5890322944259694</v>
      </c>
      <c r="R97" s="38">
        <v>1450</v>
      </c>
      <c r="S97" s="8">
        <f>R97+273.15</f>
        <v>1723.15</v>
      </c>
      <c r="T97" s="1">
        <v>0.21</v>
      </c>
      <c r="U97" s="33">
        <v>2.15</v>
      </c>
      <c r="V97">
        <v>1</v>
      </c>
    </row>
    <row r="98" spans="1:25">
      <c r="A98" t="s">
        <v>24</v>
      </c>
      <c r="B98" s="59" t="s">
        <v>1030</v>
      </c>
      <c r="E98" s="69">
        <v>57.46</v>
      </c>
      <c r="I98" s="88">
        <v>31.95</v>
      </c>
      <c r="Q98">
        <v>8.9527173157489344</v>
      </c>
      <c r="R98" s="94">
        <v>1544</v>
      </c>
      <c r="S98" s="8">
        <f>R98+273.14</f>
        <v>1817.1399999999999</v>
      </c>
      <c r="T98">
        <v>0.20892961308540392</v>
      </c>
      <c r="U98">
        <v>2.1194136988672243</v>
      </c>
      <c r="V98" s="84">
        <v>1</v>
      </c>
    </row>
    <row r="99" spans="1:25" ht="17">
      <c r="A99" t="s">
        <v>41</v>
      </c>
      <c r="B99" s="27" t="s">
        <v>462</v>
      </c>
      <c r="E99" s="34">
        <v>53.2</v>
      </c>
      <c r="G99" s="35">
        <v>13.4</v>
      </c>
      <c r="H99" s="35">
        <v>8.6999999999999993</v>
      </c>
      <c r="I99" s="37">
        <v>19.600000000000001</v>
      </c>
      <c r="Q99">
        <v>4.5890322944259694</v>
      </c>
      <c r="R99" s="38">
        <v>1450</v>
      </c>
      <c r="S99" s="8">
        <f t="shared" ref="S99:S104" si="2">R99+273.15</f>
        <v>1723.15</v>
      </c>
      <c r="T99" s="1">
        <v>0.21</v>
      </c>
      <c r="U99" s="32">
        <v>2.11</v>
      </c>
      <c r="V99">
        <v>1</v>
      </c>
    </row>
    <row r="100" spans="1:25">
      <c r="A100" t="s">
        <v>41</v>
      </c>
      <c r="B100" s="26" t="s">
        <v>443</v>
      </c>
      <c r="E100" s="34">
        <v>47.9</v>
      </c>
      <c r="G100" s="35">
        <v>15.1</v>
      </c>
      <c r="H100" s="35">
        <v>9.6999999999999993</v>
      </c>
      <c r="I100" s="37">
        <v>22.1</v>
      </c>
      <c r="Q100">
        <v>4.679013319806872</v>
      </c>
      <c r="R100" s="17">
        <v>1500</v>
      </c>
      <c r="S100" s="8">
        <f t="shared" si="2"/>
        <v>1773.15</v>
      </c>
      <c r="T100" s="1">
        <v>0.21</v>
      </c>
      <c r="U100" s="30">
        <v>2.08</v>
      </c>
      <c r="V100">
        <v>1</v>
      </c>
    </row>
    <row r="101" spans="1:25">
      <c r="A101" t="s">
        <v>45</v>
      </c>
      <c r="B101" s="13" t="s">
        <v>421</v>
      </c>
      <c r="E101" s="22">
        <v>48.95</v>
      </c>
      <c r="F101" s="24">
        <v>1.36</v>
      </c>
      <c r="G101" s="25">
        <v>20.95</v>
      </c>
      <c r="H101" s="24">
        <v>1.2</v>
      </c>
      <c r="I101" s="24">
        <v>6.44</v>
      </c>
      <c r="J101" s="24">
        <v>8.3699999999999992</v>
      </c>
      <c r="K101" s="24">
        <v>4.8499999999999996</v>
      </c>
      <c r="L101" s="24"/>
      <c r="M101" s="24"/>
      <c r="N101" s="24"/>
      <c r="O101" s="24"/>
      <c r="P101" s="24"/>
      <c r="Q101" s="24">
        <v>7.17</v>
      </c>
      <c r="R101" s="16">
        <v>1400</v>
      </c>
      <c r="S101" s="8">
        <f t="shared" si="2"/>
        <v>1673.15</v>
      </c>
      <c r="T101" s="1">
        <v>0.20892961308540392</v>
      </c>
      <c r="U101">
        <v>2.0769230769230775</v>
      </c>
      <c r="V101">
        <v>1</v>
      </c>
      <c r="Y101" s="18"/>
    </row>
    <row r="102" spans="1:25">
      <c r="A102" t="s">
        <v>41</v>
      </c>
      <c r="B102" s="28" t="s">
        <v>449</v>
      </c>
      <c r="E102" s="34">
        <v>58.5</v>
      </c>
      <c r="G102" s="35">
        <v>11.7</v>
      </c>
      <c r="H102" s="35">
        <v>7.5</v>
      </c>
      <c r="I102" s="37">
        <v>17.100000000000001</v>
      </c>
      <c r="Q102">
        <v>4.679013319806872</v>
      </c>
      <c r="R102" s="38">
        <v>1450</v>
      </c>
      <c r="S102" s="8">
        <f t="shared" si="2"/>
        <v>1723.15</v>
      </c>
      <c r="T102" s="1">
        <v>0.21</v>
      </c>
      <c r="U102" s="33">
        <v>2.0099999999999998</v>
      </c>
      <c r="V102">
        <v>1</v>
      </c>
      <c r="Y102" s="19"/>
    </row>
    <row r="103" spans="1:25">
      <c r="A103" t="s">
        <v>41</v>
      </c>
      <c r="B103" s="28" t="s">
        <v>450</v>
      </c>
      <c r="E103" s="34">
        <v>63.7</v>
      </c>
      <c r="G103" s="36">
        <v>10</v>
      </c>
      <c r="H103" s="35">
        <v>6.5</v>
      </c>
      <c r="I103" s="37">
        <v>14.7</v>
      </c>
      <c r="Q103">
        <v>4.5890322944259694</v>
      </c>
      <c r="R103" s="38">
        <v>1450</v>
      </c>
      <c r="S103" s="8">
        <f t="shared" si="2"/>
        <v>1723.15</v>
      </c>
      <c r="T103" s="1">
        <v>0.21</v>
      </c>
      <c r="U103" s="33">
        <v>2</v>
      </c>
      <c r="V103">
        <v>1</v>
      </c>
      <c r="Y103" s="19"/>
    </row>
    <row r="104" spans="1:25">
      <c r="A104" t="s">
        <v>41</v>
      </c>
      <c r="B104" s="26" t="s">
        <v>444</v>
      </c>
      <c r="E104" s="34">
        <v>53.2</v>
      </c>
      <c r="G104" s="35">
        <v>13.4</v>
      </c>
      <c r="H104" s="35">
        <v>8.6999999999999993</v>
      </c>
      <c r="I104" s="37">
        <v>19.600000000000001</v>
      </c>
      <c r="Q104">
        <v>4.5890322944259694</v>
      </c>
      <c r="R104" s="38">
        <v>1500</v>
      </c>
      <c r="S104" s="8">
        <f t="shared" si="2"/>
        <v>1773.15</v>
      </c>
      <c r="T104" s="1">
        <v>0.21</v>
      </c>
      <c r="U104" s="30">
        <v>1.82</v>
      </c>
      <c r="V104">
        <v>1</v>
      </c>
      <c r="Y104" s="19"/>
    </row>
    <row r="105" spans="1:25">
      <c r="A105" t="s">
        <v>24</v>
      </c>
      <c r="B105" s="59" t="s">
        <v>1017</v>
      </c>
      <c r="E105" s="65">
        <v>48.3</v>
      </c>
      <c r="I105" s="68">
        <v>25.3</v>
      </c>
      <c r="Q105">
        <v>24.487681339119646</v>
      </c>
      <c r="R105" s="94">
        <v>1589.1</v>
      </c>
      <c r="S105" s="8">
        <f>R105+273.14</f>
        <v>1862.2399999999998</v>
      </c>
      <c r="T105">
        <v>0.20892961308540392</v>
      </c>
      <c r="U105">
        <v>1.7985921530422453</v>
      </c>
      <c r="V105" s="84">
        <v>1</v>
      </c>
      <c r="Y105" s="19"/>
    </row>
    <row r="106" spans="1:25">
      <c r="A106" t="s">
        <v>41</v>
      </c>
      <c r="B106" s="26" t="s">
        <v>447</v>
      </c>
      <c r="E106" s="34">
        <v>69.099999999999994</v>
      </c>
      <c r="G106" s="35">
        <v>8.3000000000000007</v>
      </c>
      <c r="H106" s="35">
        <v>5.3</v>
      </c>
      <c r="I106" s="37">
        <v>12.1</v>
      </c>
      <c r="Q106">
        <v>4.5890322944259694</v>
      </c>
      <c r="R106" s="38">
        <v>1500</v>
      </c>
      <c r="S106" s="8">
        <f>R106+273.15</f>
        <v>1773.15</v>
      </c>
      <c r="T106" s="1">
        <v>0.21</v>
      </c>
      <c r="U106" s="30">
        <v>1.78</v>
      </c>
      <c r="V106">
        <v>1</v>
      </c>
      <c r="Y106" s="19"/>
    </row>
    <row r="107" spans="1:25">
      <c r="A107" t="s">
        <v>41</v>
      </c>
      <c r="B107" s="26" t="s">
        <v>446</v>
      </c>
      <c r="E107" s="34">
        <v>63.7</v>
      </c>
      <c r="G107" s="36">
        <v>10</v>
      </c>
      <c r="H107" s="35">
        <v>6.5</v>
      </c>
      <c r="I107" s="37">
        <v>14.7</v>
      </c>
      <c r="Q107">
        <v>4.5890322944259694</v>
      </c>
      <c r="R107" s="38">
        <v>1500</v>
      </c>
      <c r="S107" s="8">
        <f>R107+273.15</f>
        <v>1773.15</v>
      </c>
      <c r="T107" s="1">
        <v>0.21</v>
      </c>
      <c r="U107" s="30">
        <v>1.73</v>
      </c>
      <c r="V107">
        <v>1</v>
      </c>
      <c r="Y107" s="19"/>
    </row>
    <row r="108" spans="1:25" ht="17">
      <c r="A108" t="s">
        <v>37</v>
      </c>
      <c r="B108" s="40" t="s">
        <v>514</v>
      </c>
      <c r="E108" s="43">
        <v>0</v>
      </c>
      <c r="I108" s="43">
        <v>21.17</v>
      </c>
      <c r="Q108" s="43">
        <v>74.449141015310218</v>
      </c>
      <c r="S108" s="54">
        <v>1623</v>
      </c>
      <c r="T108">
        <v>9.9999999999999995E-7</v>
      </c>
      <c r="U108" s="43">
        <v>1.73</v>
      </c>
      <c r="V108">
        <v>1</v>
      </c>
      <c r="Y108" s="19"/>
    </row>
    <row r="109" spans="1:25">
      <c r="A109" t="s">
        <v>18</v>
      </c>
      <c r="B109" t="str">
        <f>_xlfn.CONCAT(C109, "-", TEXT(D109, "00"))</f>
        <v>601232-04</v>
      </c>
      <c r="C109">
        <v>601232</v>
      </c>
      <c r="D109">
        <v>4</v>
      </c>
      <c r="E109">
        <v>49.69</v>
      </c>
      <c r="F109">
        <v>2.63</v>
      </c>
      <c r="G109">
        <v>17.53</v>
      </c>
      <c r="H109">
        <v>3.85</v>
      </c>
      <c r="I109">
        <v>6.9</v>
      </c>
      <c r="J109">
        <v>4.74</v>
      </c>
      <c r="K109">
        <v>1.93</v>
      </c>
      <c r="L109">
        <v>1.07</v>
      </c>
      <c r="Q109">
        <v>10.61</v>
      </c>
      <c r="R109">
        <v>1200</v>
      </c>
      <c r="S109">
        <f>1200+273.15</f>
        <v>1473.15</v>
      </c>
      <c r="T109">
        <v>1.584893192461112E-4</v>
      </c>
      <c r="U109">
        <f>(X109/AA$2*2)/(W109/AA$1)</f>
        <v>1.6899989538544931</v>
      </c>
      <c r="V109">
        <v>1</v>
      </c>
      <c r="W109">
        <v>3.94</v>
      </c>
      <c r="X109">
        <v>7.4</v>
      </c>
      <c r="Y109" s="19"/>
    </row>
    <row r="110" spans="1:25">
      <c r="A110" t="s">
        <v>41</v>
      </c>
      <c r="B110" s="26" t="s">
        <v>445</v>
      </c>
      <c r="E110" s="34">
        <v>58.5</v>
      </c>
      <c r="G110" s="35">
        <v>11.7</v>
      </c>
      <c r="H110" s="35">
        <v>7.5</v>
      </c>
      <c r="I110" s="37">
        <v>17.100000000000001</v>
      </c>
      <c r="Q110">
        <v>4.679013319806872</v>
      </c>
      <c r="R110" s="38">
        <v>1500</v>
      </c>
      <c r="S110" s="8">
        <f>R110+273.15</f>
        <v>1773.15</v>
      </c>
      <c r="T110" s="1">
        <v>0.21</v>
      </c>
      <c r="U110" s="30">
        <v>1.65</v>
      </c>
      <c r="V110">
        <v>1</v>
      </c>
      <c r="Y110" s="19"/>
    </row>
    <row r="111" spans="1:25">
      <c r="A111" t="s">
        <v>41</v>
      </c>
      <c r="B111" s="26" t="s">
        <v>455</v>
      </c>
      <c r="E111" s="34">
        <v>47.9</v>
      </c>
      <c r="G111" s="35">
        <v>15.1</v>
      </c>
      <c r="H111" s="35">
        <v>9.6999999999999993</v>
      </c>
      <c r="I111" s="37">
        <v>22.1</v>
      </c>
      <c r="Q111">
        <v>4.679013319806872</v>
      </c>
      <c r="R111" s="17">
        <v>1571</v>
      </c>
      <c r="S111" s="8">
        <f>R111+273.15</f>
        <v>1844.15</v>
      </c>
      <c r="T111" s="1">
        <v>0.21</v>
      </c>
      <c r="U111" s="31">
        <v>1.58</v>
      </c>
      <c r="V111">
        <v>1</v>
      </c>
      <c r="Y111" s="19"/>
    </row>
    <row r="112" spans="1:25">
      <c r="A112" t="s">
        <v>41</v>
      </c>
      <c r="B112" s="26" t="s">
        <v>460</v>
      </c>
      <c r="E112" s="34">
        <v>74.7</v>
      </c>
      <c r="G112" s="35">
        <v>6.5</v>
      </c>
      <c r="H112" s="35">
        <v>4.2</v>
      </c>
      <c r="I112" s="37">
        <v>9.6</v>
      </c>
      <c r="Q112">
        <v>4.4990512690450686</v>
      </c>
      <c r="R112" s="38">
        <v>1571</v>
      </c>
      <c r="S112" s="8">
        <f>R112+273.15</f>
        <v>1844.15</v>
      </c>
      <c r="T112" s="1">
        <v>0.21</v>
      </c>
      <c r="U112" s="31">
        <v>1.53</v>
      </c>
      <c r="V112">
        <v>1</v>
      </c>
      <c r="Y112" s="19"/>
    </row>
    <row r="113" spans="1:25">
      <c r="A113" t="s">
        <v>24</v>
      </c>
      <c r="B113" s="59" t="s">
        <v>1011</v>
      </c>
      <c r="E113" s="65" t="s">
        <v>1035</v>
      </c>
      <c r="I113" s="68">
        <v>25.45</v>
      </c>
      <c r="Q113">
        <v>24.286907137086924</v>
      </c>
      <c r="R113" s="34">
        <v>1634.2</v>
      </c>
      <c r="S113" s="8">
        <f>R113+273.14</f>
        <v>1907.3400000000001</v>
      </c>
      <c r="T113">
        <v>0.20892961308540392</v>
      </c>
      <c r="U113">
        <v>1.5246265215267074</v>
      </c>
      <c r="V113" s="84">
        <v>1</v>
      </c>
      <c r="Y113" s="19"/>
    </row>
    <row r="114" spans="1:25">
      <c r="A114" t="s">
        <v>45</v>
      </c>
      <c r="B114" s="14" t="s">
        <v>413</v>
      </c>
      <c r="E114" s="22">
        <v>50.6</v>
      </c>
      <c r="F114" s="23">
        <v>1.42</v>
      </c>
      <c r="G114" s="23">
        <v>19.68</v>
      </c>
      <c r="H114" s="23">
        <v>1.34</v>
      </c>
      <c r="I114" s="23">
        <v>6.74</v>
      </c>
      <c r="J114" s="23">
        <v>11.45</v>
      </c>
      <c r="K114" s="23">
        <v>7.0000000000000007E-2</v>
      </c>
      <c r="L114" s="23"/>
      <c r="M114" s="23"/>
      <c r="N114" s="23"/>
      <c r="O114" s="23"/>
      <c r="P114" s="23"/>
      <c r="Q114" s="23">
        <v>7.86</v>
      </c>
      <c r="R114" s="17">
        <v>1400</v>
      </c>
      <c r="S114" s="8">
        <f>R114+273.15</f>
        <v>1673.15</v>
      </c>
      <c r="T114" s="1">
        <v>0.20892961308540392</v>
      </c>
      <c r="U114">
        <v>1.4999999999999998</v>
      </c>
      <c r="V114">
        <v>1</v>
      </c>
      <c r="Y114" s="19"/>
    </row>
    <row r="115" spans="1:25">
      <c r="A115" t="s">
        <v>24</v>
      </c>
      <c r="B115" s="59" t="s">
        <v>1012</v>
      </c>
      <c r="E115" s="69">
        <v>47.38</v>
      </c>
      <c r="I115" s="88">
        <v>26.08</v>
      </c>
      <c r="Q115">
        <v>25.123825546224801</v>
      </c>
      <c r="R115" s="95">
        <v>1635.1</v>
      </c>
      <c r="S115" s="8">
        <f>R115+273.14</f>
        <v>1908.2399999999998</v>
      </c>
      <c r="T115">
        <v>0.20892961308540392</v>
      </c>
      <c r="U115">
        <v>1.4949181277283812</v>
      </c>
      <c r="V115" s="84">
        <v>1</v>
      </c>
      <c r="Y115" s="19"/>
    </row>
    <row r="116" spans="1:25">
      <c r="A116" t="s">
        <v>41</v>
      </c>
      <c r="B116" s="26" t="s">
        <v>456</v>
      </c>
      <c r="E116" s="34">
        <v>53.2</v>
      </c>
      <c r="G116" s="35">
        <v>13.4</v>
      </c>
      <c r="H116" s="35">
        <v>8.6999999999999993</v>
      </c>
      <c r="I116" s="37">
        <v>19.600000000000001</v>
      </c>
      <c r="Q116">
        <v>4.5890322944259694</v>
      </c>
      <c r="R116" s="38">
        <v>1571</v>
      </c>
      <c r="S116" s="8">
        <f>R116+273.15</f>
        <v>1844.15</v>
      </c>
      <c r="T116" s="1">
        <v>0.21</v>
      </c>
      <c r="U116" s="31">
        <v>1.44</v>
      </c>
      <c r="V116">
        <v>1</v>
      </c>
      <c r="Y116" s="19"/>
    </row>
    <row r="117" spans="1:25">
      <c r="A117" t="s">
        <v>24</v>
      </c>
      <c r="B117" s="26" t="s">
        <v>1013</v>
      </c>
      <c r="E117" s="90">
        <v>49.49</v>
      </c>
      <c r="I117" s="88">
        <v>25.02</v>
      </c>
      <c r="Q117">
        <v>23.897039959420614</v>
      </c>
      <c r="R117" s="94">
        <v>1634.6</v>
      </c>
      <c r="S117" s="8">
        <f>R117+273.14</f>
        <v>1907.7399999999998</v>
      </c>
      <c r="T117">
        <v>0.20892961308540392</v>
      </c>
      <c r="U117">
        <v>1.4236348843225777</v>
      </c>
      <c r="V117" s="84">
        <v>1</v>
      </c>
      <c r="Y117" s="19"/>
    </row>
    <row r="118" spans="1:25">
      <c r="A118" t="s">
        <v>41</v>
      </c>
      <c r="B118" s="26" t="s">
        <v>457</v>
      </c>
      <c r="E118" s="34">
        <v>58.5</v>
      </c>
      <c r="G118" s="35">
        <v>11.7</v>
      </c>
      <c r="H118" s="35">
        <v>7.5</v>
      </c>
      <c r="I118" s="37">
        <v>17.100000000000001</v>
      </c>
      <c r="Q118">
        <v>4.679013319806872</v>
      </c>
      <c r="R118" s="38">
        <v>1571</v>
      </c>
      <c r="S118" s="8">
        <f>R118+273.15</f>
        <v>1844.15</v>
      </c>
      <c r="T118" s="1">
        <v>0.21</v>
      </c>
      <c r="U118" s="31">
        <v>1.41</v>
      </c>
      <c r="V118">
        <v>1</v>
      </c>
      <c r="Y118" s="19"/>
    </row>
    <row r="119" spans="1:25">
      <c r="A119" t="s">
        <v>41</v>
      </c>
      <c r="B119" s="26" t="s">
        <v>459</v>
      </c>
      <c r="E119" s="34">
        <v>69.099999999999994</v>
      </c>
      <c r="G119" s="35">
        <v>8.3000000000000007</v>
      </c>
      <c r="H119" s="35">
        <v>5.3</v>
      </c>
      <c r="I119" s="37">
        <v>12.1</v>
      </c>
      <c r="Q119">
        <v>4.5890322944259694</v>
      </c>
      <c r="R119" s="38">
        <v>1571</v>
      </c>
      <c r="S119" s="8">
        <f>R119+273.15</f>
        <v>1844.15</v>
      </c>
      <c r="T119" s="1">
        <v>0.21</v>
      </c>
      <c r="U119" s="31">
        <v>1.38</v>
      </c>
      <c r="V119">
        <v>1</v>
      </c>
      <c r="Y119" s="19"/>
    </row>
    <row r="120" spans="1:25">
      <c r="A120" t="s">
        <v>41</v>
      </c>
      <c r="B120" s="26" t="s">
        <v>458</v>
      </c>
      <c r="E120" s="34">
        <v>63.7</v>
      </c>
      <c r="G120" s="36">
        <v>10</v>
      </c>
      <c r="H120" s="35">
        <v>6.5</v>
      </c>
      <c r="I120" s="37">
        <v>14.7</v>
      </c>
      <c r="Q120">
        <v>4.5890322944259694</v>
      </c>
      <c r="R120" s="38">
        <v>1571</v>
      </c>
      <c r="S120" s="8">
        <f>R120+273.15</f>
        <v>1844.15</v>
      </c>
      <c r="T120" s="1">
        <v>0.21</v>
      </c>
      <c r="U120" s="31">
        <v>1.36</v>
      </c>
      <c r="V120">
        <v>1</v>
      </c>
      <c r="Y120" s="19"/>
    </row>
    <row r="121" spans="1:25">
      <c r="A121" t="s">
        <v>393</v>
      </c>
      <c r="B121" s="6" t="s">
        <v>188</v>
      </c>
      <c r="E121" s="8" t="s">
        <v>244</v>
      </c>
      <c r="F121" s="8" t="s">
        <v>233</v>
      </c>
      <c r="G121" s="8" t="s">
        <v>245</v>
      </c>
      <c r="H121" s="8" t="s">
        <v>329</v>
      </c>
      <c r="I121" s="8" t="s">
        <v>330</v>
      </c>
      <c r="J121" s="8" t="s">
        <v>331</v>
      </c>
      <c r="K121" s="8" t="s">
        <v>332</v>
      </c>
      <c r="L121" s="8" t="s">
        <v>333</v>
      </c>
      <c r="M121" s="8"/>
      <c r="N121" s="8"/>
      <c r="Q121" s="8" t="s">
        <v>379</v>
      </c>
      <c r="R121" s="7">
        <v>1300</v>
      </c>
      <c r="S121" s="8">
        <f>R121+273.15</f>
        <v>1573.15</v>
      </c>
      <c r="T121">
        <v>1.2589254117941662E-3</v>
      </c>
      <c r="U121">
        <v>1.3148148148148144</v>
      </c>
      <c r="V121">
        <v>1</v>
      </c>
      <c r="Y121" s="19"/>
    </row>
    <row r="122" spans="1:25" ht="17">
      <c r="A122" t="s">
        <v>37</v>
      </c>
      <c r="B122" s="40" t="s">
        <v>510</v>
      </c>
      <c r="E122" s="43">
        <v>2.75</v>
      </c>
      <c r="I122" s="43">
        <v>13.98</v>
      </c>
      <c r="Q122" s="43">
        <v>79.55650389470857</v>
      </c>
      <c r="S122" s="54">
        <v>1623</v>
      </c>
      <c r="T122">
        <v>9.9999999999999995E-7</v>
      </c>
      <c r="U122" s="43">
        <v>1.19</v>
      </c>
      <c r="V122">
        <v>1</v>
      </c>
      <c r="Y122" s="19"/>
    </row>
    <row r="123" spans="1:25">
      <c r="A123" t="s">
        <v>45</v>
      </c>
      <c r="B123" s="14" t="s">
        <v>437</v>
      </c>
      <c r="E123" s="22">
        <v>46.77</v>
      </c>
      <c r="F123" s="24">
        <v>1.38</v>
      </c>
      <c r="G123" s="25">
        <v>18.309999999999999</v>
      </c>
      <c r="H123" s="24">
        <v>1.21</v>
      </c>
      <c r="I123" s="24">
        <v>6.91</v>
      </c>
      <c r="J123" s="24">
        <v>0.05</v>
      </c>
      <c r="K123" s="25">
        <v>17.5</v>
      </c>
      <c r="L123" s="25"/>
      <c r="M123" s="25"/>
      <c r="N123" s="25"/>
      <c r="O123" s="25"/>
      <c r="P123" s="25"/>
      <c r="Q123" s="24">
        <v>7.34</v>
      </c>
      <c r="R123" s="17">
        <v>1400</v>
      </c>
      <c r="S123" s="8">
        <f>R123+273.15</f>
        <v>1673.15</v>
      </c>
      <c r="T123" s="1">
        <v>5.0118723362727218E-7</v>
      </c>
      <c r="U123">
        <v>1.173913043478261</v>
      </c>
      <c r="V123">
        <v>1</v>
      </c>
      <c r="Y123" s="19"/>
    </row>
    <row r="124" spans="1:25" ht="17">
      <c r="A124" t="s">
        <v>37</v>
      </c>
      <c r="B124" s="40" t="s">
        <v>509</v>
      </c>
      <c r="E124" s="43">
        <v>3.24</v>
      </c>
      <c r="I124" s="43">
        <v>11.08</v>
      </c>
      <c r="Q124" s="43">
        <v>81.653481600859507</v>
      </c>
      <c r="S124" s="54">
        <v>1623</v>
      </c>
      <c r="T124">
        <v>9.9999999999999995E-7</v>
      </c>
      <c r="U124" s="43">
        <v>1.1399999999999999</v>
      </c>
      <c r="V124">
        <v>1</v>
      </c>
      <c r="Y124" s="19"/>
    </row>
    <row r="125" spans="1:25">
      <c r="A125" t="s">
        <v>54</v>
      </c>
      <c r="B125" s="5" t="s">
        <v>76</v>
      </c>
      <c r="E125" s="3" t="s">
        <v>96</v>
      </c>
      <c r="F125" s="3" t="s">
        <v>97</v>
      </c>
      <c r="G125" s="3" t="s">
        <v>84</v>
      </c>
      <c r="H125" s="3" t="s">
        <v>113</v>
      </c>
      <c r="I125" s="3" t="s">
        <v>123</v>
      </c>
      <c r="J125" s="3" t="s">
        <v>131</v>
      </c>
      <c r="K125" s="3" t="s">
        <v>132</v>
      </c>
      <c r="Q125">
        <f>W125+(X125*2/AA$2)*AA$1</f>
        <v>8.6370474741212497</v>
      </c>
      <c r="S125" s="5">
        <v>2873</v>
      </c>
      <c r="T125" s="2">
        <v>2.4339100500000002</v>
      </c>
      <c r="U125">
        <f>(X125*2/AA$2)/(W125/AA$1)</f>
        <v>1.096370746145934</v>
      </c>
      <c r="V125" s="5">
        <v>280000</v>
      </c>
      <c r="W125" s="3" t="s">
        <v>151</v>
      </c>
      <c r="X125" s="3" t="s">
        <v>152</v>
      </c>
      <c r="Y125" s="19"/>
    </row>
    <row r="126" spans="1:25">
      <c r="A126" t="s">
        <v>45</v>
      </c>
      <c r="B126" s="15" t="s">
        <v>408</v>
      </c>
      <c r="E126" s="22">
        <v>50.6</v>
      </c>
      <c r="F126" s="23">
        <v>1.42</v>
      </c>
      <c r="G126" s="23">
        <v>19.68</v>
      </c>
      <c r="H126" s="23">
        <v>1.34</v>
      </c>
      <c r="I126" s="23">
        <v>6.74</v>
      </c>
      <c r="J126" s="23">
        <v>11.45</v>
      </c>
      <c r="K126" s="23">
        <v>7.0000000000000007E-2</v>
      </c>
      <c r="L126" s="23"/>
      <c r="M126" s="23"/>
      <c r="N126" s="23"/>
      <c r="O126" s="23"/>
      <c r="P126" s="23"/>
      <c r="Q126" s="23">
        <v>7.86</v>
      </c>
      <c r="R126" s="17">
        <v>1250</v>
      </c>
      <c r="S126" s="8">
        <f>R126+273.15</f>
        <v>1523.15</v>
      </c>
      <c r="T126" s="1">
        <v>5.4954087385762314E-12</v>
      </c>
      <c r="U126">
        <v>1</v>
      </c>
      <c r="V126">
        <v>1</v>
      </c>
      <c r="Y126" s="19"/>
    </row>
    <row r="127" spans="1:25" ht="17">
      <c r="A127" t="s">
        <v>37</v>
      </c>
      <c r="B127" s="40" t="s">
        <v>528</v>
      </c>
      <c r="E127" s="43">
        <v>3.41</v>
      </c>
      <c r="I127" s="43">
        <v>32.159999999999997</v>
      </c>
      <c r="Q127" s="43">
        <v>60.387811979586346</v>
      </c>
      <c r="S127" s="54">
        <v>1673</v>
      </c>
      <c r="T127">
        <v>1E-8</v>
      </c>
      <c r="U127" s="43">
        <v>0.97</v>
      </c>
      <c r="V127">
        <v>1</v>
      </c>
      <c r="Y127" s="19"/>
    </row>
    <row r="128" spans="1:25" ht="17">
      <c r="A128" t="s">
        <v>37</v>
      </c>
      <c r="B128" s="40" t="s">
        <v>501</v>
      </c>
      <c r="E128" s="43">
        <v>6.9</v>
      </c>
      <c r="I128" s="43">
        <v>8.8800000000000008</v>
      </c>
      <c r="Q128" s="43">
        <v>82.065158205748048</v>
      </c>
      <c r="S128" s="54">
        <v>1623</v>
      </c>
      <c r="T128">
        <v>9.9999999999999995E-7</v>
      </c>
      <c r="U128" s="43">
        <v>0.93</v>
      </c>
      <c r="V128">
        <v>1</v>
      </c>
      <c r="Y128" s="19"/>
    </row>
    <row r="129" spans="1:25" ht="17">
      <c r="A129" t="s">
        <v>37</v>
      </c>
      <c r="B129" s="40" t="s">
        <v>504</v>
      </c>
      <c r="E129" s="43">
        <v>9.9</v>
      </c>
      <c r="I129" s="43">
        <v>11.9</v>
      </c>
      <c r="Q129" s="43">
        <v>76.070117647058822</v>
      </c>
      <c r="S129" s="54">
        <v>1623</v>
      </c>
      <c r="T129">
        <v>9.9999999999999995E-7</v>
      </c>
      <c r="U129" s="43">
        <v>0.91</v>
      </c>
      <c r="V129">
        <v>1</v>
      </c>
      <c r="Y129" s="19"/>
    </row>
    <row r="130" spans="1:25" ht="17">
      <c r="A130" t="s">
        <v>37</v>
      </c>
      <c r="B130" s="40" t="s">
        <v>508</v>
      </c>
      <c r="E130" s="43">
        <v>18.5</v>
      </c>
      <c r="I130" s="43">
        <v>21.75</v>
      </c>
      <c r="Q130" s="43">
        <v>56.309640612409346</v>
      </c>
      <c r="S130" s="54">
        <v>1623</v>
      </c>
      <c r="T130">
        <v>9.9999999999999995E-7</v>
      </c>
      <c r="U130" s="43">
        <v>0.9</v>
      </c>
      <c r="V130">
        <v>1</v>
      </c>
      <c r="Y130" s="19"/>
    </row>
    <row r="131" spans="1:25">
      <c r="A131" t="s">
        <v>393</v>
      </c>
      <c r="B131" s="6" t="s">
        <v>181</v>
      </c>
      <c r="E131" s="8" t="s">
        <v>224</v>
      </c>
      <c r="F131" s="8" t="s">
        <v>225</v>
      </c>
      <c r="G131" s="8" t="s">
        <v>214</v>
      </c>
      <c r="H131" s="8" t="s">
        <v>304</v>
      </c>
      <c r="I131" s="8" t="s">
        <v>305</v>
      </c>
      <c r="J131" s="8" t="s">
        <v>306</v>
      </c>
      <c r="K131" s="8" t="s">
        <v>307</v>
      </c>
      <c r="L131" s="8"/>
      <c r="M131" s="8"/>
      <c r="N131" s="8"/>
      <c r="Q131" s="8" t="s">
        <v>372</v>
      </c>
      <c r="R131" s="7">
        <v>952</v>
      </c>
      <c r="S131" s="8">
        <f>R131+273.15</f>
        <v>1225.1500000000001</v>
      </c>
      <c r="T131">
        <v>9.9999999999999995E-8</v>
      </c>
      <c r="U131">
        <v>0.88679245283018859</v>
      </c>
      <c r="V131">
        <v>3990</v>
      </c>
      <c r="Y131" s="19"/>
    </row>
    <row r="132" spans="1:25">
      <c r="A132" t="s">
        <v>54</v>
      </c>
      <c r="B132" s="5" t="s">
        <v>75</v>
      </c>
      <c r="E132" s="3" t="s">
        <v>93</v>
      </c>
      <c r="F132" s="3" t="s">
        <v>94</v>
      </c>
      <c r="G132" s="3" t="s">
        <v>95</v>
      </c>
      <c r="H132" s="3" t="s">
        <v>112</v>
      </c>
      <c r="I132" s="3" t="s">
        <v>122</v>
      </c>
      <c r="J132" s="3" t="s">
        <v>134</v>
      </c>
      <c r="K132" s="3" t="s">
        <v>133</v>
      </c>
      <c r="Q132">
        <f>W132+(X132*2/AA$2)*AA$1</f>
        <v>8.433191681226397</v>
      </c>
      <c r="S132" s="114">
        <v>2873</v>
      </c>
      <c r="T132" s="2">
        <v>4.1333723000000004</v>
      </c>
      <c r="U132">
        <f>(X132*2/AA$2)/(W132/AA$1)</f>
        <v>0.83330253939704313</v>
      </c>
      <c r="V132" s="5">
        <v>280000</v>
      </c>
      <c r="W132" s="3" t="s">
        <v>149</v>
      </c>
      <c r="X132" s="3" t="s">
        <v>150</v>
      </c>
      <c r="Y132" s="19"/>
    </row>
    <row r="133" spans="1:25">
      <c r="A133" t="s">
        <v>35</v>
      </c>
      <c r="B133" t="str">
        <f>_xlfn.CONCAT(C133, "-", TEXT(D133, "00"))</f>
        <v>FD-01</v>
      </c>
      <c r="C133" s="105" t="s">
        <v>542</v>
      </c>
      <c r="D133">
        <v>1</v>
      </c>
      <c r="E133" s="57" t="s">
        <v>556</v>
      </c>
      <c r="G133" s="57" t="s">
        <v>575</v>
      </c>
      <c r="H133" s="57" t="s">
        <v>592</v>
      </c>
      <c r="I133" s="57" t="s">
        <v>318</v>
      </c>
      <c r="M133" s="57" t="s">
        <v>623</v>
      </c>
      <c r="N133" s="57" t="s">
        <v>295</v>
      </c>
      <c r="O133" s="57" t="s">
        <v>328</v>
      </c>
      <c r="P133" s="57"/>
      <c r="Q133" s="57" t="s">
        <v>639</v>
      </c>
      <c r="S133">
        <v>1648.15</v>
      </c>
      <c r="T133">
        <v>0.20892961308540392</v>
      </c>
      <c r="U133">
        <v>0.82699999999999996</v>
      </c>
      <c r="V133">
        <v>1</v>
      </c>
      <c r="Y133" s="20"/>
    </row>
    <row r="134" spans="1:25">
      <c r="A134" t="s">
        <v>35</v>
      </c>
      <c r="B134" t="str">
        <f>_xlfn.CONCAT(C134, "-", TEXT(D134, "00"))</f>
        <v>FD-03</v>
      </c>
      <c r="C134" s="105" t="s">
        <v>542</v>
      </c>
      <c r="D134">
        <v>3</v>
      </c>
      <c r="E134" s="57" t="s">
        <v>558</v>
      </c>
      <c r="G134" s="57" t="s">
        <v>576</v>
      </c>
      <c r="H134" s="57" t="s">
        <v>594</v>
      </c>
      <c r="I134" s="57" t="s">
        <v>609</v>
      </c>
      <c r="M134" s="57" t="s">
        <v>210</v>
      </c>
      <c r="N134" s="57" t="s">
        <v>657</v>
      </c>
      <c r="O134" s="57" t="s">
        <v>615</v>
      </c>
      <c r="P134" s="57"/>
      <c r="Q134" s="57" t="s">
        <v>641</v>
      </c>
      <c r="S134">
        <v>1648.15</v>
      </c>
      <c r="T134">
        <v>0.20892961308540392</v>
      </c>
      <c r="U134">
        <v>0.82699999999999996</v>
      </c>
      <c r="V134">
        <v>1</v>
      </c>
      <c r="Y134" s="20"/>
    </row>
    <row r="135" spans="1:25">
      <c r="A135" t="s">
        <v>65</v>
      </c>
      <c r="B135" t="s">
        <v>67</v>
      </c>
      <c r="E135">
        <v>72.12</v>
      </c>
      <c r="F135">
        <v>0.01</v>
      </c>
      <c r="G135">
        <v>10.56</v>
      </c>
      <c r="H135">
        <v>0.09</v>
      </c>
      <c r="I135">
        <v>0.04</v>
      </c>
      <c r="J135">
        <v>2.25</v>
      </c>
      <c r="K135">
        <v>3.78</v>
      </c>
      <c r="Q135" t="e">
        <f>1.19 + ((0.98*2/AA99)*AA98)</f>
        <v>#DIV/0!</v>
      </c>
      <c r="R135">
        <v>900</v>
      </c>
      <c r="S135">
        <f>1200+273.15</f>
        <v>1473.15</v>
      </c>
      <c r="T135" t="s">
        <v>68</v>
      </c>
      <c r="U135">
        <f>0.45 / (1 - 0.45)</f>
        <v>0.81818181818181812</v>
      </c>
      <c r="V135">
        <v>20000</v>
      </c>
      <c r="W135">
        <v>1.19</v>
      </c>
      <c r="X135">
        <v>0.98</v>
      </c>
      <c r="Y135" s="19"/>
    </row>
    <row r="136" spans="1:25">
      <c r="A136" t="s">
        <v>35</v>
      </c>
      <c r="B136" s="103" t="str">
        <f>_xlfn.CONCAT(C136, "-", TEXT(D136, "00"))</f>
        <v>FDA3-03</v>
      </c>
      <c r="C136" s="57" t="s">
        <v>538</v>
      </c>
      <c r="D136">
        <v>3</v>
      </c>
      <c r="E136" s="57" t="s">
        <v>545</v>
      </c>
      <c r="G136" s="57" t="s">
        <v>565</v>
      </c>
      <c r="H136" s="57" t="s">
        <v>581</v>
      </c>
      <c r="I136" s="57" t="s">
        <v>600</v>
      </c>
      <c r="M136" s="57" t="s">
        <v>233</v>
      </c>
      <c r="N136" s="57" t="s">
        <v>650</v>
      </c>
      <c r="O136" s="57" t="s">
        <v>324</v>
      </c>
      <c r="P136" s="57"/>
      <c r="Q136" s="57" t="s">
        <v>330</v>
      </c>
      <c r="R136" s="103"/>
      <c r="S136">
        <v>1573.15</v>
      </c>
      <c r="T136">
        <v>0.20892961308540392</v>
      </c>
      <c r="U136" s="58">
        <v>0.80500000000000005</v>
      </c>
      <c r="V136">
        <v>1</v>
      </c>
      <c r="Y136" s="21"/>
    </row>
    <row r="137" spans="1:25" ht="17">
      <c r="A137" t="s">
        <v>37</v>
      </c>
      <c r="B137" s="39" t="s">
        <v>513</v>
      </c>
      <c r="E137" s="47">
        <v>32.83</v>
      </c>
      <c r="G137" s="101"/>
      <c r="H137" s="101"/>
      <c r="I137" s="47">
        <v>32.72</v>
      </c>
      <c r="Q137" s="43">
        <v>32.368073059360732</v>
      </c>
      <c r="S137" s="54">
        <v>1623</v>
      </c>
      <c r="T137">
        <v>9.9999999999999995E-7</v>
      </c>
      <c r="U137" s="43">
        <v>0.8</v>
      </c>
      <c r="V137">
        <v>1</v>
      </c>
    </row>
    <row r="138" spans="1:25">
      <c r="A138" t="s">
        <v>35</v>
      </c>
      <c r="B138" t="str">
        <f t="shared" ref="B138:B144" si="3">_xlfn.CONCAT(C138, "-", TEXT(D138, "00"))</f>
        <v>FDA3-01</v>
      </c>
      <c r="C138" s="57" t="s">
        <v>538</v>
      </c>
      <c r="D138">
        <v>1</v>
      </c>
      <c r="E138" s="56" t="s">
        <v>543</v>
      </c>
      <c r="G138" s="56" t="s">
        <v>563</v>
      </c>
      <c r="H138" s="56" t="s">
        <v>579</v>
      </c>
      <c r="I138" s="56">
        <v>11.077999999999999</v>
      </c>
      <c r="M138" s="57" t="s">
        <v>617</v>
      </c>
      <c r="N138" s="57" t="s">
        <v>648</v>
      </c>
      <c r="O138" s="57" t="s">
        <v>310</v>
      </c>
      <c r="P138" s="57"/>
      <c r="Q138" s="57" t="s">
        <v>628</v>
      </c>
      <c r="S138">
        <v>1573.15</v>
      </c>
      <c r="T138">
        <v>0.20892961308540392</v>
      </c>
      <c r="U138">
        <v>0.8</v>
      </c>
      <c r="V138">
        <v>1</v>
      </c>
    </row>
    <row r="139" spans="1:25">
      <c r="A139" t="s">
        <v>35</v>
      </c>
      <c r="B139" t="str">
        <f t="shared" si="3"/>
        <v>FDA3-02</v>
      </c>
      <c r="C139" s="57" t="s">
        <v>538</v>
      </c>
      <c r="D139">
        <v>2</v>
      </c>
      <c r="E139" s="56" t="s">
        <v>544</v>
      </c>
      <c r="G139" s="56" t="s">
        <v>564</v>
      </c>
      <c r="H139" s="56" t="s">
        <v>580</v>
      </c>
      <c r="I139" s="56" t="s">
        <v>599</v>
      </c>
      <c r="M139" s="57" t="s">
        <v>233</v>
      </c>
      <c r="N139" s="57" t="s">
        <v>649</v>
      </c>
      <c r="O139" s="57" t="s">
        <v>320</v>
      </c>
      <c r="P139" s="57"/>
      <c r="Q139" s="57" t="s">
        <v>629</v>
      </c>
      <c r="S139">
        <v>1573.15</v>
      </c>
      <c r="T139">
        <v>0.20892961308540392</v>
      </c>
      <c r="U139">
        <v>0.8</v>
      </c>
      <c r="V139">
        <v>1</v>
      </c>
    </row>
    <row r="140" spans="1:25">
      <c r="A140" t="s">
        <v>35</v>
      </c>
      <c r="B140" t="str">
        <f t="shared" si="3"/>
        <v>FDA3-04</v>
      </c>
      <c r="C140" s="57" t="s">
        <v>538</v>
      </c>
      <c r="D140">
        <v>4</v>
      </c>
      <c r="E140" s="56" t="s">
        <v>546</v>
      </c>
      <c r="G140" s="56" t="s">
        <v>566</v>
      </c>
      <c r="H140" s="56" t="s">
        <v>582</v>
      </c>
      <c r="I140" s="56" t="s">
        <v>601</v>
      </c>
      <c r="M140" s="57" t="s">
        <v>239</v>
      </c>
      <c r="N140" s="57" t="s">
        <v>651</v>
      </c>
      <c r="O140" s="57" t="s">
        <v>313</v>
      </c>
      <c r="P140" s="57"/>
      <c r="Q140" s="57" t="s">
        <v>630</v>
      </c>
      <c r="S140">
        <v>1573.15</v>
      </c>
      <c r="T140">
        <v>0.20892961308540392</v>
      </c>
      <c r="U140">
        <v>0.8</v>
      </c>
      <c r="V140">
        <v>1</v>
      </c>
    </row>
    <row r="141" spans="1:25">
      <c r="A141" t="s">
        <v>35</v>
      </c>
      <c r="B141" t="str">
        <f t="shared" si="3"/>
        <v>FDA3-0.5-00</v>
      </c>
      <c r="C141" s="57" t="s">
        <v>539</v>
      </c>
      <c r="E141" s="107" t="s">
        <v>547</v>
      </c>
      <c r="G141" s="107" t="s">
        <v>567</v>
      </c>
      <c r="H141" s="107" t="s">
        <v>583</v>
      </c>
      <c r="I141" s="107" t="s">
        <v>602</v>
      </c>
      <c r="M141" s="57" t="s">
        <v>618</v>
      </c>
      <c r="N141" s="57" t="s">
        <v>652</v>
      </c>
      <c r="O141" s="57" t="s">
        <v>317</v>
      </c>
      <c r="P141" s="57"/>
      <c r="Q141" s="57" t="s">
        <v>631</v>
      </c>
      <c r="S141">
        <v>1573.15</v>
      </c>
      <c r="T141">
        <v>0.20892961308540392</v>
      </c>
      <c r="U141">
        <v>0.8</v>
      </c>
      <c r="V141">
        <v>1</v>
      </c>
    </row>
    <row r="142" spans="1:25">
      <c r="A142" t="s">
        <v>35</v>
      </c>
      <c r="B142" t="str">
        <f t="shared" si="3"/>
        <v>FDA3-1.5-00</v>
      </c>
      <c r="C142" s="57" t="s">
        <v>540</v>
      </c>
      <c r="E142" s="107" t="s">
        <v>548</v>
      </c>
      <c r="G142" s="107" t="s">
        <v>568</v>
      </c>
      <c r="H142" s="107" t="s">
        <v>584</v>
      </c>
      <c r="I142" s="107" t="s">
        <v>603</v>
      </c>
      <c r="M142" s="57" t="s">
        <v>619</v>
      </c>
      <c r="N142" s="57" t="s">
        <v>653</v>
      </c>
      <c r="O142" s="57" t="s">
        <v>273</v>
      </c>
      <c r="P142" s="57"/>
      <c r="Q142" s="57" t="s">
        <v>606</v>
      </c>
      <c r="S142">
        <v>1573.15</v>
      </c>
      <c r="T142">
        <v>0.20892961308540392</v>
      </c>
      <c r="U142">
        <v>0.8</v>
      </c>
      <c r="V142">
        <v>1</v>
      </c>
    </row>
    <row r="143" spans="1:25">
      <c r="A143" t="s">
        <v>35</v>
      </c>
      <c r="B143" t="str">
        <f t="shared" si="3"/>
        <v>FDA3-2-00</v>
      </c>
      <c r="C143" s="57" t="s">
        <v>541</v>
      </c>
      <c r="E143" s="57" t="s">
        <v>549</v>
      </c>
      <c r="G143" s="57" t="s">
        <v>569</v>
      </c>
      <c r="H143" s="57" t="s">
        <v>585</v>
      </c>
      <c r="I143" s="57" t="s">
        <v>604</v>
      </c>
      <c r="M143" s="57" t="s">
        <v>620</v>
      </c>
      <c r="N143" s="57" t="s">
        <v>654</v>
      </c>
      <c r="O143" s="57" t="s">
        <v>613</v>
      </c>
      <c r="P143" s="57"/>
      <c r="Q143" s="57" t="s">
        <v>632</v>
      </c>
      <c r="S143">
        <v>1573.15</v>
      </c>
      <c r="T143">
        <v>0.20892961308540392</v>
      </c>
      <c r="U143">
        <v>0.8</v>
      </c>
      <c r="V143">
        <v>1</v>
      </c>
    </row>
    <row r="144" spans="1:25">
      <c r="A144" t="s">
        <v>35</v>
      </c>
      <c r="B144" t="str">
        <f t="shared" si="3"/>
        <v>FD-02</v>
      </c>
      <c r="C144" s="106" t="s">
        <v>542</v>
      </c>
      <c r="D144">
        <v>2</v>
      </c>
      <c r="E144" s="57" t="s">
        <v>557</v>
      </c>
      <c r="G144" s="57" t="s">
        <v>274</v>
      </c>
      <c r="H144" s="57" t="s">
        <v>593</v>
      </c>
      <c r="I144" s="57" t="s">
        <v>588</v>
      </c>
      <c r="M144" s="57" t="s">
        <v>624</v>
      </c>
      <c r="N144" s="57" t="s">
        <v>657</v>
      </c>
      <c r="O144" s="57" t="s">
        <v>354</v>
      </c>
      <c r="P144" s="57"/>
      <c r="Q144" s="57" t="s">
        <v>640</v>
      </c>
      <c r="R144" s="101"/>
      <c r="S144">
        <v>1648.15</v>
      </c>
      <c r="T144">
        <v>0.20892961308540392</v>
      </c>
      <c r="U144" s="58">
        <v>0.79200000000000004</v>
      </c>
      <c r="V144">
        <v>1</v>
      </c>
    </row>
    <row r="145" spans="1:24" ht="17">
      <c r="A145" t="s">
        <v>33</v>
      </c>
      <c r="B145" t="str">
        <f>_xlfn.CONCAT(C145, "-", D145)</f>
        <v>7159V-RB0-15</v>
      </c>
      <c r="C145" s="32" t="s">
        <v>660</v>
      </c>
      <c r="D145" s="59" t="s">
        <v>671</v>
      </c>
      <c r="E145" s="63" t="s">
        <v>696</v>
      </c>
      <c r="F145" s="62" t="s">
        <v>697</v>
      </c>
      <c r="G145" s="63" t="s">
        <v>698</v>
      </c>
      <c r="H145" s="62" t="s">
        <v>700</v>
      </c>
      <c r="I145" s="62" t="s">
        <v>699</v>
      </c>
      <c r="J145" s="62" t="s">
        <v>701</v>
      </c>
      <c r="K145" s="62" t="s">
        <v>702</v>
      </c>
      <c r="Q145" s="63" t="s">
        <v>703</v>
      </c>
      <c r="R145" s="112">
        <v>1350</v>
      </c>
      <c r="S145" s="8">
        <f>R145+273.15</f>
        <v>1623.15</v>
      </c>
      <c r="T145" s="61">
        <v>6.4780059599999997E-5</v>
      </c>
      <c r="U145">
        <v>0.72413793103448265</v>
      </c>
      <c r="V145">
        <v>1</v>
      </c>
    </row>
    <row r="146" spans="1:24" ht="17">
      <c r="A146" t="s">
        <v>37</v>
      </c>
      <c r="B146" s="40" t="s">
        <v>511</v>
      </c>
      <c r="E146" s="43">
        <v>23.14</v>
      </c>
      <c r="I146" s="43">
        <v>22.23</v>
      </c>
      <c r="Q146" s="43">
        <v>53.376444802578568</v>
      </c>
      <c r="S146" s="54">
        <v>1623</v>
      </c>
      <c r="T146">
        <v>9.9999999999999995E-7</v>
      </c>
      <c r="U146" s="43">
        <v>0.7</v>
      </c>
      <c r="V146">
        <v>1</v>
      </c>
    </row>
    <row r="147" spans="1:24">
      <c r="A147" t="s">
        <v>394</v>
      </c>
      <c r="B147" t="s">
        <v>159</v>
      </c>
      <c r="E147" s="4">
        <v>49.940444444444452</v>
      </c>
      <c r="F147" s="4">
        <v>0.98266666666666658</v>
      </c>
      <c r="G147" s="4">
        <v>10</v>
      </c>
      <c r="H147" s="4">
        <v>11.631244444444444</v>
      </c>
      <c r="I147" s="4">
        <v>6.7865777777777776</v>
      </c>
      <c r="J147" s="4"/>
      <c r="O147" s="4">
        <v>0.4449333333333334</v>
      </c>
      <c r="P147" s="4"/>
      <c r="Q147" s="4">
        <v>18.176077777777778</v>
      </c>
      <c r="R147">
        <v>1458</v>
      </c>
      <c r="S147">
        <f>R147+273.15</f>
        <v>1731.15</v>
      </c>
      <c r="T147">
        <v>0.20892961308540392</v>
      </c>
      <c r="U147">
        <v>0.69</v>
      </c>
      <c r="V147" s="5">
        <v>1</v>
      </c>
    </row>
    <row r="148" spans="1:24" ht="17">
      <c r="A148" t="s">
        <v>37</v>
      </c>
      <c r="B148" s="40" t="s">
        <v>531</v>
      </c>
      <c r="E148" s="43">
        <v>34.25</v>
      </c>
      <c r="I148" s="43">
        <v>29.57</v>
      </c>
      <c r="Q148" s="43">
        <v>32.882668815471391</v>
      </c>
      <c r="R148" s="101"/>
      <c r="S148" s="54">
        <v>1673</v>
      </c>
      <c r="T148">
        <v>1E-8</v>
      </c>
      <c r="U148" s="43">
        <v>0.68</v>
      </c>
      <c r="V148">
        <v>1</v>
      </c>
    </row>
    <row r="149" spans="1:24" ht="17">
      <c r="A149" t="s">
        <v>33</v>
      </c>
      <c r="B149" t="str">
        <f>_xlfn.CONCAT(C149, "-", D149)</f>
        <v>7159V-RB0-31</v>
      </c>
      <c r="C149" s="32" t="s">
        <v>660</v>
      </c>
      <c r="D149" s="59" t="s">
        <v>667</v>
      </c>
      <c r="E149" s="63" t="s">
        <v>696</v>
      </c>
      <c r="F149" s="62" t="s">
        <v>697</v>
      </c>
      <c r="G149" s="63" t="s">
        <v>698</v>
      </c>
      <c r="H149" s="62" t="s">
        <v>700</v>
      </c>
      <c r="I149" s="62" t="s">
        <v>699</v>
      </c>
      <c r="J149" s="62" t="s">
        <v>701</v>
      </c>
      <c r="K149" s="62" t="s">
        <v>702</v>
      </c>
      <c r="Q149" s="63" t="s">
        <v>703</v>
      </c>
      <c r="R149" s="112">
        <v>1350</v>
      </c>
      <c r="S149" s="8">
        <f>R149+273.15</f>
        <v>1623.15</v>
      </c>
      <c r="T149" s="61">
        <v>6.4780059599999997E-5</v>
      </c>
      <c r="U149">
        <v>0.66666666666666674</v>
      </c>
      <c r="V149">
        <v>1</v>
      </c>
    </row>
    <row r="150" spans="1:24" ht="17">
      <c r="A150" t="s">
        <v>37</v>
      </c>
      <c r="B150" s="40" t="s">
        <v>477</v>
      </c>
      <c r="E150" s="45">
        <v>16.16</v>
      </c>
      <c r="I150" s="52">
        <v>21.56</v>
      </c>
      <c r="Q150" s="43">
        <v>57.596130002686003</v>
      </c>
      <c r="S150" s="54">
        <v>1573</v>
      </c>
      <c r="T150">
        <v>1E-8</v>
      </c>
      <c r="U150" s="43">
        <v>0.66</v>
      </c>
      <c r="V150">
        <v>1</v>
      </c>
    </row>
    <row r="151" spans="1:24">
      <c r="A151" t="s">
        <v>33</v>
      </c>
      <c r="B151" t="str">
        <f>_xlfn.CONCAT(C151, "-", D151)</f>
        <v>7159VB-P2.5-RB0P2.5-16</v>
      </c>
      <c r="C151" s="32" t="s">
        <v>661</v>
      </c>
      <c r="D151" s="59" t="s">
        <v>676</v>
      </c>
      <c r="E151" s="59" t="s">
        <v>704</v>
      </c>
      <c r="F151" s="59" t="s">
        <v>705</v>
      </c>
      <c r="G151" s="59" t="s">
        <v>706</v>
      </c>
      <c r="H151" s="59" t="s">
        <v>708</v>
      </c>
      <c r="I151" s="59" t="s">
        <v>709</v>
      </c>
      <c r="J151" s="59" t="s">
        <v>710</v>
      </c>
      <c r="K151" s="59" t="s">
        <v>711</v>
      </c>
      <c r="L151" s="59" t="s">
        <v>712</v>
      </c>
      <c r="Q151" s="59" t="s">
        <v>707</v>
      </c>
      <c r="R151" s="60">
        <v>1350</v>
      </c>
      <c r="S151" s="8">
        <f>R151+273.15</f>
        <v>1623.15</v>
      </c>
      <c r="T151" s="61">
        <v>6.4780059599999997E-5</v>
      </c>
      <c r="U151">
        <v>0.63934426229508201</v>
      </c>
      <c r="V151">
        <v>1</v>
      </c>
    </row>
    <row r="152" spans="1:24">
      <c r="A152" t="s">
        <v>35</v>
      </c>
      <c r="B152" t="str">
        <f>_xlfn.CONCAT(C152, "-", TEXT(D152, "00"))</f>
        <v>FD-04</v>
      </c>
      <c r="C152" s="57" t="s">
        <v>542</v>
      </c>
      <c r="D152">
        <v>4</v>
      </c>
      <c r="E152" s="57" t="s">
        <v>559</v>
      </c>
      <c r="G152" s="57" t="s">
        <v>128</v>
      </c>
      <c r="H152" s="57" t="s">
        <v>595</v>
      </c>
      <c r="I152" s="57" t="s">
        <v>609</v>
      </c>
      <c r="M152" s="57" t="s">
        <v>625</v>
      </c>
      <c r="N152" s="57" t="s">
        <v>340</v>
      </c>
      <c r="O152" s="57" t="s">
        <v>616</v>
      </c>
      <c r="P152" s="57"/>
      <c r="Q152" s="57" t="s">
        <v>642</v>
      </c>
      <c r="R152" s="101"/>
      <c r="S152">
        <v>1648.15</v>
      </c>
      <c r="T152">
        <v>2.2387211385683386E-3</v>
      </c>
      <c r="U152">
        <v>0.63800000000000001</v>
      </c>
      <c r="V152">
        <v>1</v>
      </c>
    </row>
    <row r="153" spans="1:24">
      <c r="A153" t="s">
        <v>18</v>
      </c>
      <c r="B153" t="str">
        <f>_xlfn.CONCAT(C153, "-", TEXT(D153, "00"))</f>
        <v>601232-02</v>
      </c>
      <c r="C153">
        <v>601232</v>
      </c>
      <c r="D153">
        <v>2</v>
      </c>
      <c r="E153">
        <v>49.69</v>
      </c>
      <c r="F153">
        <v>2.63</v>
      </c>
      <c r="G153">
        <v>17.53</v>
      </c>
      <c r="H153">
        <v>3.85</v>
      </c>
      <c r="I153">
        <v>6.9</v>
      </c>
      <c r="J153">
        <v>4.74</v>
      </c>
      <c r="K153">
        <v>1.93</v>
      </c>
      <c r="L153">
        <v>1.07</v>
      </c>
      <c r="Q153">
        <v>10.61</v>
      </c>
      <c r="R153" s="98">
        <v>1200</v>
      </c>
      <c r="S153">
        <f>1200+273.15</f>
        <v>1473.15</v>
      </c>
      <c r="T153">
        <v>9.9999999999999995E-7</v>
      </c>
      <c r="U153">
        <f>(X153/AA$2*2)/(W153/AA$1)</f>
        <v>0.6367887950033021</v>
      </c>
      <c r="V153">
        <v>1</v>
      </c>
      <c r="W153">
        <v>6.5</v>
      </c>
      <c r="X153">
        <v>4.5999999999999996</v>
      </c>
    </row>
    <row r="154" spans="1:24" ht="17">
      <c r="A154" t="s">
        <v>37</v>
      </c>
      <c r="B154" s="40" t="s">
        <v>502</v>
      </c>
      <c r="E154" s="43">
        <v>19.510000000000002</v>
      </c>
      <c r="I154" s="43">
        <v>17.05</v>
      </c>
      <c r="Q154" s="43">
        <v>60.091919419822716</v>
      </c>
      <c r="S154" s="54">
        <v>1623</v>
      </c>
      <c r="T154">
        <v>9.9999999999999995E-7</v>
      </c>
      <c r="U154" s="43">
        <v>0.6</v>
      </c>
      <c r="V154">
        <v>1</v>
      </c>
    </row>
    <row r="155" spans="1:24" ht="17">
      <c r="A155" t="s">
        <v>37</v>
      </c>
      <c r="B155" s="40" t="s">
        <v>503</v>
      </c>
      <c r="E155" s="43">
        <v>15.95</v>
      </c>
      <c r="I155" s="43">
        <v>4.05</v>
      </c>
      <c r="Q155" s="43">
        <v>77.896932581251662</v>
      </c>
      <c r="S155" s="54">
        <v>1623</v>
      </c>
      <c r="T155">
        <v>9.9999999999999995E-7</v>
      </c>
      <c r="U155" s="43">
        <v>0.6</v>
      </c>
      <c r="V155">
        <v>1</v>
      </c>
    </row>
    <row r="156" spans="1:24">
      <c r="A156" t="s">
        <v>18</v>
      </c>
      <c r="B156" t="str">
        <f>_xlfn.CONCAT(C156, "-", TEXT(D156, "00"))</f>
        <v>PGG2-03</v>
      </c>
      <c r="C156" t="s">
        <v>62</v>
      </c>
      <c r="D156">
        <v>3</v>
      </c>
      <c r="E156">
        <v>51.04</v>
      </c>
      <c r="F156">
        <v>1.71</v>
      </c>
      <c r="G156">
        <v>14.58</v>
      </c>
      <c r="H156">
        <v>4.7</v>
      </c>
      <c r="I156">
        <v>8.89</v>
      </c>
      <c r="J156">
        <v>3.17</v>
      </c>
      <c r="K156">
        <v>0.78</v>
      </c>
      <c r="L156">
        <v>0.36</v>
      </c>
      <c r="Q156">
        <v>13.48</v>
      </c>
      <c r="R156" s="98">
        <v>1200</v>
      </c>
      <c r="S156">
        <f>1200+273.15</f>
        <v>1473.15</v>
      </c>
      <c r="T156">
        <v>1.5848931924611111E-6</v>
      </c>
      <c r="U156">
        <f>(X156/AA$2*2)/(W156/AA$1)</f>
        <v>0.5870190703420709</v>
      </c>
      <c r="V156">
        <v>1</v>
      </c>
      <c r="W156">
        <v>8.4</v>
      </c>
      <c r="X156">
        <v>5.48</v>
      </c>
    </row>
    <row r="157" spans="1:24">
      <c r="A157" t="s">
        <v>35</v>
      </c>
      <c r="B157" t="str">
        <f>_xlfn.CONCAT(C157, "-", TEXT(D157, "00"))</f>
        <v>FD-05</v>
      </c>
      <c r="C157" s="57" t="s">
        <v>542</v>
      </c>
      <c r="D157">
        <v>5</v>
      </c>
      <c r="E157" s="57" t="s">
        <v>560</v>
      </c>
      <c r="G157" s="57" t="s">
        <v>577</v>
      </c>
      <c r="H157" s="57" t="s">
        <v>596</v>
      </c>
      <c r="I157" s="57" t="s">
        <v>610</v>
      </c>
      <c r="M157" s="57" t="s">
        <v>626</v>
      </c>
      <c r="N157" s="57" t="s">
        <v>303</v>
      </c>
      <c r="O157" s="57" t="s">
        <v>219</v>
      </c>
      <c r="P157" s="57"/>
      <c r="Q157" s="57" t="s">
        <v>643</v>
      </c>
      <c r="S157">
        <v>1648.15</v>
      </c>
      <c r="T157">
        <v>1E-4</v>
      </c>
      <c r="U157" s="58">
        <v>0.58699999999999997</v>
      </c>
      <c r="V157">
        <v>1</v>
      </c>
    </row>
    <row r="158" spans="1:24" ht="17">
      <c r="A158" t="s">
        <v>37</v>
      </c>
      <c r="B158" s="40" t="s">
        <v>470</v>
      </c>
      <c r="E158" s="42">
        <v>38.4</v>
      </c>
      <c r="I158" s="51">
        <v>23.03</v>
      </c>
      <c r="Q158" s="43">
        <v>37.436841257050766</v>
      </c>
      <c r="R158" s="98"/>
      <c r="S158" s="54">
        <v>1573</v>
      </c>
      <c r="T158">
        <v>9.9999999999999995E-7</v>
      </c>
      <c r="U158" s="43">
        <v>0.57999999999999996</v>
      </c>
      <c r="V158">
        <v>1</v>
      </c>
    </row>
    <row r="159" spans="1:24">
      <c r="A159" t="s">
        <v>18</v>
      </c>
      <c r="B159" s="101" t="str">
        <f>_xlfn.CONCAT(C159, "-", TEXT(D159, "00"))</f>
        <v>601233-02</v>
      </c>
      <c r="C159">
        <v>601233</v>
      </c>
      <c r="D159">
        <v>2</v>
      </c>
      <c r="E159" s="101">
        <v>47.08</v>
      </c>
      <c r="F159">
        <v>3.02</v>
      </c>
      <c r="G159">
        <v>15.9</v>
      </c>
      <c r="H159">
        <v>6.14</v>
      </c>
      <c r="I159" s="101">
        <v>10.71</v>
      </c>
      <c r="J159">
        <v>2.86</v>
      </c>
      <c r="K159">
        <v>0.86</v>
      </c>
      <c r="L159">
        <v>0.48</v>
      </c>
      <c r="Q159" s="101">
        <v>11.95</v>
      </c>
      <c r="R159">
        <v>1200</v>
      </c>
      <c r="S159">
        <f>1200+273.15</f>
        <v>1473.15</v>
      </c>
      <c r="T159">
        <v>9.9999999999999995E-7</v>
      </c>
      <c r="U159" s="101">
        <f>(X159/AA$2*2)/(W159/AA$1)</f>
        <v>0.57521026835005917</v>
      </c>
      <c r="V159">
        <v>1</v>
      </c>
      <c r="W159">
        <v>7.54</v>
      </c>
      <c r="X159">
        <v>4.82</v>
      </c>
    </row>
    <row r="160" spans="1:24">
      <c r="A160" t="s">
        <v>35</v>
      </c>
      <c r="B160" t="str">
        <f>_xlfn.CONCAT(C160, "-", TEXT(D160, "00"))</f>
        <v>FDA3-05</v>
      </c>
      <c r="C160" s="57" t="s">
        <v>538</v>
      </c>
      <c r="D160">
        <v>5</v>
      </c>
      <c r="E160" s="57" t="s">
        <v>550</v>
      </c>
      <c r="G160" s="57" t="s">
        <v>570</v>
      </c>
      <c r="H160" s="57" t="s">
        <v>586</v>
      </c>
      <c r="I160" s="57" t="s">
        <v>605</v>
      </c>
      <c r="M160" s="57" t="s">
        <v>621</v>
      </c>
      <c r="N160" s="57" t="s">
        <v>655</v>
      </c>
      <c r="O160" s="57" t="s">
        <v>337</v>
      </c>
      <c r="P160" s="57"/>
      <c r="Q160" s="56" t="s">
        <v>633</v>
      </c>
      <c r="S160">
        <v>1573.15</v>
      </c>
      <c r="T160">
        <v>1E-3</v>
      </c>
      <c r="U160" s="58">
        <v>0.57499999999999996</v>
      </c>
      <c r="V160">
        <v>1</v>
      </c>
    </row>
    <row r="161" spans="1:24" ht="17">
      <c r="A161" t="s">
        <v>37</v>
      </c>
      <c r="B161" s="40" t="s">
        <v>523</v>
      </c>
      <c r="E161" s="43">
        <v>1.06</v>
      </c>
      <c r="I161" s="43">
        <v>21.27</v>
      </c>
      <c r="Q161" s="47">
        <v>72.51940692989524</v>
      </c>
      <c r="S161" s="54">
        <v>1673</v>
      </c>
      <c r="T161">
        <v>1E-8</v>
      </c>
      <c r="U161" s="43">
        <v>0.56999999999999995</v>
      </c>
      <c r="V161">
        <v>1</v>
      </c>
    </row>
    <row r="162" spans="1:24">
      <c r="A162" t="s">
        <v>45</v>
      </c>
      <c r="B162" s="14" t="s">
        <v>406</v>
      </c>
      <c r="E162" s="22">
        <v>50.6</v>
      </c>
      <c r="F162" s="23">
        <v>1.42</v>
      </c>
      <c r="G162" s="23">
        <v>19.68</v>
      </c>
      <c r="H162" s="23">
        <v>1.34</v>
      </c>
      <c r="I162" s="23">
        <v>6.74</v>
      </c>
      <c r="J162" s="23">
        <v>11.45</v>
      </c>
      <c r="K162" s="23">
        <v>7.0000000000000007E-2</v>
      </c>
      <c r="L162" s="23"/>
      <c r="M162" s="23"/>
      <c r="N162" s="23"/>
      <c r="O162" s="23"/>
      <c r="P162" s="23"/>
      <c r="Q162" s="153">
        <v>7.86</v>
      </c>
      <c r="R162" s="17">
        <v>1250</v>
      </c>
      <c r="S162" s="8">
        <f>R162+273.15</f>
        <v>1523.15</v>
      </c>
      <c r="T162" s="1">
        <v>1.7378008287493747E-8</v>
      </c>
      <c r="U162">
        <v>0.55038759689922478</v>
      </c>
      <c r="V162">
        <v>1</v>
      </c>
    </row>
    <row r="163" spans="1:24">
      <c r="A163" t="s">
        <v>18</v>
      </c>
      <c r="B163" t="str">
        <f>_xlfn.CONCAT(C163, "-", TEXT(D163, "00"))</f>
        <v>PGG2-02</v>
      </c>
      <c r="C163" t="s">
        <v>62</v>
      </c>
      <c r="D163">
        <v>2</v>
      </c>
      <c r="E163">
        <v>51.04</v>
      </c>
      <c r="F163">
        <v>1.71</v>
      </c>
      <c r="G163">
        <v>14.58</v>
      </c>
      <c r="H163">
        <v>4.7</v>
      </c>
      <c r="I163">
        <v>8.89</v>
      </c>
      <c r="J163">
        <v>3.17</v>
      </c>
      <c r="K163">
        <v>0.78</v>
      </c>
      <c r="L163">
        <v>0.36</v>
      </c>
      <c r="Q163" s="101">
        <v>13.48</v>
      </c>
      <c r="R163">
        <v>1200</v>
      </c>
      <c r="S163">
        <f>1200+273.15</f>
        <v>1473.15</v>
      </c>
      <c r="T163">
        <v>9.9999999999999995E-7</v>
      </c>
      <c r="U163">
        <f>(X163/AA$2*2)/(W163/AA$1)</f>
        <v>0.54196663842138282</v>
      </c>
      <c r="V163">
        <v>1</v>
      </c>
      <c r="W163">
        <v>8.65</v>
      </c>
      <c r="X163">
        <v>5.21</v>
      </c>
    </row>
    <row r="164" spans="1:24">
      <c r="A164" t="s">
        <v>45</v>
      </c>
      <c r="B164" s="15" t="s">
        <v>439</v>
      </c>
      <c r="E164" s="22">
        <v>46.77</v>
      </c>
      <c r="F164" s="24">
        <v>1.38</v>
      </c>
      <c r="G164" s="25">
        <v>18.309999999999999</v>
      </c>
      <c r="H164" s="24">
        <v>1.21</v>
      </c>
      <c r="I164" s="24">
        <v>6.91</v>
      </c>
      <c r="J164" s="24">
        <v>0.05</v>
      </c>
      <c r="K164" s="25">
        <v>17.5</v>
      </c>
      <c r="L164" s="25"/>
      <c r="M164" s="25"/>
      <c r="N164" s="25"/>
      <c r="O164" s="25"/>
      <c r="P164" s="25"/>
      <c r="Q164" s="139">
        <v>7.34</v>
      </c>
      <c r="R164" s="17">
        <v>1400</v>
      </c>
      <c r="S164" s="8">
        <f>R164+273.15</f>
        <v>1673.15</v>
      </c>
      <c r="T164" s="1">
        <v>2.5118864315095784E-10</v>
      </c>
      <c r="U164">
        <v>0.53846153846153844</v>
      </c>
      <c r="V164">
        <v>1</v>
      </c>
    </row>
    <row r="165" spans="1:24" ht="17">
      <c r="A165" t="s">
        <v>33</v>
      </c>
      <c r="B165" t="str">
        <f>_xlfn.CONCAT(C165, "-", D165)</f>
        <v>7159V-RB0-3</v>
      </c>
      <c r="C165" s="32" t="s">
        <v>660</v>
      </c>
      <c r="D165" s="59" t="s">
        <v>672</v>
      </c>
      <c r="E165" s="63" t="s">
        <v>696</v>
      </c>
      <c r="F165" s="62" t="s">
        <v>697</v>
      </c>
      <c r="G165" s="63" t="s">
        <v>698</v>
      </c>
      <c r="H165" s="62" t="s">
        <v>700</v>
      </c>
      <c r="I165" s="62" t="s">
        <v>699</v>
      </c>
      <c r="J165" s="62" t="s">
        <v>701</v>
      </c>
      <c r="K165" s="62" t="s">
        <v>702</v>
      </c>
      <c r="Q165" s="138" t="s">
        <v>703</v>
      </c>
      <c r="R165" s="60">
        <v>1350</v>
      </c>
      <c r="S165" s="8">
        <f>R165+273.15</f>
        <v>1623.15</v>
      </c>
      <c r="T165" s="61">
        <v>3.2466938899999998E-6</v>
      </c>
      <c r="U165">
        <v>0.53846153846153844</v>
      </c>
      <c r="V165">
        <v>1</v>
      </c>
    </row>
    <row r="166" spans="1:24">
      <c r="A166" t="s">
        <v>33</v>
      </c>
      <c r="B166" t="str">
        <f>_xlfn.CONCAT(C166, "-", D166)</f>
        <v>7159VB-RB3-2</v>
      </c>
      <c r="C166" s="32" t="s">
        <v>662</v>
      </c>
      <c r="D166" s="59" t="s">
        <v>681</v>
      </c>
      <c r="E166" s="59" t="s">
        <v>713</v>
      </c>
      <c r="F166" s="65" t="s">
        <v>714</v>
      </c>
      <c r="G166" s="59" t="s">
        <v>715</v>
      </c>
      <c r="H166" s="65" t="s">
        <v>716</v>
      </c>
      <c r="I166" s="65" t="s">
        <v>717</v>
      </c>
      <c r="J166" s="65" t="s">
        <v>718</v>
      </c>
      <c r="K166" s="65" t="s">
        <v>719</v>
      </c>
      <c r="Q166" s="154" t="s">
        <v>720</v>
      </c>
      <c r="R166" s="60">
        <v>1350</v>
      </c>
      <c r="S166" s="8">
        <f>R166+273.15</f>
        <v>1623.15</v>
      </c>
      <c r="T166" s="61">
        <v>6.4780059599999997E-5</v>
      </c>
      <c r="U166">
        <v>0.51515151515151525</v>
      </c>
      <c r="V166">
        <v>1</v>
      </c>
    </row>
    <row r="167" spans="1:24">
      <c r="A167" t="s">
        <v>18</v>
      </c>
      <c r="B167" t="str">
        <f>_xlfn.CONCAT(C167, "-", TEXT(D167, "00"))</f>
        <v>240308.5-02</v>
      </c>
      <c r="C167">
        <v>240308.5</v>
      </c>
      <c r="D167">
        <v>2</v>
      </c>
      <c r="E167">
        <v>61.26</v>
      </c>
      <c r="F167">
        <v>0.72</v>
      </c>
      <c r="G167">
        <v>17.440000000000001</v>
      </c>
      <c r="H167">
        <v>3.16</v>
      </c>
      <c r="I167">
        <v>5.84</v>
      </c>
      <c r="J167">
        <v>4.2699999999999996</v>
      </c>
      <c r="K167">
        <v>1.17</v>
      </c>
      <c r="L167">
        <v>0.2</v>
      </c>
      <c r="Q167" s="101">
        <v>5.69</v>
      </c>
      <c r="R167">
        <v>1200</v>
      </c>
      <c r="S167">
        <f>1200+273.15</f>
        <v>1473.15</v>
      </c>
      <c r="T167">
        <v>9.9999999999999995E-7</v>
      </c>
      <c r="U167">
        <f>(X167/AA$2*2)/(W167/AA$1)</f>
        <v>0.50153358409026993</v>
      </c>
      <c r="V167">
        <v>1</v>
      </c>
      <c r="W167">
        <v>3.66</v>
      </c>
      <c r="X167">
        <v>2.04</v>
      </c>
    </row>
    <row r="168" spans="1:24" ht="17">
      <c r="A168" t="s">
        <v>37</v>
      </c>
      <c r="B168" s="40" t="s">
        <v>506</v>
      </c>
      <c r="E168" s="43">
        <v>17.18</v>
      </c>
      <c r="I168" s="43">
        <v>0</v>
      </c>
      <c r="Q168" s="47">
        <v>80.933047542304593</v>
      </c>
      <c r="S168" s="54">
        <v>1623</v>
      </c>
      <c r="T168">
        <v>9.9999999999999995E-7</v>
      </c>
      <c r="U168" s="43">
        <v>0.5</v>
      </c>
      <c r="V168">
        <v>1</v>
      </c>
    </row>
    <row r="169" spans="1:24">
      <c r="A169" t="s">
        <v>33</v>
      </c>
      <c r="B169" t="str">
        <f>_xlfn.CONCAT(C169, "-", D169)</f>
        <v>7159VB-P2.5-RB0P2.5-13</v>
      </c>
      <c r="C169" s="32" t="s">
        <v>661</v>
      </c>
      <c r="D169" s="59" t="s">
        <v>677</v>
      </c>
      <c r="E169" s="59" t="s">
        <v>704</v>
      </c>
      <c r="F169" s="59" t="s">
        <v>705</v>
      </c>
      <c r="G169" s="59" t="s">
        <v>706</v>
      </c>
      <c r="H169" s="59" t="s">
        <v>708</v>
      </c>
      <c r="I169" s="59" t="s">
        <v>709</v>
      </c>
      <c r="J169" s="59" t="s">
        <v>710</v>
      </c>
      <c r="K169" s="59" t="s">
        <v>711</v>
      </c>
      <c r="L169" s="59" t="s">
        <v>712</v>
      </c>
      <c r="Q169" s="127" t="s">
        <v>707</v>
      </c>
      <c r="R169" s="60">
        <v>1350</v>
      </c>
      <c r="S169" s="8">
        <f>R169+273.15</f>
        <v>1623.15</v>
      </c>
      <c r="T169" s="61">
        <v>3.2466938899999998E-6</v>
      </c>
      <c r="U169">
        <v>0.49253731343283591</v>
      </c>
      <c r="V169">
        <v>1</v>
      </c>
    </row>
    <row r="170" spans="1:24">
      <c r="A170" t="s">
        <v>18</v>
      </c>
      <c r="B170" s="101" t="str">
        <f>_xlfn.CONCAT(C170, "-", TEXT(D170, "00"))</f>
        <v>PGG2-04</v>
      </c>
      <c r="C170" t="s">
        <v>62</v>
      </c>
      <c r="D170">
        <v>4</v>
      </c>
      <c r="E170" s="101">
        <v>51.04</v>
      </c>
      <c r="F170">
        <v>1.71</v>
      </c>
      <c r="G170">
        <v>14.58</v>
      </c>
      <c r="H170">
        <v>4.7</v>
      </c>
      <c r="I170" s="101">
        <v>8.89</v>
      </c>
      <c r="J170">
        <v>3.17</v>
      </c>
      <c r="K170">
        <v>0.78</v>
      </c>
      <c r="L170">
        <v>0.36</v>
      </c>
      <c r="Q170" s="101">
        <v>13.48</v>
      </c>
      <c r="R170">
        <v>1200</v>
      </c>
      <c r="S170">
        <f>1200+273.15</f>
        <v>1473.15</v>
      </c>
      <c r="T170">
        <v>4.365158322401653E-7</v>
      </c>
      <c r="U170" s="101">
        <f>(X170/AA$2*2)/(W170/AA$1)</f>
        <v>0.49126411839124412</v>
      </c>
      <c r="V170">
        <v>1</v>
      </c>
      <c r="W170">
        <v>8.92</v>
      </c>
      <c r="X170">
        <v>4.87</v>
      </c>
    </row>
    <row r="171" spans="1:24" ht="17">
      <c r="A171" t="s">
        <v>37</v>
      </c>
      <c r="B171" s="40" t="s">
        <v>472</v>
      </c>
      <c r="E171" s="42">
        <v>43.8</v>
      </c>
      <c r="I171" s="51">
        <v>12.05</v>
      </c>
      <c r="Q171" s="47">
        <v>43.226043513295728</v>
      </c>
      <c r="S171" s="54">
        <v>1573</v>
      </c>
      <c r="T171">
        <v>9.9999999999999995E-7</v>
      </c>
      <c r="U171" s="43">
        <v>0.49</v>
      </c>
      <c r="V171">
        <v>1</v>
      </c>
    </row>
    <row r="172" spans="1:24">
      <c r="A172" t="s">
        <v>18</v>
      </c>
      <c r="B172" t="str">
        <f>_xlfn.CONCAT(C172, "-", TEXT(D172, "00"))</f>
        <v>RIF-02</v>
      </c>
      <c r="C172" t="s">
        <v>63</v>
      </c>
      <c r="D172">
        <v>2</v>
      </c>
      <c r="E172">
        <v>54.46</v>
      </c>
      <c r="F172">
        <v>1.8</v>
      </c>
      <c r="G172">
        <v>13.61</v>
      </c>
      <c r="H172">
        <v>4.05</v>
      </c>
      <c r="I172">
        <v>7.69</v>
      </c>
      <c r="J172">
        <v>3.1</v>
      </c>
      <c r="K172">
        <v>1.51</v>
      </c>
      <c r="L172">
        <v>0.38</v>
      </c>
      <c r="Q172" s="101">
        <v>12.05</v>
      </c>
      <c r="R172">
        <v>1200</v>
      </c>
      <c r="S172">
        <f>1200+273.15</f>
        <v>1473.15</v>
      </c>
      <c r="T172">
        <v>9.9999999999999995E-7</v>
      </c>
      <c r="U172">
        <f>(X172/AA$2*2)/(W172/AA$1)</f>
        <v>0.48293613622154663</v>
      </c>
      <c r="V172">
        <v>1</v>
      </c>
      <c r="W172">
        <v>7.9</v>
      </c>
      <c r="X172">
        <v>4.24</v>
      </c>
    </row>
    <row r="173" spans="1:24" ht="17">
      <c r="A173" t="s">
        <v>37</v>
      </c>
      <c r="B173" s="40" t="s">
        <v>469</v>
      </c>
      <c r="E173" s="42">
        <v>38.700000000000003</v>
      </c>
      <c r="I173" s="51">
        <v>20.3</v>
      </c>
      <c r="Q173" s="47">
        <v>41.939554123019072</v>
      </c>
      <c r="S173" s="54">
        <v>1573</v>
      </c>
      <c r="T173">
        <v>9.9999999999999995E-7</v>
      </c>
      <c r="U173" s="43">
        <v>0.48</v>
      </c>
      <c r="V173">
        <v>1</v>
      </c>
    </row>
    <row r="174" spans="1:24" ht="17">
      <c r="A174" t="s">
        <v>37</v>
      </c>
      <c r="B174" s="40" t="s">
        <v>505</v>
      </c>
      <c r="E174" s="43">
        <v>23.23</v>
      </c>
      <c r="I174" s="43">
        <v>10.09</v>
      </c>
      <c r="Q174" s="47">
        <v>64.015712060166521</v>
      </c>
      <c r="S174" s="54">
        <v>1623</v>
      </c>
      <c r="T174">
        <v>9.9999999999999995E-7</v>
      </c>
      <c r="U174" s="43">
        <v>0.48</v>
      </c>
      <c r="V174">
        <v>1</v>
      </c>
    </row>
    <row r="175" spans="1:24" ht="17">
      <c r="A175" t="s">
        <v>37</v>
      </c>
      <c r="B175" s="40" t="s">
        <v>532</v>
      </c>
      <c r="E175" s="43">
        <v>37.090000000000003</v>
      </c>
      <c r="I175" s="43">
        <v>36.47</v>
      </c>
      <c r="Q175" s="47">
        <v>23.568485629868384</v>
      </c>
      <c r="S175" s="54">
        <v>1673</v>
      </c>
      <c r="T175">
        <v>1E-8</v>
      </c>
      <c r="U175" s="43">
        <v>0.46</v>
      </c>
      <c r="V175">
        <v>1</v>
      </c>
    </row>
    <row r="176" spans="1:24" ht="17">
      <c r="A176" t="s">
        <v>37</v>
      </c>
      <c r="B176" s="40" t="s">
        <v>471</v>
      </c>
      <c r="E176" s="43">
        <v>6</v>
      </c>
      <c r="I176" s="51">
        <v>25.5</v>
      </c>
      <c r="Q176" s="47">
        <v>35.249809293580441</v>
      </c>
      <c r="S176" s="54">
        <v>1573</v>
      </c>
      <c r="T176">
        <v>9.9999999999999995E-7</v>
      </c>
      <c r="U176" s="43">
        <v>0.45</v>
      </c>
      <c r="V176">
        <v>1</v>
      </c>
    </row>
    <row r="177" spans="1:24">
      <c r="A177" t="s">
        <v>26</v>
      </c>
      <c r="B177" s="77">
        <v>133</v>
      </c>
      <c r="E177" s="79">
        <v>0</v>
      </c>
      <c r="I177" s="79">
        <v>25.3</v>
      </c>
      <c r="P177" s="83">
        <v>9.1999999999999998E-2</v>
      </c>
      <c r="Q177" s="101">
        <v>70.113671770077886</v>
      </c>
      <c r="S177" s="77">
        <v>1473</v>
      </c>
      <c r="T177" s="32">
        <v>6.4565422903465492E-13</v>
      </c>
      <c r="U177" s="32">
        <v>0.44946808510638292</v>
      </c>
      <c r="V177" s="84">
        <v>1</v>
      </c>
    </row>
    <row r="178" spans="1:24">
      <c r="A178" t="s">
        <v>45</v>
      </c>
      <c r="B178" s="15" t="s">
        <v>410</v>
      </c>
      <c r="E178" s="22">
        <v>50.6</v>
      </c>
      <c r="F178" s="23">
        <v>1.42</v>
      </c>
      <c r="G178" s="23">
        <v>19.68</v>
      </c>
      <c r="H178" s="23">
        <v>1.34</v>
      </c>
      <c r="I178" s="23">
        <v>6.74</v>
      </c>
      <c r="J178" s="23">
        <v>11.45</v>
      </c>
      <c r="K178" s="23">
        <v>7.0000000000000007E-2</v>
      </c>
      <c r="L178" s="23"/>
      <c r="M178" s="23"/>
      <c r="N178" s="23"/>
      <c r="O178" s="23"/>
      <c r="P178" s="23"/>
      <c r="Q178" s="153">
        <v>7.86</v>
      </c>
      <c r="R178" s="17">
        <v>1250</v>
      </c>
      <c r="S178" s="8">
        <f>R178+273.15</f>
        <v>1523.15</v>
      </c>
      <c r="T178" s="1">
        <v>5.4954087385762314E-12</v>
      </c>
      <c r="U178">
        <v>0.44927536231884063</v>
      </c>
      <c r="V178">
        <v>1</v>
      </c>
    </row>
    <row r="179" spans="1:24">
      <c r="A179" t="s">
        <v>45</v>
      </c>
      <c r="B179" s="14" t="s">
        <v>426</v>
      </c>
      <c r="E179" s="22">
        <v>47.88</v>
      </c>
      <c r="F179" s="25">
        <v>1.33</v>
      </c>
      <c r="G179" s="25">
        <v>18.61</v>
      </c>
      <c r="H179" s="25">
        <v>1.1599999999999999</v>
      </c>
      <c r="I179" s="25">
        <v>6.15</v>
      </c>
      <c r="J179" s="25">
        <v>6.75</v>
      </c>
      <c r="K179" s="25">
        <v>9.33</v>
      </c>
      <c r="L179" s="25"/>
      <c r="M179" s="25"/>
      <c r="N179" s="25"/>
      <c r="O179" s="25"/>
      <c r="P179" s="25"/>
      <c r="Q179" s="140">
        <v>7.14</v>
      </c>
      <c r="R179" s="17">
        <v>1250</v>
      </c>
      <c r="S179" s="8">
        <f>R179+273.15</f>
        <v>1523.15</v>
      </c>
      <c r="T179" s="1">
        <v>1.7378008287493747E-8</v>
      </c>
      <c r="U179">
        <v>0.44927536231884063</v>
      </c>
      <c r="V179">
        <v>1</v>
      </c>
    </row>
    <row r="180" spans="1:24">
      <c r="A180" t="s">
        <v>35</v>
      </c>
      <c r="B180" t="str">
        <f>_xlfn.CONCAT(C180, "-", TEXT(D180, "00"))</f>
        <v>FDA3-06</v>
      </c>
      <c r="C180" s="57" t="s">
        <v>538</v>
      </c>
      <c r="D180">
        <v>6</v>
      </c>
      <c r="E180" s="57" t="s">
        <v>551</v>
      </c>
      <c r="G180" s="57" t="s">
        <v>571</v>
      </c>
      <c r="H180" s="57" t="s">
        <v>587</v>
      </c>
      <c r="I180" s="57" t="s">
        <v>606</v>
      </c>
      <c r="M180" s="57" t="s">
        <v>621</v>
      </c>
      <c r="N180" s="57" t="s">
        <v>295</v>
      </c>
      <c r="O180" s="57" t="s">
        <v>354</v>
      </c>
      <c r="P180" s="57"/>
      <c r="Q180" s="56" t="s">
        <v>634</v>
      </c>
      <c r="S180">
        <v>1573.15</v>
      </c>
      <c r="T180">
        <v>1E-4</v>
      </c>
      <c r="U180" s="104">
        <v>0.44700000000000001</v>
      </c>
      <c r="V180">
        <v>1</v>
      </c>
    </row>
    <row r="181" spans="1:24" ht="17">
      <c r="A181" t="s">
        <v>37</v>
      </c>
      <c r="B181" s="40" t="s">
        <v>466</v>
      </c>
      <c r="E181" s="42">
        <v>38.5</v>
      </c>
      <c r="I181" s="50">
        <v>4.72</v>
      </c>
      <c r="Q181" s="47">
        <v>54.032554391619655</v>
      </c>
      <c r="S181" s="54">
        <v>1573</v>
      </c>
      <c r="T181">
        <v>9.9999999999999995E-7</v>
      </c>
      <c r="U181" s="43">
        <v>0.44</v>
      </c>
      <c r="V181">
        <v>1</v>
      </c>
    </row>
    <row r="182" spans="1:24" ht="17">
      <c r="A182" t="s">
        <v>37</v>
      </c>
      <c r="B182" s="40" t="s">
        <v>474</v>
      </c>
      <c r="E182" s="42">
        <v>42</v>
      </c>
      <c r="I182" s="51">
        <v>11.3</v>
      </c>
      <c r="Q182" s="47">
        <v>44.512532903572392</v>
      </c>
      <c r="S182" s="54">
        <v>1573</v>
      </c>
      <c r="T182">
        <v>9.9999999999999995E-7</v>
      </c>
      <c r="U182" s="43">
        <v>0.44</v>
      </c>
      <c r="V182">
        <v>1</v>
      </c>
    </row>
    <row r="183" spans="1:24" ht="17">
      <c r="A183" t="s">
        <v>37</v>
      </c>
      <c r="B183" s="40" t="s">
        <v>475</v>
      </c>
      <c r="E183" s="42">
        <v>43.1</v>
      </c>
      <c r="I183" s="51">
        <v>25.4</v>
      </c>
      <c r="Q183" s="47">
        <v>29.717904915390811</v>
      </c>
      <c r="S183" s="54">
        <v>1573</v>
      </c>
      <c r="T183">
        <v>9.9999999999999995E-7</v>
      </c>
      <c r="U183" s="43">
        <v>0.44</v>
      </c>
      <c r="V183">
        <v>1</v>
      </c>
    </row>
    <row r="184" spans="1:24" ht="17">
      <c r="A184" t="s">
        <v>37</v>
      </c>
      <c r="B184" s="40" t="s">
        <v>507</v>
      </c>
      <c r="E184" s="43">
        <v>27.25</v>
      </c>
      <c r="I184" s="43">
        <v>6.94</v>
      </c>
      <c r="Q184" s="47">
        <v>61.545652430835347</v>
      </c>
      <c r="S184" s="54">
        <v>1623</v>
      </c>
      <c r="T184">
        <v>9.9999999999999995E-7</v>
      </c>
      <c r="U184" s="43">
        <v>0.44</v>
      </c>
      <c r="V184">
        <v>1</v>
      </c>
    </row>
    <row r="185" spans="1:24" ht="17">
      <c r="A185" t="s">
        <v>37</v>
      </c>
      <c r="B185" s="40" t="s">
        <v>533</v>
      </c>
      <c r="E185" s="43">
        <v>36.97</v>
      </c>
      <c r="I185" s="43">
        <v>37.81</v>
      </c>
      <c r="Q185" s="47">
        <v>23.517026054257322</v>
      </c>
      <c r="S185" s="54">
        <v>1673</v>
      </c>
      <c r="T185">
        <v>1E-8</v>
      </c>
      <c r="U185" s="43">
        <v>0.44</v>
      </c>
      <c r="V185">
        <v>1</v>
      </c>
    </row>
    <row r="186" spans="1:24">
      <c r="A186" t="s">
        <v>394</v>
      </c>
      <c r="B186" t="s">
        <v>164</v>
      </c>
      <c r="E186" s="4">
        <v>50.17711666666667</v>
      </c>
      <c r="F186" s="4">
        <v>1.008</v>
      </c>
      <c r="G186" s="4">
        <v>10.136750000000001</v>
      </c>
      <c r="H186" s="4">
        <v>11.719266666666668</v>
      </c>
      <c r="I186" s="4">
        <v>6.8962666666666657</v>
      </c>
      <c r="J186" s="4"/>
      <c r="O186" s="4">
        <v>0.40751666666666658</v>
      </c>
      <c r="P186" s="4"/>
      <c r="Q186" s="137">
        <v>18.384533333333334</v>
      </c>
      <c r="R186">
        <v>1451</v>
      </c>
      <c r="S186">
        <f>R186+273.15</f>
        <v>1724.15</v>
      </c>
      <c r="T186">
        <v>3.3113112148259105E-3</v>
      </c>
      <c r="U186" s="4">
        <v>0.44</v>
      </c>
      <c r="V186" s="5">
        <v>1</v>
      </c>
    </row>
    <row r="187" spans="1:24">
      <c r="A187" t="s">
        <v>35</v>
      </c>
      <c r="B187" t="str">
        <f>_xlfn.CONCAT(C187, "-", TEXT(D187, "00"))</f>
        <v>FDA3-07</v>
      </c>
      <c r="C187" s="57" t="s">
        <v>538</v>
      </c>
      <c r="D187">
        <v>7</v>
      </c>
      <c r="E187" s="57" t="s">
        <v>552</v>
      </c>
      <c r="G187" s="57" t="s">
        <v>572</v>
      </c>
      <c r="H187" s="57" t="s">
        <v>588</v>
      </c>
      <c r="I187" s="57" t="s">
        <v>607</v>
      </c>
      <c r="M187" s="57" t="s">
        <v>236</v>
      </c>
      <c r="N187" s="57" t="s">
        <v>656</v>
      </c>
      <c r="O187" s="57" t="s">
        <v>328</v>
      </c>
      <c r="P187" s="57"/>
      <c r="Q187" s="56" t="s">
        <v>635</v>
      </c>
      <c r="S187">
        <v>1573.15</v>
      </c>
      <c r="T187">
        <v>1.0000000000000001E-5</v>
      </c>
      <c r="U187">
        <v>0.436</v>
      </c>
      <c r="V187">
        <v>1</v>
      </c>
    </row>
    <row r="188" spans="1:24">
      <c r="A188" t="s">
        <v>18</v>
      </c>
      <c r="B188" t="str">
        <f>_xlfn.CONCAT(C188, "-", TEXT(D188, "00"))</f>
        <v>601232-03</v>
      </c>
      <c r="C188">
        <v>601232</v>
      </c>
      <c r="D188">
        <v>3</v>
      </c>
      <c r="E188">
        <v>49.69</v>
      </c>
      <c r="F188">
        <v>2.63</v>
      </c>
      <c r="G188">
        <v>17.53</v>
      </c>
      <c r="H188">
        <v>3.85</v>
      </c>
      <c r="I188">
        <v>6.9</v>
      </c>
      <c r="J188">
        <v>4.74</v>
      </c>
      <c r="K188">
        <v>1.93</v>
      </c>
      <c r="L188">
        <v>1.07</v>
      </c>
      <c r="Q188" s="101">
        <v>10.61</v>
      </c>
      <c r="R188">
        <v>1200</v>
      </c>
      <c r="S188">
        <f>1200+273.15</f>
        <v>1473.15</v>
      </c>
      <c r="T188">
        <v>1.479108388168204E-7</v>
      </c>
      <c r="U188">
        <f>(X188/AA$2*2)/(W188/AA$1)</f>
        <v>0.42956367169871801</v>
      </c>
      <c r="V188">
        <v>1</v>
      </c>
      <c r="W188">
        <v>7.52</v>
      </c>
      <c r="X188">
        <v>3.59</v>
      </c>
    </row>
    <row r="189" spans="1:24">
      <c r="A189" t="s">
        <v>45</v>
      </c>
      <c r="B189" s="14" t="s">
        <v>418</v>
      </c>
      <c r="E189" s="22">
        <v>48.95</v>
      </c>
      <c r="F189" s="24">
        <v>1.36</v>
      </c>
      <c r="G189" s="25">
        <v>20.95</v>
      </c>
      <c r="H189" s="24">
        <v>1.2</v>
      </c>
      <c r="I189" s="24">
        <v>6.44</v>
      </c>
      <c r="J189" s="24">
        <v>8.3699999999999992</v>
      </c>
      <c r="K189" s="24">
        <v>4.8499999999999996</v>
      </c>
      <c r="L189" s="24"/>
      <c r="M189" s="24"/>
      <c r="N189" s="24"/>
      <c r="O189" s="24"/>
      <c r="P189" s="24"/>
      <c r="Q189" s="139">
        <v>7.17</v>
      </c>
      <c r="R189" s="17">
        <v>1250</v>
      </c>
      <c r="S189" s="8">
        <f>R189+273.15</f>
        <v>1523.15</v>
      </c>
      <c r="T189" s="1">
        <v>2.1379620895022292E-8</v>
      </c>
      <c r="U189">
        <v>0.4285714285714286</v>
      </c>
      <c r="V189">
        <v>1</v>
      </c>
    </row>
    <row r="190" spans="1:24" ht="17">
      <c r="A190" t="s">
        <v>33</v>
      </c>
      <c r="B190" t="str">
        <f>_xlfn.CONCAT(C190, "-", D190)</f>
        <v>7159V-RB0-22</v>
      </c>
      <c r="C190" s="32" t="s">
        <v>660</v>
      </c>
      <c r="D190" s="59" t="s">
        <v>668</v>
      </c>
      <c r="E190" s="63" t="s">
        <v>696</v>
      </c>
      <c r="F190" s="62" t="s">
        <v>697</v>
      </c>
      <c r="G190" s="63" t="s">
        <v>698</v>
      </c>
      <c r="H190" s="62" t="s">
        <v>700</v>
      </c>
      <c r="I190" s="62" t="s">
        <v>699</v>
      </c>
      <c r="J190" s="62" t="s">
        <v>701</v>
      </c>
      <c r="K190" s="62" t="s">
        <v>702</v>
      </c>
      <c r="Q190" s="138" t="s">
        <v>703</v>
      </c>
      <c r="R190" s="60">
        <v>1350</v>
      </c>
      <c r="S190" s="8">
        <f>R190+273.15</f>
        <v>1623.15</v>
      </c>
      <c r="T190" s="61">
        <v>3.2466938899999998E-6</v>
      </c>
      <c r="U190">
        <v>0.4285714285714286</v>
      </c>
      <c r="V190">
        <v>1</v>
      </c>
    </row>
    <row r="191" spans="1:24" ht="17">
      <c r="A191" t="s">
        <v>37</v>
      </c>
      <c r="B191" s="40" t="s">
        <v>482</v>
      </c>
      <c r="E191" s="45">
        <v>30.89</v>
      </c>
      <c r="I191" s="52">
        <v>29.75</v>
      </c>
      <c r="Q191" s="47">
        <v>38.375978511952724</v>
      </c>
      <c r="S191" s="54">
        <v>1573</v>
      </c>
      <c r="T191">
        <v>1E-8</v>
      </c>
      <c r="U191" s="43">
        <v>0.42</v>
      </c>
      <c r="V191">
        <v>1</v>
      </c>
    </row>
    <row r="192" spans="1:24" ht="17">
      <c r="A192" t="s">
        <v>37</v>
      </c>
      <c r="B192" s="40" t="s">
        <v>495</v>
      </c>
      <c r="E192" s="45">
        <v>37.82</v>
      </c>
      <c r="I192" s="52">
        <v>32.78</v>
      </c>
      <c r="Q192" s="47">
        <v>30.193905989793173</v>
      </c>
      <c r="S192" s="54">
        <v>1573</v>
      </c>
      <c r="T192">
        <v>1E-8</v>
      </c>
      <c r="U192" s="43">
        <v>0.42</v>
      </c>
      <c r="V192">
        <v>1</v>
      </c>
    </row>
    <row r="193" spans="1:24" ht="17">
      <c r="A193" t="s">
        <v>37</v>
      </c>
      <c r="B193" s="41" t="s">
        <v>517</v>
      </c>
      <c r="E193" s="48">
        <v>12.32</v>
      </c>
      <c r="I193" s="48">
        <v>10.82</v>
      </c>
      <c r="Q193" s="47">
        <v>74.770763362879393</v>
      </c>
      <c r="S193" s="54">
        <v>1673</v>
      </c>
      <c r="T193">
        <v>1E-8</v>
      </c>
      <c r="U193" s="48">
        <v>0.42</v>
      </c>
      <c r="V193">
        <v>1</v>
      </c>
    </row>
    <row r="194" spans="1:24">
      <c r="A194" t="s">
        <v>18</v>
      </c>
      <c r="B194" s="101" t="str">
        <f>_xlfn.CONCAT(C194, "-", TEXT(D194, "00"))</f>
        <v>290109-01</v>
      </c>
      <c r="C194">
        <v>290109</v>
      </c>
      <c r="D194">
        <v>1</v>
      </c>
      <c r="E194" s="101">
        <v>53.26</v>
      </c>
      <c r="F194">
        <v>1.32</v>
      </c>
      <c r="G194">
        <v>16.88</v>
      </c>
      <c r="H194">
        <v>6.83</v>
      </c>
      <c r="I194" s="101">
        <v>7.9</v>
      </c>
      <c r="J194">
        <v>3.54</v>
      </c>
      <c r="K194">
        <v>1.06</v>
      </c>
      <c r="L194">
        <v>0.35</v>
      </c>
      <c r="Q194" s="101">
        <v>7.89</v>
      </c>
      <c r="R194">
        <v>1200</v>
      </c>
      <c r="S194">
        <f>1200+273.15</f>
        <v>1473.15</v>
      </c>
      <c r="T194">
        <v>9.9999999999999995E-8</v>
      </c>
      <c r="U194" s="101">
        <f>(X194/AA$2*2)/(W194/AA$1)</f>
        <v>0.41466665612692249</v>
      </c>
      <c r="V194">
        <v>1</v>
      </c>
      <c r="W194">
        <v>5.49</v>
      </c>
      <c r="X194">
        <v>2.5299999999999998</v>
      </c>
    </row>
    <row r="195" spans="1:24">
      <c r="A195" t="s">
        <v>26</v>
      </c>
      <c r="B195" s="77">
        <v>132</v>
      </c>
      <c r="E195" s="79">
        <v>0</v>
      </c>
      <c r="I195" s="79">
        <v>27</v>
      </c>
      <c r="P195" s="83">
        <v>0.08</v>
      </c>
      <c r="Q195" s="101">
        <v>68.827182379801229</v>
      </c>
      <c r="S195" s="77">
        <v>1473</v>
      </c>
      <c r="T195" s="32">
        <v>5.4954087385762248E-13</v>
      </c>
      <c r="U195" s="32">
        <v>0.41160949868073882</v>
      </c>
      <c r="V195" s="84">
        <v>1</v>
      </c>
    </row>
    <row r="196" spans="1:24">
      <c r="A196" t="s">
        <v>26</v>
      </c>
      <c r="B196" s="77">
        <v>134</v>
      </c>
      <c r="E196" s="79">
        <v>0</v>
      </c>
      <c r="I196" s="79">
        <v>23.4</v>
      </c>
      <c r="P196" s="83">
        <v>0.106</v>
      </c>
      <c r="Q196" s="101">
        <v>72.043405855492878</v>
      </c>
      <c r="S196" s="77">
        <v>1473</v>
      </c>
      <c r="T196" s="32">
        <v>7.7624711662869047E-13</v>
      </c>
      <c r="U196" s="32">
        <v>0.41057934508816119</v>
      </c>
      <c r="V196" s="84">
        <v>1</v>
      </c>
    </row>
    <row r="197" spans="1:24" ht="17">
      <c r="A197" t="s">
        <v>37</v>
      </c>
      <c r="B197" s="40" t="s">
        <v>467</v>
      </c>
      <c r="E197" s="42">
        <v>37.4</v>
      </c>
      <c r="I197" s="51">
        <v>13.9</v>
      </c>
      <c r="Q197" s="47">
        <v>45.799022293849049</v>
      </c>
      <c r="S197" s="54">
        <v>1573</v>
      </c>
      <c r="T197">
        <v>9.9999999999999995E-7</v>
      </c>
      <c r="U197" s="43">
        <v>0.41</v>
      </c>
      <c r="V197">
        <v>1</v>
      </c>
    </row>
    <row r="198" spans="1:24" ht="17">
      <c r="A198" t="s">
        <v>37</v>
      </c>
      <c r="B198" s="40" t="s">
        <v>484</v>
      </c>
      <c r="E198" s="45">
        <v>33.44</v>
      </c>
      <c r="I198" s="52">
        <v>21.34</v>
      </c>
      <c r="Q198" s="47">
        <v>43.0845296803653</v>
      </c>
      <c r="S198" s="54">
        <v>1573</v>
      </c>
      <c r="T198">
        <v>1E-8</v>
      </c>
      <c r="U198" s="43">
        <v>0.41</v>
      </c>
      <c r="V198">
        <v>1</v>
      </c>
    </row>
    <row r="199" spans="1:24" ht="17">
      <c r="A199" t="s">
        <v>37</v>
      </c>
      <c r="B199" s="40" t="s">
        <v>534</v>
      </c>
      <c r="E199" s="43">
        <v>47.85</v>
      </c>
      <c r="I199" s="43">
        <v>25.98</v>
      </c>
      <c r="Q199" s="47">
        <v>24.211730325006716</v>
      </c>
      <c r="S199" s="54">
        <v>1673</v>
      </c>
      <c r="T199">
        <v>1E-8</v>
      </c>
      <c r="U199" s="43">
        <v>0.41</v>
      </c>
      <c r="V199">
        <v>1</v>
      </c>
    </row>
    <row r="200" spans="1:24">
      <c r="A200" t="s">
        <v>33</v>
      </c>
      <c r="B200" t="str">
        <f>_xlfn.CONCAT(C200, "-", D200)</f>
        <v>7159VB-RB3-3</v>
      </c>
      <c r="C200" s="32" t="s">
        <v>662</v>
      </c>
      <c r="D200" s="59" t="s">
        <v>682</v>
      </c>
      <c r="E200" s="59" t="s">
        <v>713</v>
      </c>
      <c r="F200" s="65" t="s">
        <v>714</v>
      </c>
      <c r="G200" s="59" t="s">
        <v>715</v>
      </c>
      <c r="H200" s="65" t="s">
        <v>716</v>
      </c>
      <c r="I200" s="65" t="s">
        <v>717</v>
      </c>
      <c r="J200" s="65" t="s">
        <v>718</v>
      </c>
      <c r="K200" s="65" t="s">
        <v>719</v>
      </c>
      <c r="Q200" s="154" t="s">
        <v>720</v>
      </c>
      <c r="R200" s="60">
        <v>1350</v>
      </c>
      <c r="S200" s="8">
        <f>R200+273.15</f>
        <v>1623.15</v>
      </c>
      <c r="T200" s="61">
        <v>3.2466938899999998E-6</v>
      </c>
      <c r="U200">
        <v>0.40845070422535212</v>
      </c>
      <c r="V200">
        <v>1</v>
      </c>
    </row>
    <row r="201" spans="1:24" ht="17">
      <c r="A201" t="s">
        <v>37</v>
      </c>
      <c r="B201" s="40" t="s">
        <v>476</v>
      </c>
      <c r="E201" s="42">
        <v>46.7</v>
      </c>
      <c r="I201" s="51">
        <v>18.3</v>
      </c>
      <c r="Q201" s="47">
        <v>36.150351866774109</v>
      </c>
      <c r="S201" s="54">
        <v>1573</v>
      </c>
      <c r="T201">
        <v>9.9999999999999995E-7</v>
      </c>
      <c r="U201" s="43">
        <v>0.4</v>
      </c>
      <c r="V201">
        <v>1</v>
      </c>
    </row>
    <row r="202" spans="1:24">
      <c r="A202" t="s">
        <v>26</v>
      </c>
      <c r="B202" s="77">
        <v>109</v>
      </c>
      <c r="E202" s="79">
        <v>0</v>
      </c>
      <c r="I202" s="79">
        <v>26.3</v>
      </c>
      <c r="P202" s="81">
        <v>0.1</v>
      </c>
      <c r="Q202" s="101">
        <v>68.569884501745889</v>
      </c>
      <c r="S202" s="77">
        <v>1523</v>
      </c>
      <c r="T202" s="32">
        <v>2.1877616239495474E-12</v>
      </c>
      <c r="U202" s="32">
        <v>0.39895013123359574</v>
      </c>
      <c r="V202" s="84">
        <v>1</v>
      </c>
    </row>
    <row r="203" spans="1:24" ht="17">
      <c r="A203" t="s">
        <v>37</v>
      </c>
      <c r="B203" s="40" t="s">
        <v>480</v>
      </c>
      <c r="E203" s="45">
        <v>23.42</v>
      </c>
      <c r="I203" s="52">
        <v>2.93</v>
      </c>
      <c r="Q203" s="47">
        <v>71.091403706688141</v>
      </c>
      <c r="S203" s="54">
        <v>1573</v>
      </c>
      <c r="T203">
        <v>1E-8</v>
      </c>
      <c r="U203" s="43">
        <v>0.39</v>
      </c>
      <c r="V203">
        <v>1</v>
      </c>
    </row>
    <row r="204" spans="1:24">
      <c r="A204" t="s">
        <v>33</v>
      </c>
      <c r="B204" t="str">
        <f>_xlfn.CONCAT(C204, "-", D204)</f>
        <v>7159VB-P6-RB3P5-6</v>
      </c>
      <c r="C204" s="32" t="s">
        <v>663</v>
      </c>
      <c r="D204" s="59" t="s">
        <v>687</v>
      </c>
      <c r="E204" s="59" t="s">
        <v>721</v>
      </c>
      <c r="F204" s="59" t="s">
        <v>722</v>
      </c>
      <c r="G204" s="59" t="s">
        <v>723</v>
      </c>
      <c r="H204" s="59" t="s">
        <v>724</v>
      </c>
      <c r="I204" s="59" t="s">
        <v>725</v>
      </c>
      <c r="J204" s="59" t="s">
        <v>726</v>
      </c>
      <c r="K204" s="59" t="s">
        <v>727</v>
      </c>
      <c r="L204" s="59" t="s">
        <v>728</v>
      </c>
      <c r="Q204" s="127" t="s">
        <v>729</v>
      </c>
      <c r="R204" s="60">
        <v>1350</v>
      </c>
      <c r="S204" s="8">
        <f>R204+273.15</f>
        <v>1623.15</v>
      </c>
      <c r="T204" s="61">
        <v>6.4780059599999997E-5</v>
      </c>
      <c r="U204">
        <v>0.38888888888888895</v>
      </c>
      <c r="V204">
        <v>1</v>
      </c>
    </row>
    <row r="205" spans="1:24">
      <c r="A205" t="s">
        <v>26</v>
      </c>
      <c r="B205" s="77">
        <v>135</v>
      </c>
      <c r="E205" s="79">
        <v>0</v>
      </c>
      <c r="I205" s="79">
        <v>20.399999999999999</v>
      </c>
      <c r="P205" s="83">
        <v>8.8999999999999996E-2</v>
      </c>
      <c r="Q205" s="101">
        <v>74.487735697018536</v>
      </c>
      <c r="S205" s="77">
        <v>1473</v>
      </c>
      <c r="T205" s="32">
        <v>7.9432823472428024E-13</v>
      </c>
      <c r="U205" s="32">
        <v>0.3884892086330935</v>
      </c>
      <c r="V205" s="84">
        <v>1</v>
      </c>
    </row>
    <row r="206" spans="1:24">
      <c r="A206" t="s">
        <v>49</v>
      </c>
      <c r="B206" s="11" t="s">
        <v>403</v>
      </c>
      <c r="E206" s="11">
        <v>55.8</v>
      </c>
      <c r="F206" s="11">
        <v>2.63</v>
      </c>
      <c r="G206" s="11">
        <v>14.7</v>
      </c>
      <c r="H206" s="11">
        <v>8.49</v>
      </c>
      <c r="I206" s="11">
        <v>8.09</v>
      </c>
      <c r="J206" s="11">
        <v>3.06</v>
      </c>
      <c r="K206" s="11">
        <v>0.56999999999999995</v>
      </c>
      <c r="Q206" s="120">
        <v>6.4</v>
      </c>
      <c r="R206" s="7">
        <v>1225</v>
      </c>
      <c r="S206" s="8">
        <f>R206+273.15</f>
        <v>1498.15</v>
      </c>
      <c r="T206">
        <v>1.6218100973589276E-6</v>
      </c>
      <c r="U206" s="11">
        <v>0.38600000000000001</v>
      </c>
      <c r="V206">
        <v>1</v>
      </c>
    </row>
    <row r="207" spans="1:24">
      <c r="A207" t="s">
        <v>45</v>
      </c>
      <c r="B207" s="15" t="s">
        <v>409</v>
      </c>
      <c r="E207" s="22">
        <v>50.6</v>
      </c>
      <c r="F207" s="23">
        <v>1.42</v>
      </c>
      <c r="G207" s="23">
        <v>19.68</v>
      </c>
      <c r="H207" s="23">
        <v>1.34</v>
      </c>
      <c r="I207" s="23">
        <v>6.74</v>
      </c>
      <c r="J207" s="23">
        <v>11.45</v>
      </c>
      <c r="K207" s="23">
        <v>7.0000000000000007E-2</v>
      </c>
      <c r="L207" s="23"/>
      <c r="M207" s="23"/>
      <c r="N207" s="23"/>
      <c r="O207" s="23"/>
      <c r="P207" s="23"/>
      <c r="Q207" s="153">
        <v>7.86</v>
      </c>
      <c r="R207" s="17">
        <v>1250</v>
      </c>
      <c r="S207" s="8">
        <f>R207+273.15</f>
        <v>1523.15</v>
      </c>
      <c r="T207" s="1">
        <v>5.4954087385762314E-12</v>
      </c>
      <c r="U207">
        <v>0.37931034482758624</v>
      </c>
      <c r="V207">
        <v>1</v>
      </c>
    </row>
    <row r="208" spans="1:24">
      <c r="A208" t="s">
        <v>26</v>
      </c>
      <c r="B208" s="78">
        <v>136</v>
      </c>
      <c r="E208" s="80">
        <v>0</v>
      </c>
      <c r="I208" s="80">
        <v>18.3</v>
      </c>
      <c r="P208" s="83">
        <v>0.13</v>
      </c>
      <c r="Q208" s="101">
        <v>76.54611872146117</v>
      </c>
      <c r="S208" s="77">
        <v>1473</v>
      </c>
      <c r="T208" s="32">
        <v>9.5499258602143367E-13</v>
      </c>
      <c r="U208" s="117">
        <v>0.37096774193548393</v>
      </c>
      <c r="V208" s="84">
        <v>1</v>
      </c>
    </row>
    <row r="209" spans="1:24" ht="17">
      <c r="A209" t="s">
        <v>37</v>
      </c>
      <c r="B209" s="39" t="s">
        <v>518</v>
      </c>
      <c r="E209" s="47">
        <v>20.09</v>
      </c>
      <c r="I209" s="47">
        <v>14.24</v>
      </c>
      <c r="Q209" s="47">
        <v>64.813335482138058</v>
      </c>
      <c r="S209" s="54">
        <v>1673</v>
      </c>
      <c r="T209">
        <v>1E-8</v>
      </c>
      <c r="U209" s="47">
        <v>0.37</v>
      </c>
      <c r="V209">
        <v>1</v>
      </c>
    </row>
    <row r="210" spans="1:24">
      <c r="A210" t="s">
        <v>45</v>
      </c>
      <c r="B210" s="15" t="s">
        <v>440</v>
      </c>
      <c r="E210" s="22">
        <v>46.77</v>
      </c>
      <c r="F210" s="24">
        <v>1.38</v>
      </c>
      <c r="G210" s="25">
        <v>18.309999999999999</v>
      </c>
      <c r="H210" s="24">
        <v>1.21</v>
      </c>
      <c r="I210" s="24">
        <v>6.91</v>
      </c>
      <c r="J210" s="24">
        <v>0.05</v>
      </c>
      <c r="K210" s="25">
        <v>17.5</v>
      </c>
      <c r="L210" s="25"/>
      <c r="M210" s="25"/>
      <c r="N210" s="25"/>
      <c r="O210" s="25"/>
      <c r="P210" s="25"/>
      <c r="Q210" s="139">
        <v>7.34</v>
      </c>
      <c r="R210" s="17">
        <v>1400</v>
      </c>
      <c r="S210" s="8">
        <f>R210+273.15</f>
        <v>1673.15</v>
      </c>
      <c r="T210" s="1">
        <v>2.5118864315095784E-10</v>
      </c>
      <c r="U210">
        <v>0.36986301369863017</v>
      </c>
      <c r="V210">
        <v>1</v>
      </c>
    </row>
    <row r="211" spans="1:24">
      <c r="A211" t="s">
        <v>54</v>
      </c>
      <c r="B211" s="5" t="s">
        <v>71</v>
      </c>
      <c r="E211" s="3" t="s">
        <v>104</v>
      </c>
      <c r="F211" s="3" t="s">
        <v>99</v>
      </c>
      <c r="G211" s="3" t="s">
        <v>105</v>
      </c>
      <c r="H211" s="3" t="s">
        <v>116</v>
      </c>
      <c r="I211" s="3" t="s">
        <v>126</v>
      </c>
      <c r="J211" s="3" t="s">
        <v>137</v>
      </c>
      <c r="K211" s="3" t="s">
        <v>134</v>
      </c>
      <c r="L211" s="3" t="s">
        <v>132</v>
      </c>
      <c r="M211" s="3"/>
      <c r="N211" s="3"/>
      <c r="O211" s="3"/>
      <c r="P211" s="3"/>
      <c r="Q211" s="101">
        <f>W211+(X211*2/AA$2)*AA$1</f>
        <v>11.283362452798286</v>
      </c>
      <c r="S211" s="114">
        <v>2873</v>
      </c>
      <c r="T211" s="2">
        <v>10.036530730000001</v>
      </c>
      <c r="U211">
        <f>(X211*2/AA$2)/(W211/AA$1)</f>
        <v>0.3660245100240056</v>
      </c>
      <c r="V211" s="5">
        <v>270000</v>
      </c>
      <c r="W211" s="3" t="s">
        <v>157</v>
      </c>
      <c r="X211" s="3" t="s">
        <v>158</v>
      </c>
    </row>
    <row r="212" spans="1:24">
      <c r="A212" t="s">
        <v>18</v>
      </c>
      <c r="B212" t="str">
        <f>_xlfn.CONCAT(C212, "-", TEXT(D212, "00"))</f>
        <v>240308.5-03</v>
      </c>
      <c r="C212">
        <v>240308.5</v>
      </c>
      <c r="D212">
        <v>3</v>
      </c>
      <c r="E212">
        <v>61.26</v>
      </c>
      <c r="F212">
        <v>0.72</v>
      </c>
      <c r="G212">
        <v>17.440000000000001</v>
      </c>
      <c r="H212">
        <v>3.16</v>
      </c>
      <c r="I212">
        <v>5.84</v>
      </c>
      <c r="J212">
        <v>4.2699999999999996</v>
      </c>
      <c r="K212">
        <v>1.17</v>
      </c>
      <c r="L212">
        <v>0.2</v>
      </c>
      <c r="Q212" s="101">
        <v>5.69</v>
      </c>
      <c r="R212">
        <v>1200</v>
      </c>
      <c r="S212">
        <f>1200+273.15</f>
        <v>1473.15</v>
      </c>
      <c r="T212">
        <v>9.9999999999999995E-8</v>
      </c>
      <c r="U212">
        <f>(X212/AA$2*2)/(W212/AA$1)</f>
        <v>0.36484843624594343</v>
      </c>
      <c r="V212">
        <v>1</v>
      </c>
      <c r="W212">
        <v>4.0199999999999996</v>
      </c>
      <c r="X212">
        <v>1.63</v>
      </c>
    </row>
    <row r="213" spans="1:24">
      <c r="A213" t="s">
        <v>393</v>
      </c>
      <c r="B213" s="6" t="s">
        <v>186</v>
      </c>
      <c r="E213" s="8" t="s">
        <v>238</v>
      </c>
      <c r="F213" s="8" t="s">
        <v>239</v>
      </c>
      <c r="G213" s="8" t="s">
        <v>240</v>
      </c>
      <c r="H213" s="8" t="s">
        <v>321</v>
      </c>
      <c r="I213" s="8" t="s">
        <v>322</v>
      </c>
      <c r="J213" s="8" t="s">
        <v>323</v>
      </c>
      <c r="K213" s="8" t="s">
        <v>324</v>
      </c>
      <c r="L213" s="8" t="s">
        <v>131</v>
      </c>
      <c r="M213" s="8"/>
      <c r="N213" s="8"/>
      <c r="Q213" s="133" t="s">
        <v>377</v>
      </c>
      <c r="R213" s="7">
        <v>1296</v>
      </c>
      <c r="S213" s="8">
        <f>R213+273.15</f>
        <v>1569.15</v>
      </c>
      <c r="T213">
        <v>2.3988329190194845E-7</v>
      </c>
      <c r="U213">
        <v>0.36425648021828105</v>
      </c>
      <c r="V213">
        <v>1</v>
      </c>
    </row>
    <row r="214" spans="1:24">
      <c r="A214" t="s">
        <v>18</v>
      </c>
      <c r="B214" t="str">
        <f>_xlfn.CONCAT(C214, "-", TEXT(D214, "00"))</f>
        <v>601233-03</v>
      </c>
      <c r="C214">
        <v>601233</v>
      </c>
      <c r="D214">
        <v>3</v>
      </c>
      <c r="E214">
        <v>47.08</v>
      </c>
      <c r="F214">
        <v>3.02</v>
      </c>
      <c r="G214">
        <v>15.9</v>
      </c>
      <c r="H214">
        <v>6.14</v>
      </c>
      <c r="I214">
        <v>10.71</v>
      </c>
      <c r="J214">
        <v>2.86</v>
      </c>
      <c r="K214">
        <v>0.86</v>
      </c>
      <c r="L214">
        <v>0.48</v>
      </c>
      <c r="Q214" s="101">
        <v>11.95</v>
      </c>
      <c r="R214">
        <v>1200</v>
      </c>
      <c r="S214">
        <f>1200+273.15</f>
        <v>1473.15</v>
      </c>
      <c r="T214">
        <v>1.2589254117941651E-7</v>
      </c>
      <c r="U214">
        <f>(X214/AA$2*2)/(W214/AA$1)</f>
        <v>0.36156759057165855</v>
      </c>
      <c r="V214">
        <v>1</v>
      </c>
      <c r="W214">
        <v>8.76</v>
      </c>
      <c r="X214">
        <v>3.52</v>
      </c>
    </row>
    <row r="215" spans="1:24">
      <c r="A215" t="s">
        <v>54</v>
      </c>
      <c r="B215" s="5" t="s">
        <v>71</v>
      </c>
      <c r="E215" s="3" t="s">
        <v>83</v>
      </c>
      <c r="F215" s="3" t="s">
        <v>81</v>
      </c>
      <c r="G215" s="3" t="s">
        <v>84</v>
      </c>
      <c r="H215" s="3" t="s">
        <v>108</v>
      </c>
      <c r="I215" s="3" t="s">
        <v>119</v>
      </c>
      <c r="J215" s="3" t="s">
        <v>129</v>
      </c>
      <c r="K215" s="3" t="s">
        <v>130</v>
      </c>
      <c r="Q215" s="101">
        <f>W215+(X215*2/AA$2)*AA$1</f>
        <v>9.6354611208175989</v>
      </c>
      <c r="S215" s="114">
        <v>2873</v>
      </c>
      <c r="T215" s="2">
        <v>8.9450674299999999</v>
      </c>
      <c r="U215">
        <f>(X215*2/AA$2)/(W215/AA$1)</f>
        <v>0.36094083627367213</v>
      </c>
      <c r="V215" s="5">
        <v>270000</v>
      </c>
      <c r="W215" s="3" t="s">
        <v>141</v>
      </c>
      <c r="X215" s="3" t="s">
        <v>142</v>
      </c>
    </row>
    <row r="216" spans="1:24">
      <c r="A216" t="s">
        <v>45</v>
      </c>
      <c r="B216" s="14" t="s">
        <v>428</v>
      </c>
      <c r="E216" s="22">
        <v>47.88</v>
      </c>
      <c r="F216" s="25">
        <v>1.33</v>
      </c>
      <c r="G216" s="25">
        <v>18.61</v>
      </c>
      <c r="H216" s="25">
        <v>1.1599999999999999</v>
      </c>
      <c r="I216" s="25">
        <v>6.15</v>
      </c>
      <c r="J216" s="25">
        <v>6.75</v>
      </c>
      <c r="K216" s="25">
        <v>9.33</v>
      </c>
      <c r="L216" s="25"/>
      <c r="M216" s="25"/>
      <c r="N216" s="25"/>
      <c r="O216" s="25"/>
      <c r="P216" s="25"/>
      <c r="Q216" s="140">
        <v>7.14</v>
      </c>
      <c r="R216" s="17">
        <v>1400</v>
      </c>
      <c r="S216" s="8">
        <f>R216+273.15</f>
        <v>1673.15</v>
      </c>
      <c r="T216" s="1">
        <v>4.6773514128719735E-7</v>
      </c>
      <c r="U216">
        <v>0.36054421768707484</v>
      </c>
      <c r="V216">
        <v>1</v>
      </c>
    </row>
    <row r="217" spans="1:24" ht="17">
      <c r="A217" t="s">
        <v>37</v>
      </c>
      <c r="B217" s="40" t="s">
        <v>473</v>
      </c>
      <c r="E217" s="42">
        <v>41.6</v>
      </c>
      <c r="I217" s="43">
        <v>3</v>
      </c>
      <c r="Q217" s="47">
        <v>33.834670964276121</v>
      </c>
      <c r="S217" s="54">
        <v>1573</v>
      </c>
      <c r="T217">
        <v>9.9999999999999995E-7</v>
      </c>
      <c r="U217" s="43">
        <v>0.36</v>
      </c>
      <c r="V217">
        <v>1</v>
      </c>
    </row>
    <row r="218" spans="1:24" ht="17">
      <c r="A218" t="s">
        <v>37</v>
      </c>
      <c r="B218" s="40" t="s">
        <v>526</v>
      </c>
      <c r="E218" s="43">
        <v>34.94</v>
      </c>
      <c r="I218" s="43">
        <v>16.37</v>
      </c>
      <c r="Q218" s="47">
        <v>46.172104217029272</v>
      </c>
      <c r="S218" s="54">
        <v>1673</v>
      </c>
      <c r="T218">
        <v>1E-8</v>
      </c>
      <c r="U218" s="43">
        <v>0.36</v>
      </c>
      <c r="V218">
        <v>1</v>
      </c>
    </row>
    <row r="219" spans="1:24">
      <c r="A219" t="s">
        <v>26</v>
      </c>
      <c r="B219" s="77">
        <v>138</v>
      </c>
      <c r="E219" s="79">
        <v>0</v>
      </c>
      <c r="I219" s="79">
        <v>15.4</v>
      </c>
      <c r="P219" s="83">
        <v>0.13</v>
      </c>
      <c r="Q219" s="101">
        <v>79.376395380069837</v>
      </c>
      <c r="S219" s="77">
        <v>1473</v>
      </c>
      <c r="T219" s="32">
        <v>1.0715193052376033E-12</v>
      </c>
      <c r="U219" s="32">
        <v>0.3590308370044053</v>
      </c>
      <c r="V219" s="84">
        <v>1</v>
      </c>
    </row>
    <row r="220" spans="1:24">
      <c r="A220" t="s">
        <v>393</v>
      </c>
      <c r="B220" s="6" t="s">
        <v>183</v>
      </c>
      <c r="E220" s="8" t="s">
        <v>229</v>
      </c>
      <c r="F220" s="8" t="s">
        <v>230</v>
      </c>
      <c r="G220" s="8" t="s">
        <v>231</v>
      </c>
      <c r="H220" s="8" t="s">
        <v>311</v>
      </c>
      <c r="I220" s="8" t="s">
        <v>269</v>
      </c>
      <c r="J220" s="8" t="s">
        <v>312</v>
      </c>
      <c r="K220" s="8" t="s">
        <v>313</v>
      </c>
      <c r="L220" s="8" t="s">
        <v>314</v>
      </c>
      <c r="M220" s="8"/>
      <c r="N220" s="8"/>
      <c r="Q220" s="133" t="s">
        <v>374</v>
      </c>
      <c r="R220" s="7">
        <v>1280</v>
      </c>
      <c r="S220" s="8">
        <f>R220+273.15</f>
        <v>1553.15</v>
      </c>
      <c r="T220">
        <v>1.5488166189124811E-5</v>
      </c>
      <c r="U220">
        <v>0.35685210312075988</v>
      </c>
      <c r="V220">
        <v>1</v>
      </c>
    </row>
    <row r="221" spans="1:24">
      <c r="A221" t="s">
        <v>33</v>
      </c>
      <c r="B221" t="str">
        <f>_xlfn.CONCAT(C221, "-", D221)</f>
        <v>7159VB-RB3-4</v>
      </c>
      <c r="C221" s="32" t="s">
        <v>662</v>
      </c>
      <c r="D221" s="59" t="s">
        <v>683</v>
      </c>
      <c r="E221" s="59" t="s">
        <v>713</v>
      </c>
      <c r="F221" s="65" t="s">
        <v>714</v>
      </c>
      <c r="G221" s="59" t="s">
        <v>715</v>
      </c>
      <c r="H221" s="65" t="s">
        <v>716</v>
      </c>
      <c r="I221" s="65" t="s">
        <v>717</v>
      </c>
      <c r="J221" s="65" t="s">
        <v>718</v>
      </c>
      <c r="K221" s="65" t="s">
        <v>719</v>
      </c>
      <c r="Q221" s="154" t="s">
        <v>720</v>
      </c>
      <c r="R221" s="60">
        <v>1350</v>
      </c>
      <c r="S221" s="8">
        <f>R221+273.15</f>
        <v>1623.15</v>
      </c>
      <c r="T221" s="61">
        <v>3.2466938899999998E-6</v>
      </c>
      <c r="U221">
        <v>0.35135135135135137</v>
      </c>
      <c r="V221">
        <v>1</v>
      </c>
    </row>
    <row r="222" spans="1:24" ht="17">
      <c r="A222" t="s">
        <v>37</v>
      </c>
      <c r="B222" s="40" t="s">
        <v>468</v>
      </c>
      <c r="E222" s="42">
        <v>39.5</v>
      </c>
      <c r="I222" s="50">
        <v>5.33</v>
      </c>
      <c r="Q222" s="47">
        <v>55.447692720923989</v>
      </c>
      <c r="S222" s="54">
        <v>1573</v>
      </c>
      <c r="T222">
        <v>9.9999999999999995E-7</v>
      </c>
      <c r="U222" s="43">
        <v>0.35</v>
      </c>
      <c r="V222">
        <v>1</v>
      </c>
    </row>
    <row r="223" spans="1:24" ht="17">
      <c r="A223" t="s">
        <v>37</v>
      </c>
      <c r="B223" s="40" t="s">
        <v>516</v>
      </c>
      <c r="E223" s="43">
        <v>15.79</v>
      </c>
      <c r="I223" s="43">
        <v>11.44</v>
      </c>
      <c r="Q223" s="47">
        <v>68.827182379801229</v>
      </c>
      <c r="S223" s="54">
        <v>1673</v>
      </c>
      <c r="T223">
        <v>1E-8</v>
      </c>
      <c r="U223" s="43">
        <v>0.35</v>
      </c>
      <c r="V223">
        <v>1</v>
      </c>
    </row>
    <row r="224" spans="1:24">
      <c r="A224" t="s">
        <v>393</v>
      </c>
      <c r="B224" s="6" t="s">
        <v>182</v>
      </c>
      <c r="E224" s="8" t="s">
        <v>226</v>
      </c>
      <c r="F224" s="8" t="s">
        <v>227</v>
      </c>
      <c r="G224" s="8" t="s">
        <v>228</v>
      </c>
      <c r="H224" s="8" t="s">
        <v>308</v>
      </c>
      <c r="I224" s="8" t="s">
        <v>309</v>
      </c>
      <c r="J224" s="8" t="s">
        <v>304</v>
      </c>
      <c r="K224" s="8" t="s">
        <v>310</v>
      </c>
      <c r="L224" s="8" t="s">
        <v>134</v>
      </c>
      <c r="M224" s="8"/>
      <c r="N224" s="8"/>
      <c r="Q224" s="133" t="s">
        <v>373</v>
      </c>
      <c r="R224" s="7">
        <v>1241</v>
      </c>
      <c r="S224" s="8">
        <f>R224+273.15</f>
        <v>1514.15</v>
      </c>
      <c r="T224">
        <v>3.3113112148259042E-7</v>
      </c>
      <c r="U224">
        <v>0.34770889487870621</v>
      </c>
      <c r="V224">
        <v>1</v>
      </c>
    </row>
    <row r="225" spans="1:22">
      <c r="A225" t="s">
        <v>26</v>
      </c>
      <c r="B225" s="77">
        <v>137</v>
      </c>
      <c r="E225" s="79">
        <v>0</v>
      </c>
      <c r="I225" s="79">
        <v>16.100000000000001</v>
      </c>
      <c r="P225" s="83">
        <v>0.121</v>
      </c>
      <c r="Q225" s="101">
        <v>78.733150684931516</v>
      </c>
      <c r="S225" s="77">
        <v>1473</v>
      </c>
      <c r="T225" s="32">
        <v>1.0232929922807514E-12</v>
      </c>
      <c r="U225" s="32">
        <v>0.34505494505494505</v>
      </c>
      <c r="V225" s="84">
        <v>1</v>
      </c>
    </row>
    <row r="226" spans="1:22">
      <c r="A226" t="s">
        <v>45</v>
      </c>
      <c r="B226" s="14" t="s">
        <v>433</v>
      </c>
      <c r="E226" s="22">
        <v>49.24</v>
      </c>
      <c r="F226" s="24">
        <v>1.36</v>
      </c>
      <c r="G226" s="24">
        <v>16.579999999999998</v>
      </c>
      <c r="H226" s="24">
        <v>1.21</v>
      </c>
      <c r="I226" s="24">
        <v>6.06</v>
      </c>
      <c r="J226" s="24">
        <v>3.24</v>
      </c>
      <c r="K226" s="24">
        <v>13.65</v>
      </c>
      <c r="L226" s="24"/>
      <c r="M226" s="24"/>
      <c r="N226" s="24"/>
      <c r="O226" s="24"/>
      <c r="P226" s="24"/>
      <c r="Q226" s="139">
        <v>7.67</v>
      </c>
      <c r="R226" s="17">
        <v>1400</v>
      </c>
      <c r="S226" s="8">
        <f>R226+273.15</f>
        <v>1673.15</v>
      </c>
      <c r="T226" s="1">
        <v>4.6773514128719735E-7</v>
      </c>
      <c r="U226">
        <v>0.34228187919463088</v>
      </c>
      <c r="V226">
        <v>1</v>
      </c>
    </row>
    <row r="227" spans="1:22">
      <c r="A227" t="s">
        <v>26</v>
      </c>
      <c r="B227" s="77">
        <v>111</v>
      </c>
      <c r="E227" s="79">
        <v>0</v>
      </c>
      <c r="I227" s="79">
        <v>22.7</v>
      </c>
      <c r="P227" s="81">
        <v>0.13</v>
      </c>
      <c r="Q227" s="101">
        <v>72.686650550631214</v>
      </c>
      <c r="S227" s="77">
        <v>1523</v>
      </c>
      <c r="T227" s="32">
        <v>2.6302679918953739E-12</v>
      </c>
      <c r="U227" s="32">
        <v>0.34204275534441803</v>
      </c>
      <c r="V227" s="84">
        <v>1</v>
      </c>
    </row>
    <row r="228" spans="1:22" ht="17">
      <c r="A228" t="s">
        <v>37</v>
      </c>
      <c r="B228" s="41" t="s">
        <v>481</v>
      </c>
      <c r="E228" s="46">
        <v>24.79</v>
      </c>
      <c r="I228" s="53">
        <v>11.03</v>
      </c>
      <c r="Q228" s="47">
        <v>62.381870534515173</v>
      </c>
      <c r="S228" s="54">
        <v>1573</v>
      </c>
      <c r="T228">
        <v>1E-8</v>
      </c>
      <c r="U228" s="48">
        <v>0.34</v>
      </c>
      <c r="V228">
        <v>1</v>
      </c>
    </row>
    <row r="229" spans="1:22">
      <c r="A229" t="s">
        <v>50</v>
      </c>
      <c r="B229" s="9" t="s">
        <v>391</v>
      </c>
      <c r="C229" s="101"/>
      <c r="E229" s="101">
        <v>44.4</v>
      </c>
      <c r="F229">
        <v>5</v>
      </c>
      <c r="G229">
        <v>13.7</v>
      </c>
      <c r="H229">
        <v>8.1</v>
      </c>
      <c r="I229">
        <v>10.7</v>
      </c>
      <c r="J229">
        <v>3.5</v>
      </c>
      <c r="K229">
        <v>1.4</v>
      </c>
      <c r="L229">
        <v>0.5</v>
      </c>
      <c r="Q229">
        <v>12.5</v>
      </c>
      <c r="R229" s="7">
        <v>1400</v>
      </c>
      <c r="S229" s="8">
        <f>R229+273.15</f>
        <v>1673.15</v>
      </c>
      <c r="T229" s="2">
        <v>0.10611429</v>
      </c>
      <c r="U229" s="9">
        <v>0.34</v>
      </c>
      <c r="V229">
        <v>1</v>
      </c>
    </row>
    <row r="230" spans="1:22">
      <c r="A230" t="s">
        <v>50</v>
      </c>
      <c r="B230" s="9" t="s">
        <v>392</v>
      </c>
      <c r="C230" s="101"/>
      <c r="E230" s="101">
        <v>44.4</v>
      </c>
      <c r="F230">
        <v>5</v>
      </c>
      <c r="G230">
        <v>13.7</v>
      </c>
      <c r="H230">
        <v>8.1</v>
      </c>
      <c r="I230">
        <v>10.7</v>
      </c>
      <c r="J230">
        <v>3.5</v>
      </c>
      <c r="K230">
        <v>1.4</v>
      </c>
      <c r="L230">
        <v>0.5</v>
      </c>
      <c r="Q230">
        <v>12.5</v>
      </c>
      <c r="R230" s="7">
        <v>1400</v>
      </c>
      <c r="S230" s="8">
        <f>R230+273.15</f>
        <v>1673.15</v>
      </c>
      <c r="T230" s="2">
        <v>0.33556286000000002</v>
      </c>
      <c r="U230" s="9">
        <v>0.34</v>
      </c>
      <c r="V230">
        <v>1</v>
      </c>
    </row>
    <row r="231" spans="1:22">
      <c r="A231" t="s">
        <v>26</v>
      </c>
      <c r="B231" s="77">
        <v>112</v>
      </c>
      <c r="C231" s="101"/>
      <c r="E231" s="108">
        <v>0</v>
      </c>
      <c r="I231" s="79">
        <v>20.6</v>
      </c>
      <c r="P231" s="81">
        <v>0.15</v>
      </c>
      <c r="Q231">
        <v>74.873682514101532</v>
      </c>
      <c r="S231" s="77">
        <v>1523</v>
      </c>
      <c r="T231" s="32">
        <v>3.1622776601683669E-12</v>
      </c>
      <c r="U231" s="32">
        <v>0.33793103448275863</v>
      </c>
      <c r="V231" s="84">
        <v>1</v>
      </c>
    </row>
    <row r="232" spans="1:22">
      <c r="A232" t="s">
        <v>26</v>
      </c>
      <c r="B232" s="77">
        <v>110</v>
      </c>
      <c r="C232" s="101"/>
      <c r="E232" s="108">
        <v>0</v>
      </c>
      <c r="I232" s="79">
        <v>24.3</v>
      </c>
      <c r="P232" s="81">
        <v>0.12</v>
      </c>
      <c r="Q232">
        <v>71.142863282299217</v>
      </c>
      <c r="S232" s="77">
        <v>1523</v>
      </c>
      <c r="T232" s="32">
        <v>2.3988329190194925E-12</v>
      </c>
      <c r="U232" s="32">
        <v>0.33574879227053145</v>
      </c>
      <c r="V232" s="84">
        <v>1</v>
      </c>
    </row>
    <row r="233" spans="1:22">
      <c r="A233" t="s">
        <v>393</v>
      </c>
      <c r="B233" s="6" t="s">
        <v>176</v>
      </c>
      <c r="E233" s="133" t="s">
        <v>209</v>
      </c>
      <c r="F233" s="8" t="s">
        <v>210</v>
      </c>
      <c r="G233" s="8" t="s">
        <v>211</v>
      </c>
      <c r="H233" s="8" t="s">
        <v>285</v>
      </c>
      <c r="I233" s="8" t="s">
        <v>286</v>
      </c>
      <c r="J233" s="8" t="s">
        <v>287</v>
      </c>
      <c r="K233" s="8" t="s">
        <v>288</v>
      </c>
      <c r="L233" s="8"/>
      <c r="M233" s="8"/>
      <c r="N233" s="8"/>
      <c r="Q233" s="8" t="s">
        <v>367</v>
      </c>
      <c r="R233" s="7">
        <v>1198</v>
      </c>
      <c r="S233" s="8">
        <f>R233+273.15</f>
        <v>1471.15</v>
      </c>
      <c r="T233">
        <v>5.011872336272719E-6</v>
      </c>
      <c r="U233">
        <v>0.33333333333333331</v>
      </c>
      <c r="V233">
        <v>4200</v>
      </c>
    </row>
    <row r="234" spans="1:22">
      <c r="A234" t="s">
        <v>26</v>
      </c>
      <c r="B234" s="77">
        <v>113</v>
      </c>
      <c r="E234" s="108">
        <v>0</v>
      </c>
      <c r="I234" s="79">
        <v>17.8</v>
      </c>
      <c r="P234" s="81">
        <v>0.1</v>
      </c>
      <c r="Q234">
        <v>76.932065538544165</v>
      </c>
      <c r="S234" s="77">
        <v>1523</v>
      </c>
      <c r="T234" s="32">
        <v>3.6307805477010101E-12</v>
      </c>
      <c r="U234" s="32">
        <v>0.33184855233853011</v>
      </c>
      <c r="V234" s="84">
        <v>1</v>
      </c>
    </row>
    <row r="235" spans="1:22" ht="17">
      <c r="A235" t="s">
        <v>37</v>
      </c>
      <c r="B235" s="40" t="s">
        <v>512</v>
      </c>
      <c r="E235" s="47">
        <v>31.44</v>
      </c>
      <c r="I235" s="43">
        <v>4.38</v>
      </c>
      <c r="Q235" s="43">
        <v>61.661436475960244</v>
      </c>
      <c r="S235" s="54">
        <v>1623</v>
      </c>
      <c r="T235">
        <v>9.9999999999999995E-7</v>
      </c>
      <c r="U235" s="43">
        <v>0.33</v>
      </c>
      <c r="V235">
        <v>1</v>
      </c>
    </row>
    <row r="236" spans="1:22" ht="17">
      <c r="A236" t="s">
        <v>37</v>
      </c>
      <c r="B236" s="40" t="s">
        <v>479</v>
      </c>
      <c r="E236" s="44">
        <v>21.65</v>
      </c>
      <c r="I236" s="52">
        <v>0</v>
      </c>
      <c r="Q236" s="43">
        <v>77.086444265377381</v>
      </c>
      <c r="S236" s="54">
        <v>1573</v>
      </c>
      <c r="T236">
        <v>1E-8</v>
      </c>
      <c r="U236" s="43">
        <v>0.32</v>
      </c>
      <c r="V236">
        <v>1</v>
      </c>
    </row>
    <row r="237" spans="1:22" ht="17">
      <c r="A237" t="s">
        <v>37</v>
      </c>
      <c r="B237" s="40" t="s">
        <v>515</v>
      </c>
      <c r="E237" s="47">
        <v>45.78</v>
      </c>
      <c r="I237" s="43">
        <v>25.54</v>
      </c>
      <c r="Q237" s="43">
        <v>26.5274112275047</v>
      </c>
      <c r="S237" s="54">
        <v>1623</v>
      </c>
      <c r="T237">
        <v>9.9999999999999995E-7</v>
      </c>
      <c r="U237" s="47">
        <v>0.32</v>
      </c>
      <c r="V237">
        <v>1</v>
      </c>
    </row>
    <row r="238" spans="1:22">
      <c r="A238" t="s">
        <v>45</v>
      </c>
      <c r="B238" s="15" t="s">
        <v>411</v>
      </c>
      <c r="E238" s="131">
        <v>50.6</v>
      </c>
      <c r="F238" s="23">
        <v>1.42</v>
      </c>
      <c r="G238" s="23">
        <v>19.68</v>
      </c>
      <c r="H238" s="23">
        <v>1.34</v>
      </c>
      <c r="I238" s="23">
        <v>6.74</v>
      </c>
      <c r="J238" s="23">
        <v>11.45</v>
      </c>
      <c r="K238" s="23">
        <v>7.0000000000000007E-2</v>
      </c>
      <c r="L238" s="23"/>
      <c r="M238" s="23"/>
      <c r="N238" s="23"/>
      <c r="O238" s="23"/>
      <c r="P238" s="23"/>
      <c r="Q238" s="23">
        <v>7.86</v>
      </c>
      <c r="R238" s="17">
        <v>1250</v>
      </c>
      <c r="S238" s="8">
        <f>R238+273.15</f>
        <v>1523.15</v>
      </c>
      <c r="T238" s="1">
        <v>5.4954087385762314E-12</v>
      </c>
      <c r="U238">
        <v>0.31578947368421051</v>
      </c>
      <c r="V238">
        <v>1</v>
      </c>
    </row>
    <row r="239" spans="1:22">
      <c r="A239" t="s">
        <v>26</v>
      </c>
      <c r="B239" s="77">
        <v>62</v>
      </c>
      <c r="E239" s="108">
        <v>0</v>
      </c>
      <c r="I239" s="79">
        <v>27.1</v>
      </c>
      <c r="P239" s="81">
        <v>8.7999999999999995E-2</v>
      </c>
      <c r="Q239">
        <v>68.955831318828885</v>
      </c>
      <c r="S239" s="77">
        <v>1573</v>
      </c>
      <c r="T239" s="32">
        <v>6.4565422903465579E-12</v>
      </c>
      <c r="U239" s="116">
        <v>0.31372549019607848</v>
      </c>
      <c r="V239" s="84">
        <v>1</v>
      </c>
    </row>
    <row r="240" spans="1:22">
      <c r="A240" t="s">
        <v>26</v>
      </c>
      <c r="B240" s="77">
        <v>116</v>
      </c>
      <c r="E240" s="108">
        <v>0</v>
      </c>
      <c r="I240" s="79">
        <v>13</v>
      </c>
      <c r="P240" s="81">
        <v>0.14000000000000001</v>
      </c>
      <c r="Q240">
        <v>82.978565672844482</v>
      </c>
      <c r="S240" s="77">
        <v>1523</v>
      </c>
      <c r="T240" s="32">
        <v>5.0118723362726945E-12</v>
      </c>
      <c r="U240" s="32">
        <v>0.31364562118126271</v>
      </c>
      <c r="V240" s="84">
        <v>1</v>
      </c>
    </row>
    <row r="241" spans="1:24">
      <c r="A241" t="s">
        <v>26</v>
      </c>
      <c r="B241" s="77">
        <v>114</v>
      </c>
      <c r="C241" s="101"/>
      <c r="E241" s="108">
        <v>0</v>
      </c>
      <c r="I241" s="79">
        <v>16.600000000000001</v>
      </c>
      <c r="P241" s="81">
        <v>0.15</v>
      </c>
      <c r="Q241">
        <v>78.733150684931516</v>
      </c>
      <c r="S241" s="77">
        <v>1523</v>
      </c>
      <c r="T241" s="32">
        <v>3.890451449942802E-12</v>
      </c>
      <c r="U241" s="32">
        <v>0.31049250535331901</v>
      </c>
      <c r="V241" s="84">
        <v>1</v>
      </c>
    </row>
    <row r="242" spans="1:24">
      <c r="A242" t="s">
        <v>28</v>
      </c>
      <c r="B242" t="s">
        <v>980</v>
      </c>
      <c r="C242" s="116" t="s">
        <v>971</v>
      </c>
      <c r="D242" s="32">
        <v>4</v>
      </c>
      <c r="E242" s="135">
        <v>73.569999999999993</v>
      </c>
      <c r="F242" s="70">
        <v>0.24</v>
      </c>
      <c r="G242" s="71">
        <v>12.32</v>
      </c>
      <c r="H242" s="72">
        <v>0</v>
      </c>
      <c r="I242" s="70">
        <v>0.32</v>
      </c>
      <c r="J242" s="70">
        <v>5.54</v>
      </c>
      <c r="K242" s="70">
        <v>4.68</v>
      </c>
      <c r="L242" s="70">
        <v>0.03</v>
      </c>
      <c r="M242" s="70">
        <v>0.09</v>
      </c>
      <c r="Q242" s="70">
        <v>3.21</v>
      </c>
      <c r="R242" s="84">
        <v>800</v>
      </c>
      <c r="S242" s="8">
        <f>R242+273.15</f>
        <v>1073.1500000000001</v>
      </c>
      <c r="T242" s="115">
        <v>3.3884415613920079E-13</v>
      </c>
      <c r="U242" s="74">
        <v>0.31</v>
      </c>
      <c r="V242" s="84">
        <v>2000</v>
      </c>
    </row>
    <row r="243" spans="1:24">
      <c r="A243" t="s">
        <v>393</v>
      </c>
      <c r="B243" s="6" t="s">
        <v>177</v>
      </c>
      <c r="C243" s="101"/>
      <c r="E243" s="133" t="s">
        <v>212</v>
      </c>
      <c r="F243" s="8" t="s">
        <v>213</v>
      </c>
      <c r="G243" s="8" t="s">
        <v>214</v>
      </c>
      <c r="H243" s="8" t="s">
        <v>289</v>
      </c>
      <c r="I243" s="8" t="s">
        <v>290</v>
      </c>
      <c r="J243" s="8" t="s">
        <v>135</v>
      </c>
      <c r="K243" s="8" t="s">
        <v>291</v>
      </c>
      <c r="L243" s="8"/>
      <c r="M243" s="8"/>
      <c r="N243" s="8"/>
      <c r="Q243" s="8" t="s">
        <v>368</v>
      </c>
      <c r="R243" s="7">
        <v>1198</v>
      </c>
      <c r="S243" s="8">
        <f>R243+273.15</f>
        <v>1471.15</v>
      </c>
      <c r="T243">
        <v>7.9432823472428114E-7</v>
      </c>
      <c r="U243">
        <v>0.30890052356020942</v>
      </c>
      <c r="V243">
        <v>4200</v>
      </c>
    </row>
    <row r="244" spans="1:24">
      <c r="A244" t="s">
        <v>26</v>
      </c>
      <c r="B244" s="77">
        <v>115</v>
      </c>
      <c r="C244" s="101"/>
      <c r="E244" s="108">
        <v>0</v>
      </c>
      <c r="I244" s="79">
        <v>15</v>
      </c>
      <c r="P244" s="81">
        <v>0.18</v>
      </c>
      <c r="Q244">
        <v>82.335320977706147</v>
      </c>
      <c r="S244" s="77">
        <v>1523</v>
      </c>
      <c r="T244" s="32">
        <v>4.7863009232263738E-12</v>
      </c>
      <c r="U244" s="32">
        <v>0.30612244897959184</v>
      </c>
      <c r="V244" s="84">
        <v>1</v>
      </c>
    </row>
    <row r="245" spans="1:24">
      <c r="A245" t="s">
        <v>26</v>
      </c>
      <c r="B245" s="77">
        <v>61</v>
      </c>
      <c r="E245" s="108">
        <v>0</v>
      </c>
      <c r="I245" s="79">
        <v>28.1</v>
      </c>
      <c r="P245" s="68">
        <v>0.13</v>
      </c>
      <c r="Q245">
        <v>68.312586623690564</v>
      </c>
      <c r="S245" s="77">
        <v>1573</v>
      </c>
      <c r="T245" s="32">
        <v>6.1659500186148026E-12</v>
      </c>
      <c r="U245" s="32">
        <v>0.30466830466830463</v>
      </c>
      <c r="V245" s="84">
        <v>1</v>
      </c>
    </row>
    <row r="246" spans="1:24" ht="17">
      <c r="A246" t="s">
        <v>37</v>
      </c>
      <c r="B246" s="40" t="s">
        <v>525</v>
      </c>
      <c r="E246" s="47">
        <v>34.6</v>
      </c>
      <c r="I246" s="43">
        <v>23.53</v>
      </c>
      <c r="Q246" s="43">
        <v>42.312636046199302</v>
      </c>
      <c r="S246" s="54">
        <v>1673</v>
      </c>
      <c r="T246">
        <v>1E-8</v>
      </c>
      <c r="U246" s="43">
        <v>0.3</v>
      </c>
      <c r="V246">
        <v>1</v>
      </c>
    </row>
    <row r="247" spans="1:24" ht="17">
      <c r="A247" t="s">
        <v>37</v>
      </c>
      <c r="B247" s="40" t="s">
        <v>535</v>
      </c>
      <c r="E247" s="47">
        <v>52.43</v>
      </c>
      <c r="I247" s="43">
        <v>26.55</v>
      </c>
      <c r="Q247" s="43">
        <v>18.422528068761753</v>
      </c>
      <c r="S247" s="54">
        <v>1673</v>
      </c>
      <c r="T247">
        <v>1E-8</v>
      </c>
      <c r="U247" s="43">
        <v>0.3</v>
      </c>
      <c r="V247">
        <v>1</v>
      </c>
    </row>
    <row r="248" spans="1:24">
      <c r="A248" t="s">
        <v>393</v>
      </c>
      <c r="B248" s="6" t="s">
        <v>194</v>
      </c>
      <c r="E248" s="133" t="s">
        <v>261</v>
      </c>
      <c r="F248" s="8" t="s">
        <v>262</v>
      </c>
      <c r="G248" s="8" t="s">
        <v>263</v>
      </c>
      <c r="H248" s="8" t="s">
        <v>355</v>
      </c>
      <c r="I248" s="8" t="s">
        <v>356</v>
      </c>
      <c r="J248" s="8" t="s">
        <v>357</v>
      </c>
      <c r="K248" s="8" t="s">
        <v>349</v>
      </c>
      <c r="L248" s="8" t="s">
        <v>350</v>
      </c>
      <c r="M248" s="8"/>
      <c r="N248" s="8"/>
      <c r="Q248" s="8" t="s">
        <v>379</v>
      </c>
      <c r="R248" s="7">
        <v>1250</v>
      </c>
      <c r="S248" s="8">
        <f>R248+273.15</f>
        <v>1523.15</v>
      </c>
      <c r="T248">
        <v>6.3095734448019177E-8</v>
      </c>
      <c r="U248">
        <v>0.29870129870129869</v>
      </c>
      <c r="V248">
        <v>1</v>
      </c>
    </row>
    <row r="249" spans="1:24">
      <c r="A249" t="s">
        <v>45</v>
      </c>
      <c r="B249" s="14" t="s">
        <v>438</v>
      </c>
      <c r="E249" s="130">
        <v>46.77</v>
      </c>
      <c r="F249" s="24">
        <v>1.38</v>
      </c>
      <c r="G249" s="25">
        <v>18.309999999999999</v>
      </c>
      <c r="H249" s="24">
        <v>1.21</v>
      </c>
      <c r="I249" s="24">
        <v>6.91</v>
      </c>
      <c r="J249" s="24">
        <v>0.05</v>
      </c>
      <c r="K249" s="25">
        <v>17.5</v>
      </c>
      <c r="L249" s="25"/>
      <c r="M249" s="25"/>
      <c r="N249" s="25"/>
      <c r="O249" s="25"/>
      <c r="P249" s="25"/>
      <c r="Q249" s="24">
        <v>7.34</v>
      </c>
      <c r="R249" s="17">
        <v>1400</v>
      </c>
      <c r="S249" s="8">
        <f>R249+273.15</f>
        <v>1673.15</v>
      </c>
      <c r="T249" s="1">
        <v>5.0118723362727114E-9</v>
      </c>
      <c r="U249">
        <v>0.29870129870129869</v>
      </c>
      <c r="V249">
        <v>1</v>
      </c>
    </row>
    <row r="250" spans="1:24">
      <c r="A250" t="s">
        <v>26</v>
      </c>
      <c r="B250" s="77">
        <v>63</v>
      </c>
      <c r="E250" s="109">
        <v>0</v>
      </c>
      <c r="I250" s="79">
        <v>25.7</v>
      </c>
      <c r="P250" s="68">
        <v>0.11</v>
      </c>
      <c r="Q250">
        <v>71.786107977437538</v>
      </c>
      <c r="S250" s="77">
        <v>1573</v>
      </c>
      <c r="T250" s="32">
        <v>7.0794578438413538E-12</v>
      </c>
      <c r="U250" s="32">
        <v>0.29767441860465116</v>
      </c>
      <c r="V250" s="84">
        <v>1</v>
      </c>
    </row>
    <row r="251" spans="1:24">
      <c r="A251" t="s">
        <v>393</v>
      </c>
      <c r="B251" s="6" t="s">
        <v>187</v>
      </c>
      <c r="E251" s="132" t="s">
        <v>241</v>
      </c>
      <c r="F251" s="8" t="s">
        <v>242</v>
      </c>
      <c r="G251" s="8" t="s">
        <v>243</v>
      </c>
      <c r="H251" s="8" t="s">
        <v>325</v>
      </c>
      <c r="I251" s="8" t="s">
        <v>326</v>
      </c>
      <c r="J251" s="8" t="s">
        <v>327</v>
      </c>
      <c r="K251" s="8" t="s">
        <v>328</v>
      </c>
      <c r="L251" s="8" t="s">
        <v>131</v>
      </c>
      <c r="M251" s="8"/>
      <c r="N251" s="8"/>
      <c r="Q251" s="8" t="s">
        <v>378</v>
      </c>
      <c r="R251" s="7">
        <v>1300</v>
      </c>
      <c r="S251" s="8">
        <f>R251+273.15</f>
        <v>1573.15</v>
      </c>
      <c r="T251">
        <v>8.511380382023744E-7</v>
      </c>
      <c r="U251">
        <v>0.29701686121919585</v>
      </c>
      <c r="V251">
        <v>1</v>
      </c>
    </row>
    <row r="252" spans="1:24">
      <c r="A252" t="s">
        <v>18</v>
      </c>
      <c r="B252" t="str">
        <f>_xlfn.CONCAT(C252, "-", TEXT(D252, "00"))</f>
        <v>290109-02</v>
      </c>
      <c r="C252">
        <v>290109</v>
      </c>
      <c r="D252">
        <v>2</v>
      </c>
      <c r="E252" s="136">
        <v>53.26</v>
      </c>
      <c r="F252">
        <v>1.32</v>
      </c>
      <c r="G252">
        <v>16.88</v>
      </c>
      <c r="H252">
        <v>6.83</v>
      </c>
      <c r="I252">
        <v>7.9</v>
      </c>
      <c r="J252">
        <v>3.54</v>
      </c>
      <c r="K252">
        <v>1.06</v>
      </c>
      <c r="L252">
        <v>0.35</v>
      </c>
      <c r="Q252">
        <v>7.89</v>
      </c>
      <c r="R252">
        <v>1200</v>
      </c>
      <c r="S252">
        <f>1200+273.15</f>
        <v>1473.15</v>
      </c>
      <c r="T252">
        <v>2.5118864315095751E-8</v>
      </c>
      <c r="U252">
        <f>(X252/AA$2*2)/(W252/AA$1)</f>
        <v>0.28211872644177</v>
      </c>
      <c r="V252">
        <v>1</v>
      </c>
      <c r="W252">
        <v>6.06</v>
      </c>
      <c r="X252">
        <v>1.9</v>
      </c>
    </row>
    <row r="253" spans="1:24" ht="17">
      <c r="A253" t="s">
        <v>37</v>
      </c>
      <c r="B253" s="40" t="s">
        <v>520</v>
      </c>
      <c r="E253" s="129">
        <v>24.41</v>
      </c>
      <c r="I253" s="43">
        <v>11.95</v>
      </c>
      <c r="Q253" s="43">
        <v>61.198300295460648</v>
      </c>
      <c r="S253" s="54">
        <v>1673</v>
      </c>
      <c r="T253">
        <v>1E-8</v>
      </c>
      <c r="U253" s="43">
        <v>0.28000000000000003</v>
      </c>
      <c r="V253">
        <v>1</v>
      </c>
    </row>
    <row r="254" spans="1:24">
      <c r="A254" t="s">
        <v>18</v>
      </c>
      <c r="B254" t="str">
        <f>_xlfn.CONCAT(C254, "-", TEXT(D254, "00"))</f>
        <v>1201509-02</v>
      </c>
      <c r="C254">
        <v>1201509</v>
      </c>
      <c r="D254">
        <v>2</v>
      </c>
      <c r="E254" s="136">
        <v>58.41</v>
      </c>
      <c r="F254">
        <v>1.1499999999999999</v>
      </c>
      <c r="G254">
        <v>18.25</v>
      </c>
      <c r="H254">
        <v>3.39</v>
      </c>
      <c r="I254">
        <v>6.7</v>
      </c>
      <c r="J254">
        <v>4.3499999999999996</v>
      </c>
      <c r="K254">
        <v>0.82</v>
      </c>
      <c r="L254">
        <v>0.26</v>
      </c>
      <c r="Q254">
        <v>6.49</v>
      </c>
      <c r="R254">
        <v>1200</v>
      </c>
      <c r="S254">
        <f>1200+273.15</f>
        <v>1473.15</v>
      </c>
      <c r="T254">
        <v>1E-8</v>
      </c>
      <c r="U254">
        <f>(X254/AA$2*2)/(W254/AA$1)</f>
        <v>0.27799015971335383</v>
      </c>
      <c r="V254">
        <v>1</v>
      </c>
      <c r="W254">
        <v>4.92</v>
      </c>
      <c r="X254">
        <v>1.52</v>
      </c>
    </row>
    <row r="255" spans="1:24">
      <c r="A255" t="s">
        <v>24</v>
      </c>
      <c r="B255" s="59" t="s">
        <v>996</v>
      </c>
      <c r="E255" s="151">
        <v>47.67</v>
      </c>
      <c r="I255" s="68">
        <v>26.55</v>
      </c>
      <c r="Q255">
        <v>25.797840650773075</v>
      </c>
      <c r="R255" s="94">
        <v>1343.4</v>
      </c>
      <c r="S255" s="8">
        <f>R255+273.14</f>
        <v>1616.54</v>
      </c>
      <c r="T255">
        <v>4.7863009232263782E-8</v>
      </c>
      <c r="U255">
        <v>0.2708295887080332</v>
      </c>
      <c r="V255" s="84">
        <v>1</v>
      </c>
    </row>
    <row r="256" spans="1:24" ht="17">
      <c r="A256" t="s">
        <v>37</v>
      </c>
      <c r="B256" s="40" t="s">
        <v>524</v>
      </c>
      <c r="E256" s="129">
        <v>35.5</v>
      </c>
      <c r="I256" s="43">
        <v>20.52</v>
      </c>
      <c r="Q256" s="43">
        <v>42.351230727907598</v>
      </c>
      <c r="S256" s="54">
        <v>1673</v>
      </c>
      <c r="T256">
        <v>1E-8</v>
      </c>
      <c r="U256" s="43">
        <v>0.27</v>
      </c>
      <c r="V256">
        <v>1</v>
      </c>
    </row>
    <row r="257" spans="1:24">
      <c r="A257" t="s">
        <v>18</v>
      </c>
      <c r="B257" t="str">
        <f>_xlfn.CONCAT(C257, "-", TEXT(D257, "00"))</f>
        <v>PGG2-01</v>
      </c>
      <c r="C257" t="s">
        <v>62</v>
      </c>
      <c r="D257">
        <v>1</v>
      </c>
      <c r="E257" s="136">
        <v>51.04</v>
      </c>
      <c r="F257">
        <v>1.71</v>
      </c>
      <c r="G257">
        <v>14.58</v>
      </c>
      <c r="H257">
        <v>4.7</v>
      </c>
      <c r="I257">
        <v>8.89</v>
      </c>
      <c r="J257">
        <v>3.17</v>
      </c>
      <c r="K257">
        <v>0.78</v>
      </c>
      <c r="L257">
        <v>0.36</v>
      </c>
      <c r="Q257">
        <v>13.48</v>
      </c>
      <c r="R257">
        <v>1200</v>
      </c>
      <c r="S257">
        <f>1200+273.15</f>
        <v>1473.15</v>
      </c>
      <c r="T257">
        <v>1E-8</v>
      </c>
      <c r="U257">
        <f>(X257/AA$2*2)/(W257/AA$1)</f>
        <v>0.26098761864033948</v>
      </c>
      <c r="V257">
        <v>1</v>
      </c>
      <c r="W257">
        <v>10.55</v>
      </c>
      <c r="X257">
        <v>3.06</v>
      </c>
    </row>
    <row r="258" spans="1:24" ht="17">
      <c r="A258" t="s">
        <v>37</v>
      </c>
      <c r="B258" s="40" t="s">
        <v>521</v>
      </c>
      <c r="E258" s="129">
        <v>34.020000000000003</v>
      </c>
      <c r="I258" s="43">
        <v>15.65</v>
      </c>
      <c r="Q258" s="43">
        <v>49.697085146387316</v>
      </c>
      <c r="S258" s="54">
        <v>1673</v>
      </c>
      <c r="T258">
        <v>1E-8</v>
      </c>
      <c r="U258" s="43">
        <v>0.26</v>
      </c>
      <c r="V258">
        <v>1</v>
      </c>
    </row>
    <row r="259" spans="1:24">
      <c r="A259" t="s">
        <v>26</v>
      </c>
      <c r="B259" s="77">
        <v>65</v>
      </c>
      <c r="E259" s="109">
        <v>0</v>
      </c>
      <c r="I259" s="79">
        <v>18.899999999999999</v>
      </c>
      <c r="P259" s="68">
        <v>0.1</v>
      </c>
      <c r="Q259">
        <v>76.160171904378188</v>
      </c>
      <c r="S259" s="77">
        <v>1573</v>
      </c>
      <c r="T259" s="32">
        <v>1.0471285480508978E-11</v>
      </c>
      <c r="U259" s="32">
        <v>0.25957446808510637</v>
      </c>
      <c r="V259" s="84">
        <v>1</v>
      </c>
    </row>
    <row r="260" spans="1:24">
      <c r="A260" t="s">
        <v>26</v>
      </c>
      <c r="B260" s="77">
        <v>69</v>
      </c>
      <c r="E260" s="109">
        <v>0</v>
      </c>
      <c r="I260" s="79">
        <v>7.3</v>
      </c>
      <c r="P260" s="68">
        <v>0.22</v>
      </c>
      <c r="Q260">
        <v>87.609927477840429</v>
      </c>
      <c r="S260" s="77">
        <v>1573</v>
      </c>
      <c r="T260" s="32">
        <v>1.7782794100389159E-11</v>
      </c>
      <c r="U260" s="32">
        <v>0.25878003696857671</v>
      </c>
      <c r="V260" s="84">
        <v>1</v>
      </c>
    </row>
    <row r="261" spans="1:24">
      <c r="A261" t="s">
        <v>18</v>
      </c>
      <c r="B261" t="str">
        <f>_xlfn.CONCAT(C261, "-", TEXT(D261, "00"))</f>
        <v>601232-01</v>
      </c>
      <c r="C261">
        <v>601232</v>
      </c>
      <c r="D261">
        <v>1</v>
      </c>
      <c r="E261" s="136">
        <v>49.69</v>
      </c>
      <c r="F261">
        <v>2.63</v>
      </c>
      <c r="G261">
        <v>17.53</v>
      </c>
      <c r="H261">
        <v>3.85</v>
      </c>
      <c r="I261">
        <v>6.9</v>
      </c>
      <c r="J261">
        <v>4.74</v>
      </c>
      <c r="K261">
        <v>1.93</v>
      </c>
      <c r="L261">
        <v>1.07</v>
      </c>
      <c r="Q261">
        <v>10.61</v>
      </c>
      <c r="R261">
        <v>1200</v>
      </c>
      <c r="S261">
        <f>1200+273.15</f>
        <v>1473.15</v>
      </c>
      <c r="T261">
        <v>1E-8</v>
      </c>
      <c r="U261">
        <f>(X261/AA$2*2)/(W261/AA$1)</f>
        <v>0.25708864394543252</v>
      </c>
      <c r="V261">
        <v>1</v>
      </c>
      <c r="W261">
        <v>8.4</v>
      </c>
      <c r="X261">
        <v>2.4</v>
      </c>
    </row>
    <row r="262" spans="1:24">
      <c r="A262" t="s">
        <v>393</v>
      </c>
      <c r="B262" s="6" t="s">
        <v>193</v>
      </c>
      <c r="E262" s="132" t="s">
        <v>258</v>
      </c>
      <c r="F262" s="8" t="s">
        <v>259</v>
      </c>
      <c r="G262" s="8" t="s">
        <v>260</v>
      </c>
      <c r="H262" s="8" t="s">
        <v>351</v>
      </c>
      <c r="I262" s="8" t="s">
        <v>352</v>
      </c>
      <c r="J262" s="8" t="s">
        <v>353</v>
      </c>
      <c r="K262" s="8" t="s">
        <v>354</v>
      </c>
      <c r="L262" s="8" t="s">
        <v>345</v>
      </c>
      <c r="M262" s="8"/>
      <c r="N262" s="8"/>
      <c r="Q262" s="8" t="s">
        <v>384</v>
      </c>
      <c r="R262" s="7">
        <v>1300</v>
      </c>
      <c r="S262" s="8">
        <f>R262+273.15</f>
        <v>1573.15</v>
      </c>
      <c r="T262">
        <v>1.9952623149688761E-7</v>
      </c>
      <c r="U262">
        <v>0.25</v>
      </c>
      <c r="V262">
        <v>1</v>
      </c>
    </row>
    <row r="263" spans="1:24">
      <c r="A263" t="s">
        <v>45</v>
      </c>
      <c r="B263" s="14" t="s">
        <v>419</v>
      </c>
      <c r="E263" s="130">
        <v>48.95</v>
      </c>
      <c r="F263" s="24">
        <v>1.36</v>
      </c>
      <c r="G263" s="25">
        <v>20.95</v>
      </c>
      <c r="H263" s="24">
        <v>1.2</v>
      </c>
      <c r="I263" s="24">
        <v>6.44</v>
      </c>
      <c r="J263" s="24">
        <v>8.3699999999999992</v>
      </c>
      <c r="K263" s="24">
        <v>4.8499999999999996</v>
      </c>
      <c r="L263" s="24"/>
      <c r="M263" s="24"/>
      <c r="N263" s="24"/>
      <c r="O263" s="24"/>
      <c r="P263" s="24"/>
      <c r="Q263" s="24">
        <v>7.17</v>
      </c>
      <c r="R263" s="17">
        <v>1250</v>
      </c>
      <c r="S263" s="8">
        <f>R263+273.15</f>
        <v>1523.15</v>
      </c>
      <c r="T263" s="1">
        <v>2.1877616239495448E-10</v>
      </c>
      <c r="U263">
        <v>0.25</v>
      </c>
      <c r="V263">
        <v>1</v>
      </c>
    </row>
    <row r="264" spans="1:24">
      <c r="A264" t="s">
        <v>394</v>
      </c>
      <c r="B264" t="s">
        <v>163</v>
      </c>
      <c r="E264" s="150">
        <v>50.268022222222228</v>
      </c>
      <c r="F264" s="4">
        <v>0.97723333333333329</v>
      </c>
      <c r="G264" s="4">
        <v>10.036244444444444</v>
      </c>
      <c r="H264" s="4">
        <v>11.694155555555554</v>
      </c>
      <c r="I264" s="4">
        <v>6.8346888888888886</v>
      </c>
      <c r="J264" s="4"/>
      <c r="O264" s="4">
        <v>0.40606666666666669</v>
      </c>
      <c r="P264" s="4"/>
      <c r="Q264" s="4">
        <v>18.143777777777778</v>
      </c>
      <c r="R264">
        <v>1451</v>
      </c>
      <c r="S264">
        <f>R264+273.15</f>
        <v>1724.15</v>
      </c>
      <c r="T264">
        <v>1.7378008287493744E-5</v>
      </c>
      <c r="U264" s="4">
        <v>0.25</v>
      </c>
      <c r="V264" s="5">
        <v>1</v>
      </c>
    </row>
    <row r="265" spans="1:24">
      <c r="A265" t="s">
        <v>33</v>
      </c>
      <c r="B265" t="str">
        <f>_xlfn.CONCAT(C265, "-", D265)</f>
        <v>7159VB-P6-RB3P5-7</v>
      </c>
      <c r="C265" s="32" t="s">
        <v>663</v>
      </c>
      <c r="D265" s="59" t="s">
        <v>688</v>
      </c>
      <c r="E265" s="64" t="s">
        <v>721</v>
      </c>
      <c r="F265" s="59" t="s">
        <v>722</v>
      </c>
      <c r="G265" s="59" t="s">
        <v>723</v>
      </c>
      <c r="H265" s="59" t="s">
        <v>724</v>
      </c>
      <c r="I265" s="59" t="s">
        <v>725</v>
      </c>
      <c r="J265" s="59" t="s">
        <v>726</v>
      </c>
      <c r="K265" s="59" t="s">
        <v>727</v>
      </c>
      <c r="L265" s="59" t="s">
        <v>728</v>
      </c>
      <c r="Q265" s="59" t="s">
        <v>729</v>
      </c>
      <c r="R265" s="60">
        <v>1350</v>
      </c>
      <c r="S265" s="8">
        <f>R265+273.15</f>
        <v>1623.15</v>
      </c>
      <c r="T265" s="61">
        <v>3.2466938899999998E-6</v>
      </c>
      <c r="U265">
        <v>0.25</v>
      </c>
      <c r="V265">
        <v>1</v>
      </c>
    </row>
    <row r="266" spans="1:24">
      <c r="A266" t="s">
        <v>54</v>
      </c>
      <c r="B266" s="5" t="s">
        <v>72</v>
      </c>
      <c r="E266" s="149" t="s">
        <v>85</v>
      </c>
      <c r="F266" s="3" t="s">
        <v>81</v>
      </c>
      <c r="G266" s="3" t="s">
        <v>86</v>
      </c>
      <c r="H266" s="3" t="s">
        <v>109</v>
      </c>
      <c r="I266" s="3" t="s">
        <v>120</v>
      </c>
      <c r="J266" s="3" t="s">
        <v>94</v>
      </c>
      <c r="K266" s="3" t="s">
        <v>130</v>
      </c>
      <c r="Q266">
        <f>W266+(X266*2/AA$2)*AA$1</f>
        <v>7.3196964060944216</v>
      </c>
      <c r="S266" s="114">
        <v>2873</v>
      </c>
      <c r="T266" s="2">
        <v>1.24290061</v>
      </c>
      <c r="U266">
        <f>(X266*2/AA$2)/(W266/AA$1)</f>
        <v>0.24484632756707855</v>
      </c>
      <c r="V266" s="5">
        <v>230000</v>
      </c>
      <c r="W266" s="3" t="s">
        <v>143</v>
      </c>
      <c r="X266" s="3" t="s">
        <v>144</v>
      </c>
    </row>
    <row r="267" spans="1:24">
      <c r="A267" t="s">
        <v>26</v>
      </c>
      <c r="B267" s="77">
        <v>66</v>
      </c>
      <c r="E267" s="109">
        <v>0</v>
      </c>
      <c r="I267" s="79">
        <v>16.600000000000001</v>
      </c>
      <c r="P267" s="68">
        <v>0.18</v>
      </c>
      <c r="Q267">
        <v>79.505044319097493</v>
      </c>
      <c r="S267" s="77">
        <v>1573</v>
      </c>
      <c r="T267" s="32">
        <v>1.2302687708123787E-11</v>
      </c>
      <c r="U267" s="32">
        <v>0.24346076458752514</v>
      </c>
      <c r="V267" s="84">
        <v>1</v>
      </c>
    </row>
    <row r="268" spans="1:24">
      <c r="A268" t="s">
        <v>26</v>
      </c>
      <c r="B268" s="77">
        <v>68</v>
      </c>
      <c r="E268" s="109">
        <v>0</v>
      </c>
      <c r="I268" s="79">
        <v>10.199999999999999</v>
      </c>
      <c r="P268" s="68">
        <v>0.18</v>
      </c>
      <c r="Q268">
        <v>86.194789148536117</v>
      </c>
      <c r="S268" s="77">
        <v>1573</v>
      </c>
      <c r="T268" s="32">
        <v>1.6218100973589298E-11</v>
      </c>
      <c r="U268" s="32">
        <v>0.24304267161410018</v>
      </c>
      <c r="V268" s="84">
        <v>1</v>
      </c>
    </row>
    <row r="269" spans="1:24">
      <c r="A269" t="s">
        <v>26</v>
      </c>
      <c r="B269" s="77">
        <v>67</v>
      </c>
      <c r="E269" s="109">
        <v>0</v>
      </c>
      <c r="I269" s="79">
        <v>13.9</v>
      </c>
      <c r="P269" s="68">
        <v>0.16</v>
      </c>
      <c r="Q269">
        <v>82.463969916733802</v>
      </c>
      <c r="S269" s="77">
        <v>1573</v>
      </c>
      <c r="T269" s="32">
        <v>1.4125375446227501E-11</v>
      </c>
      <c r="U269" s="32">
        <v>0.24224806201550386</v>
      </c>
      <c r="V269" s="84">
        <v>1</v>
      </c>
    </row>
    <row r="270" spans="1:24">
      <c r="A270" t="s">
        <v>18</v>
      </c>
      <c r="B270" t="str">
        <f>_xlfn.CONCAT(C270, "-", TEXT(D270, "00"))</f>
        <v>240308.5-01</v>
      </c>
      <c r="C270">
        <v>240308.5</v>
      </c>
      <c r="D270">
        <v>1</v>
      </c>
      <c r="E270" s="136">
        <v>61.26</v>
      </c>
      <c r="F270">
        <v>0.72</v>
      </c>
      <c r="G270">
        <v>17.440000000000001</v>
      </c>
      <c r="H270">
        <v>3.16</v>
      </c>
      <c r="I270">
        <v>5.84</v>
      </c>
      <c r="J270">
        <v>4.2699999999999996</v>
      </c>
      <c r="K270">
        <v>1.17</v>
      </c>
      <c r="L270">
        <v>0.2</v>
      </c>
      <c r="Q270">
        <v>5.69</v>
      </c>
      <c r="R270">
        <v>1200</v>
      </c>
      <c r="S270">
        <f>1200+273.15</f>
        <v>1473.15</v>
      </c>
      <c r="T270">
        <v>1E-8</v>
      </c>
      <c r="U270">
        <f>(X270/AA$2*2)/(W270/AA$1)</f>
        <v>0.241709752151857</v>
      </c>
      <c r="V270">
        <v>1</v>
      </c>
      <c r="W270">
        <v>4.43</v>
      </c>
      <c r="X270">
        <v>1.19</v>
      </c>
    </row>
    <row r="271" spans="1:24">
      <c r="A271" t="s">
        <v>54</v>
      </c>
      <c r="B271" s="5" t="s">
        <v>69</v>
      </c>
      <c r="E271" s="149" t="s">
        <v>98</v>
      </c>
      <c r="F271" s="3" t="s">
        <v>99</v>
      </c>
      <c r="G271" s="3" t="s">
        <v>100</v>
      </c>
      <c r="H271" s="3" t="s">
        <v>114</v>
      </c>
      <c r="I271" s="3" t="s">
        <v>124</v>
      </c>
      <c r="J271" s="3" t="s">
        <v>135</v>
      </c>
      <c r="K271" s="3" t="s">
        <v>134</v>
      </c>
      <c r="L271" s="3" t="s">
        <v>132</v>
      </c>
      <c r="M271" s="3"/>
      <c r="N271" s="3"/>
      <c r="O271" s="3"/>
      <c r="P271" s="3"/>
      <c r="Q271">
        <f>W271+(X271*2/AA$2)*AA$1</f>
        <v>10.69856168629882</v>
      </c>
      <c r="S271" s="114">
        <v>2773</v>
      </c>
      <c r="T271" s="2">
        <v>0.37534463000000001</v>
      </c>
      <c r="U271">
        <f>(X271*2/AA$2)/(W271/AA$1)</f>
        <v>0.24113244620635985</v>
      </c>
      <c r="V271" s="5">
        <v>210000</v>
      </c>
      <c r="W271" s="3" t="s">
        <v>153</v>
      </c>
      <c r="X271" s="3" t="s">
        <v>154</v>
      </c>
    </row>
    <row r="272" spans="1:24">
      <c r="A272" t="s">
        <v>54</v>
      </c>
      <c r="B272" s="5" t="s">
        <v>70</v>
      </c>
      <c r="E272" s="149" t="s">
        <v>101</v>
      </c>
      <c r="F272" s="3" t="s">
        <v>102</v>
      </c>
      <c r="G272" s="3" t="s">
        <v>103</v>
      </c>
      <c r="H272" s="3" t="s">
        <v>115</v>
      </c>
      <c r="I272" s="3" t="s">
        <v>125</v>
      </c>
      <c r="J272" s="3" t="s">
        <v>136</v>
      </c>
      <c r="K272" s="3" t="s">
        <v>94</v>
      </c>
      <c r="L272" s="3" t="s">
        <v>130</v>
      </c>
      <c r="M272" s="3"/>
      <c r="N272" s="3"/>
      <c r="O272" s="3"/>
      <c r="P272" s="3"/>
      <c r="Q272">
        <f>W272+(X272*2/AA$2)*AA$1</f>
        <v>11.041548404065454</v>
      </c>
      <c r="S272" s="5">
        <v>2773</v>
      </c>
      <c r="T272" s="2">
        <v>2.1372316499999999</v>
      </c>
      <c r="U272">
        <f>(X272*2/AA$2)/(W272/AA$1)</f>
        <v>0.24062341618712951</v>
      </c>
      <c r="V272" s="5">
        <v>240000</v>
      </c>
      <c r="W272" s="3" t="s">
        <v>155</v>
      </c>
      <c r="X272" s="3" t="s">
        <v>156</v>
      </c>
    </row>
    <row r="273" spans="1:24" ht="17">
      <c r="A273" t="s">
        <v>37</v>
      </c>
      <c r="B273" s="40" t="s">
        <v>496</v>
      </c>
      <c r="E273" s="134">
        <v>40.32</v>
      </c>
      <c r="I273" s="52">
        <v>20.420000000000002</v>
      </c>
      <c r="Q273" s="43">
        <v>36.986569970453935</v>
      </c>
      <c r="S273" s="54">
        <v>1573</v>
      </c>
      <c r="T273">
        <v>1E-8</v>
      </c>
      <c r="U273" s="43">
        <v>0.24</v>
      </c>
      <c r="V273">
        <v>1</v>
      </c>
    </row>
    <row r="274" spans="1:24">
      <c r="A274" t="s">
        <v>26</v>
      </c>
      <c r="B274" s="77">
        <v>64</v>
      </c>
      <c r="E274" s="109">
        <v>0</v>
      </c>
      <c r="I274" s="79">
        <v>22.7</v>
      </c>
      <c r="P274" s="68">
        <v>0.1</v>
      </c>
      <c r="Q274">
        <v>73.715842062852531</v>
      </c>
      <c r="S274" s="77">
        <v>1573</v>
      </c>
      <c r="T274" s="32">
        <v>8.1283051616409864E-12</v>
      </c>
      <c r="U274" s="32">
        <v>0.23758099352051837</v>
      </c>
      <c r="V274" s="84">
        <v>1</v>
      </c>
    </row>
    <row r="275" spans="1:24">
      <c r="A275" t="s">
        <v>45</v>
      </c>
      <c r="B275" s="14" t="s">
        <v>422</v>
      </c>
      <c r="E275" s="130">
        <v>48.95</v>
      </c>
      <c r="F275" s="24">
        <v>1.36</v>
      </c>
      <c r="G275" s="25">
        <v>20.95</v>
      </c>
      <c r="H275" s="24">
        <v>1.2</v>
      </c>
      <c r="I275" s="24">
        <v>6.44</v>
      </c>
      <c r="J275" s="24">
        <v>8.3699999999999992</v>
      </c>
      <c r="K275" s="24">
        <v>4.8499999999999996</v>
      </c>
      <c r="L275" s="24"/>
      <c r="M275" s="24"/>
      <c r="N275" s="24"/>
      <c r="O275" s="24"/>
      <c r="P275" s="24"/>
      <c r="Q275" s="24">
        <v>7.17</v>
      </c>
      <c r="R275" s="17">
        <v>1400</v>
      </c>
      <c r="S275" s="8">
        <f>R275+273.15</f>
        <v>1673.15</v>
      </c>
      <c r="T275" s="1">
        <v>4.6773514128719735E-7</v>
      </c>
      <c r="U275">
        <v>0.23456790123456789</v>
      </c>
      <c r="V275">
        <v>1</v>
      </c>
    </row>
    <row r="276" spans="1:24">
      <c r="A276" t="s">
        <v>18</v>
      </c>
      <c r="B276" t="str">
        <f>_xlfn.CONCAT(C276, "-", TEXT(D276, "00"))</f>
        <v>1201509-01</v>
      </c>
      <c r="C276">
        <v>1201509</v>
      </c>
      <c r="D276">
        <v>1</v>
      </c>
      <c r="E276" s="136">
        <v>58.41</v>
      </c>
      <c r="F276">
        <v>1.1499999999999999</v>
      </c>
      <c r="G276">
        <v>18.25</v>
      </c>
      <c r="H276">
        <v>3.39</v>
      </c>
      <c r="I276">
        <v>6.7</v>
      </c>
      <c r="J276">
        <v>4.3499999999999996</v>
      </c>
      <c r="K276">
        <v>0.82</v>
      </c>
      <c r="L276">
        <v>0.26</v>
      </c>
      <c r="Q276">
        <v>6.49</v>
      </c>
      <c r="R276">
        <v>1200</v>
      </c>
      <c r="S276">
        <f>1200+273.15</f>
        <v>1473.15</v>
      </c>
      <c r="T276">
        <v>6.3095734448019329E-9</v>
      </c>
      <c r="U276">
        <f>(X276/AA$2*2)/(W276/AA$1)</f>
        <v>0.23267820704556316</v>
      </c>
      <c r="V276">
        <v>1</v>
      </c>
      <c r="W276">
        <v>4.95</v>
      </c>
      <c r="X276">
        <v>1.28</v>
      </c>
    </row>
    <row r="277" spans="1:24">
      <c r="A277" t="s">
        <v>35</v>
      </c>
      <c r="B277" t="str">
        <f>_xlfn.CONCAT(C277, "-", TEXT(D277, "00"))</f>
        <v>FDA3-08</v>
      </c>
      <c r="C277" s="57" t="s">
        <v>538</v>
      </c>
      <c r="D277">
        <v>8</v>
      </c>
      <c r="E277" s="148" t="s">
        <v>553</v>
      </c>
      <c r="G277" s="57" t="s">
        <v>231</v>
      </c>
      <c r="H277" s="57" t="s">
        <v>589</v>
      </c>
      <c r="I277" s="57" t="s">
        <v>280</v>
      </c>
      <c r="M277" s="57" t="s">
        <v>236</v>
      </c>
      <c r="N277" s="57" t="s">
        <v>295</v>
      </c>
      <c r="O277" s="57" t="s">
        <v>614</v>
      </c>
      <c r="P277" s="57"/>
      <c r="Q277" s="57" t="s">
        <v>636</v>
      </c>
      <c r="S277">
        <v>1573.15</v>
      </c>
      <c r="T277">
        <v>9.9999999999999995E-7</v>
      </c>
      <c r="U277" s="106">
        <v>0.23200000000000001</v>
      </c>
      <c r="V277">
        <v>1</v>
      </c>
    </row>
    <row r="278" spans="1:24">
      <c r="A278" t="s">
        <v>18</v>
      </c>
      <c r="B278" t="str">
        <f>_xlfn.CONCAT(C278, "-", TEXT(D278, "00"))</f>
        <v>601233-01</v>
      </c>
      <c r="C278">
        <v>601233</v>
      </c>
      <c r="D278">
        <v>1</v>
      </c>
      <c r="E278" s="136">
        <v>47.08</v>
      </c>
      <c r="F278">
        <v>3.02</v>
      </c>
      <c r="G278">
        <v>15.9</v>
      </c>
      <c r="H278">
        <v>6.14</v>
      </c>
      <c r="I278">
        <v>10.71</v>
      </c>
      <c r="J278">
        <v>2.86</v>
      </c>
      <c r="K278">
        <v>0.86</v>
      </c>
      <c r="L278">
        <v>0.48</v>
      </c>
      <c r="Q278">
        <v>11.95</v>
      </c>
      <c r="R278">
        <v>1200</v>
      </c>
      <c r="S278">
        <f>1200+273.15</f>
        <v>1473.15</v>
      </c>
      <c r="T278">
        <v>1E-8</v>
      </c>
      <c r="U278">
        <f>(X278/AA$2*2)/(W278/AA$1)</f>
        <v>0.22613032556456888</v>
      </c>
      <c r="V278">
        <v>1</v>
      </c>
      <c r="W278">
        <v>9.5500000000000007</v>
      </c>
      <c r="X278">
        <v>2.4</v>
      </c>
    </row>
    <row r="279" spans="1:24">
      <c r="A279" t="s">
        <v>24</v>
      </c>
      <c r="B279" s="66" t="s">
        <v>997</v>
      </c>
      <c r="E279" s="89">
        <v>29.81</v>
      </c>
      <c r="I279" s="68">
        <v>35.69</v>
      </c>
      <c r="Q279">
        <v>33.324721110672755</v>
      </c>
      <c r="R279" s="96">
        <v>1343.4</v>
      </c>
      <c r="S279" s="8">
        <f>R279+273.14</f>
        <v>1616.54</v>
      </c>
      <c r="T279">
        <v>1.0471285480508964E-9</v>
      </c>
      <c r="U279">
        <v>0.22247692995864829</v>
      </c>
      <c r="V279" s="84">
        <v>1</v>
      </c>
    </row>
    <row r="280" spans="1:24">
      <c r="A280" t="s">
        <v>18</v>
      </c>
      <c r="B280" s="122" t="str">
        <f>_xlfn.CONCAT(C280, "-", TEXT(D280, "00"))</f>
        <v>290109-03</v>
      </c>
      <c r="C280">
        <v>290109</v>
      </c>
      <c r="D280">
        <v>3</v>
      </c>
      <c r="E280">
        <v>53.26</v>
      </c>
      <c r="F280">
        <v>1.32</v>
      </c>
      <c r="G280">
        <v>16.88</v>
      </c>
      <c r="H280">
        <v>6.83</v>
      </c>
      <c r="I280">
        <v>7.9</v>
      </c>
      <c r="J280">
        <v>3.54</v>
      </c>
      <c r="K280">
        <v>1.06</v>
      </c>
      <c r="L280">
        <v>0.35</v>
      </c>
      <c r="Q280">
        <v>7.89</v>
      </c>
      <c r="R280">
        <v>1200</v>
      </c>
      <c r="S280">
        <f>1200+273.15</f>
        <v>1473.15</v>
      </c>
      <c r="T280">
        <v>1E-8</v>
      </c>
      <c r="U280">
        <f>(X280/AA$2*2)/(W280/AA$1)</f>
        <v>0.22103104491346615</v>
      </c>
      <c r="V280">
        <v>1</v>
      </c>
      <c r="W280">
        <v>6.31</v>
      </c>
      <c r="X280">
        <v>1.55</v>
      </c>
    </row>
    <row r="281" spans="1:24" ht="17">
      <c r="A281" t="s">
        <v>37</v>
      </c>
      <c r="B281" s="125" t="s">
        <v>483</v>
      </c>
      <c r="E281" s="45">
        <v>31.95</v>
      </c>
      <c r="I281" s="52">
        <v>13.88</v>
      </c>
      <c r="Q281" s="43">
        <v>51.974171367177</v>
      </c>
      <c r="S281" s="54">
        <v>1573</v>
      </c>
      <c r="T281">
        <v>1E-8</v>
      </c>
      <c r="U281" s="43">
        <v>0.22</v>
      </c>
      <c r="V281">
        <v>1</v>
      </c>
    </row>
    <row r="282" spans="1:24" ht="17">
      <c r="A282" t="s">
        <v>37</v>
      </c>
      <c r="B282" s="125" t="s">
        <v>500</v>
      </c>
      <c r="E282" s="45">
        <v>46.52</v>
      </c>
      <c r="I282" s="52">
        <v>21</v>
      </c>
      <c r="Q282" s="43">
        <v>32.175099650819234</v>
      </c>
      <c r="S282" s="54">
        <v>1573</v>
      </c>
      <c r="T282">
        <v>1E-8</v>
      </c>
      <c r="U282" s="43">
        <v>0.22</v>
      </c>
      <c r="V282">
        <v>1</v>
      </c>
    </row>
    <row r="283" spans="1:24" ht="17">
      <c r="A283" t="s">
        <v>37</v>
      </c>
      <c r="B283" s="125" t="s">
        <v>529</v>
      </c>
      <c r="E283" s="43">
        <v>34.64</v>
      </c>
      <c r="I283" s="43">
        <v>3.76</v>
      </c>
      <c r="Q283" s="43">
        <v>59.33289067955949</v>
      </c>
      <c r="S283" s="54">
        <v>1673</v>
      </c>
      <c r="T283">
        <v>1E-8</v>
      </c>
      <c r="U283" s="43">
        <v>0.22</v>
      </c>
      <c r="V283">
        <v>1</v>
      </c>
    </row>
    <row r="284" spans="1:24">
      <c r="A284" t="s">
        <v>50</v>
      </c>
      <c r="B284" s="146" t="s">
        <v>390</v>
      </c>
      <c r="E284">
        <v>44.4</v>
      </c>
      <c r="F284">
        <v>5</v>
      </c>
      <c r="G284">
        <v>13.7</v>
      </c>
      <c r="H284">
        <v>8.1</v>
      </c>
      <c r="I284">
        <v>10.7</v>
      </c>
      <c r="J284">
        <v>3.5</v>
      </c>
      <c r="K284">
        <v>1.4</v>
      </c>
      <c r="L284">
        <v>0.5</v>
      </c>
      <c r="Q284">
        <v>12.5</v>
      </c>
      <c r="R284" s="7">
        <v>1400</v>
      </c>
      <c r="S284" s="8">
        <f>R284+273.15</f>
        <v>1673.15</v>
      </c>
      <c r="T284" s="2">
        <v>3.3556290000000003E-2</v>
      </c>
      <c r="U284" s="9">
        <v>0.22</v>
      </c>
      <c r="V284">
        <v>1</v>
      </c>
    </row>
    <row r="285" spans="1:24">
      <c r="A285" t="s">
        <v>394</v>
      </c>
      <c r="B285" s="122" t="s">
        <v>167</v>
      </c>
      <c r="E285" s="4">
        <v>50.228429999999996</v>
      </c>
      <c r="F285" s="4">
        <v>1.0023499999999996</v>
      </c>
      <c r="G285" s="4">
        <v>10.05054</v>
      </c>
      <c r="H285" s="4">
        <v>11.76154</v>
      </c>
      <c r="I285" s="4">
        <v>6.9000199999999996</v>
      </c>
      <c r="J285" s="4"/>
      <c r="O285" s="4">
        <v>0.38614999999999999</v>
      </c>
      <c r="P285" s="4"/>
      <c r="Q285" s="4">
        <v>18.157579999999999</v>
      </c>
      <c r="R285">
        <v>1500</v>
      </c>
      <c r="S285">
        <f>R285+273.15</f>
        <v>1773.15</v>
      </c>
      <c r="T285">
        <v>1.2589254117941658E-5</v>
      </c>
      <c r="U285" s="4">
        <v>0.22</v>
      </c>
      <c r="V285" s="5">
        <v>1</v>
      </c>
    </row>
    <row r="286" spans="1:24">
      <c r="A286" t="s">
        <v>49</v>
      </c>
      <c r="B286" s="124" t="s">
        <v>402</v>
      </c>
      <c r="E286" s="11">
        <v>55.8</v>
      </c>
      <c r="F286" s="11">
        <v>2.62</v>
      </c>
      <c r="G286" s="11">
        <v>14.7</v>
      </c>
      <c r="H286" s="11">
        <v>8.52</v>
      </c>
      <c r="I286" s="11">
        <v>8.08</v>
      </c>
      <c r="J286" s="11">
        <v>3.16</v>
      </c>
      <c r="K286" s="11">
        <v>0.59</v>
      </c>
      <c r="Q286" s="11">
        <v>6.2</v>
      </c>
      <c r="R286" s="7">
        <v>1225</v>
      </c>
      <c r="S286" s="8">
        <f>R286+273.15</f>
        <v>1498.15</v>
      </c>
      <c r="T286">
        <v>2.3988329190194845E-7</v>
      </c>
      <c r="U286" s="11">
        <v>0.219</v>
      </c>
      <c r="V286">
        <v>1</v>
      </c>
    </row>
    <row r="287" spans="1:24">
      <c r="A287" t="s">
        <v>54</v>
      </c>
      <c r="B287" s="119" t="s">
        <v>69</v>
      </c>
      <c r="E287" s="3" t="s">
        <v>77</v>
      </c>
      <c r="F287" s="3" t="s">
        <v>78</v>
      </c>
      <c r="G287" s="3" t="s">
        <v>79</v>
      </c>
      <c r="H287" s="3" t="s">
        <v>106</v>
      </c>
      <c r="I287" s="3" t="s">
        <v>117</v>
      </c>
      <c r="J287" s="3" t="s">
        <v>97</v>
      </c>
      <c r="K287" s="3" t="s">
        <v>127</v>
      </c>
      <c r="Q287">
        <f>W287+(X287*2/AA$2)*AA$1</f>
        <v>8.9066717390895942</v>
      </c>
      <c r="S287">
        <v>2773</v>
      </c>
      <c r="T287">
        <v>0.58133999999999997</v>
      </c>
      <c r="U287">
        <f>(X287*2/AA$2)/(W287/AA$1)</f>
        <v>0.211792073345523</v>
      </c>
      <c r="V287" s="5">
        <v>210000</v>
      </c>
      <c r="W287" s="3" t="s">
        <v>138</v>
      </c>
      <c r="X287" s="3" t="s">
        <v>139</v>
      </c>
    </row>
    <row r="288" spans="1:24" ht="17">
      <c r="A288" t="s">
        <v>37</v>
      </c>
      <c r="B288" s="125" t="s">
        <v>497</v>
      </c>
      <c r="E288" s="45">
        <v>41.19</v>
      </c>
      <c r="I288" s="52">
        <v>24.19</v>
      </c>
      <c r="Q288" s="43">
        <v>32.93412839108246</v>
      </c>
      <c r="S288" s="54">
        <v>1573</v>
      </c>
      <c r="T288">
        <v>1E-8</v>
      </c>
      <c r="U288" s="43">
        <v>0.21</v>
      </c>
      <c r="V288">
        <v>1</v>
      </c>
    </row>
    <row r="289" spans="1:24">
      <c r="A289" t="s">
        <v>18</v>
      </c>
      <c r="B289" s="122" t="str">
        <f>_xlfn.CONCAT(C289, "-", TEXT(D289, "00"))</f>
        <v>1921-01</v>
      </c>
      <c r="C289">
        <v>1921</v>
      </c>
      <c r="D289">
        <v>1</v>
      </c>
      <c r="E289">
        <v>49.11</v>
      </c>
      <c r="F289">
        <v>2.5099999999999998</v>
      </c>
      <c r="G289">
        <v>12.74</v>
      </c>
      <c r="H289">
        <v>10.31</v>
      </c>
      <c r="I289">
        <v>10.73</v>
      </c>
      <c r="J289">
        <v>1.97</v>
      </c>
      <c r="K289">
        <v>0.49</v>
      </c>
      <c r="L289">
        <v>0.27</v>
      </c>
      <c r="Q289">
        <v>11.06</v>
      </c>
      <c r="R289">
        <v>1200</v>
      </c>
      <c r="S289">
        <f>1200+273.15</f>
        <v>1473.15</v>
      </c>
      <c r="T289" s="1">
        <v>1E-8</v>
      </c>
      <c r="U289">
        <f>(X289/AA$2*2)/(W289/AA$1)</f>
        <v>0.20726526333585257</v>
      </c>
      <c r="V289">
        <v>1</v>
      </c>
      <c r="W289">
        <v>9.0299999999999994</v>
      </c>
      <c r="X289">
        <v>2.08</v>
      </c>
    </row>
    <row r="290" spans="1:24">
      <c r="A290" t="s">
        <v>54</v>
      </c>
      <c r="B290" s="119" t="s">
        <v>70</v>
      </c>
      <c r="E290" s="3" t="s">
        <v>80</v>
      </c>
      <c r="F290" s="3" t="s">
        <v>81</v>
      </c>
      <c r="G290" s="3" t="s">
        <v>82</v>
      </c>
      <c r="H290" s="3" t="s">
        <v>107</v>
      </c>
      <c r="I290" s="3" t="s">
        <v>118</v>
      </c>
      <c r="J290" s="3" t="s">
        <v>97</v>
      </c>
      <c r="K290" s="3" t="s">
        <v>128</v>
      </c>
      <c r="Q290">
        <f>W290+(X290*2/AA$2)*AA$1</f>
        <v>9.1966717390895933</v>
      </c>
      <c r="S290">
        <v>2773</v>
      </c>
      <c r="T290" s="2">
        <v>1.6976634399999999</v>
      </c>
      <c r="U290">
        <f>(X290*2/AA$2)/(W290/AA$1)</f>
        <v>0.20375284543057512</v>
      </c>
      <c r="V290" s="5">
        <v>240000</v>
      </c>
      <c r="W290" s="3" t="s">
        <v>140</v>
      </c>
      <c r="X290" s="3" t="s">
        <v>139</v>
      </c>
    </row>
    <row r="291" spans="1:24" ht="17">
      <c r="A291" t="s">
        <v>37</v>
      </c>
      <c r="B291" s="125" t="s">
        <v>519</v>
      </c>
      <c r="E291" s="43">
        <v>29.42</v>
      </c>
      <c r="I291" s="43">
        <v>5.19</v>
      </c>
      <c r="Q291" s="43">
        <v>63.977117378458225</v>
      </c>
      <c r="S291" s="54">
        <v>1673</v>
      </c>
      <c r="T291">
        <v>1E-8</v>
      </c>
      <c r="U291" s="43">
        <v>0.2</v>
      </c>
      <c r="V291">
        <v>1</v>
      </c>
    </row>
    <row r="292" spans="1:24">
      <c r="A292" t="s">
        <v>18</v>
      </c>
      <c r="B292" s="122" t="str">
        <f>_xlfn.CONCAT(C292, "-", TEXT(D292, "00"))</f>
        <v>RIF-01</v>
      </c>
      <c r="C292" t="s">
        <v>63</v>
      </c>
      <c r="D292">
        <v>1</v>
      </c>
      <c r="E292">
        <v>54.46</v>
      </c>
      <c r="F292">
        <v>1.8</v>
      </c>
      <c r="G292">
        <v>13.61</v>
      </c>
      <c r="H292">
        <v>4.05</v>
      </c>
      <c r="I292">
        <v>7.69</v>
      </c>
      <c r="J292">
        <v>3.1</v>
      </c>
      <c r="K292">
        <v>1.51</v>
      </c>
      <c r="L292">
        <v>0.38</v>
      </c>
      <c r="Q292">
        <v>12.05</v>
      </c>
      <c r="R292">
        <v>1200</v>
      </c>
      <c r="S292">
        <f>1200+273.15</f>
        <v>1473.15</v>
      </c>
      <c r="T292">
        <v>1E-8</v>
      </c>
      <c r="U292">
        <f>(X292/AA$2*2)/(W292/AA$1)</f>
        <v>0.19320522586826602</v>
      </c>
      <c r="V292">
        <v>1</v>
      </c>
      <c r="W292">
        <v>9.92</v>
      </c>
      <c r="X292">
        <v>2.13</v>
      </c>
    </row>
    <row r="293" spans="1:24" ht="17">
      <c r="A293" t="s">
        <v>33</v>
      </c>
      <c r="B293" s="122" t="str">
        <f>_xlfn.CONCAT(C293, "-", D293)</f>
        <v>7159V-RB0-4</v>
      </c>
      <c r="C293" s="32" t="s">
        <v>660</v>
      </c>
      <c r="D293" s="59" t="s">
        <v>673</v>
      </c>
      <c r="E293" s="63" t="s">
        <v>696</v>
      </c>
      <c r="F293" s="62" t="s">
        <v>697</v>
      </c>
      <c r="G293" s="63" t="s">
        <v>698</v>
      </c>
      <c r="H293" s="62" t="s">
        <v>700</v>
      </c>
      <c r="I293" s="62" t="s">
        <v>699</v>
      </c>
      <c r="J293" s="62" t="s">
        <v>701</v>
      </c>
      <c r="K293" s="62" t="s">
        <v>702</v>
      </c>
      <c r="Q293" s="63" t="s">
        <v>703</v>
      </c>
      <c r="R293" s="60">
        <v>1350</v>
      </c>
      <c r="S293" s="8">
        <f>R293+273.15</f>
        <v>1623.15</v>
      </c>
      <c r="T293" s="61">
        <v>2.5789406299999999E-8</v>
      </c>
      <c r="U293">
        <v>0.19047619047619049</v>
      </c>
      <c r="V293">
        <v>1</v>
      </c>
    </row>
    <row r="294" spans="1:24">
      <c r="A294" t="s">
        <v>28</v>
      </c>
      <c r="B294" s="122" t="s">
        <v>979</v>
      </c>
      <c r="C294" s="32" t="s">
        <v>971</v>
      </c>
      <c r="D294" s="32">
        <v>3</v>
      </c>
      <c r="E294" s="71">
        <v>73.569999999999993</v>
      </c>
      <c r="F294" s="70">
        <v>0.24</v>
      </c>
      <c r="G294" s="71">
        <v>12.32</v>
      </c>
      <c r="H294" s="72">
        <v>0</v>
      </c>
      <c r="I294" s="70">
        <v>0.32</v>
      </c>
      <c r="J294" s="70">
        <v>5.54</v>
      </c>
      <c r="K294" s="70">
        <v>4.68</v>
      </c>
      <c r="L294" s="70">
        <v>0.03</v>
      </c>
      <c r="M294" s="70">
        <v>0.09</v>
      </c>
      <c r="Q294" s="70">
        <v>3.21</v>
      </c>
      <c r="R294" s="84">
        <v>800</v>
      </c>
      <c r="S294" s="8">
        <f>R294+273.15</f>
        <v>1073.1500000000001</v>
      </c>
      <c r="T294" s="115">
        <v>1.6982436524617383E-14</v>
      </c>
      <c r="U294" s="74">
        <v>0.19</v>
      </c>
      <c r="V294" s="84">
        <v>2000</v>
      </c>
    </row>
    <row r="295" spans="1:24" ht="17">
      <c r="A295" t="s">
        <v>37</v>
      </c>
      <c r="B295" s="40" t="s">
        <v>494</v>
      </c>
      <c r="E295" s="45">
        <v>42.27</v>
      </c>
      <c r="I295" s="52">
        <v>17.84</v>
      </c>
      <c r="Q295" s="43">
        <v>37.96430190706419</v>
      </c>
      <c r="R295" s="101"/>
      <c r="S295" s="54">
        <v>1573</v>
      </c>
      <c r="T295" s="101">
        <v>1E-8</v>
      </c>
      <c r="U295" s="47">
        <v>0.19</v>
      </c>
      <c r="V295" s="101">
        <v>1</v>
      </c>
    </row>
    <row r="296" spans="1:24" ht="17">
      <c r="A296" t="s">
        <v>37</v>
      </c>
      <c r="B296" s="40" t="s">
        <v>499</v>
      </c>
      <c r="E296" s="45">
        <v>44.74</v>
      </c>
      <c r="I296" s="52">
        <v>15.19</v>
      </c>
      <c r="Q296" s="43">
        <v>39.675332796132153</v>
      </c>
      <c r="R296" s="101"/>
      <c r="S296" s="54">
        <v>1573</v>
      </c>
      <c r="T296" s="101">
        <v>1E-8</v>
      </c>
      <c r="U296" s="43">
        <v>0.19</v>
      </c>
      <c r="V296" s="101">
        <v>1</v>
      </c>
    </row>
    <row r="297" spans="1:24">
      <c r="A297" t="s">
        <v>394</v>
      </c>
      <c r="B297" t="s">
        <v>160</v>
      </c>
      <c r="E297" s="4">
        <v>50.195999999999998</v>
      </c>
      <c r="F297" s="4">
        <v>1.0122333333333335</v>
      </c>
      <c r="G297" s="4">
        <v>10.049188888888889</v>
      </c>
      <c r="H297" s="4">
        <v>11.767322222222223</v>
      </c>
      <c r="I297" s="4">
        <v>6.9058888888888896</v>
      </c>
      <c r="J297" s="4">
        <v>6.6966666666666674E-2</v>
      </c>
      <c r="O297" s="4">
        <v>0.25339999999999996</v>
      </c>
      <c r="P297" s="4"/>
      <c r="Q297" s="4">
        <v>18.184455555555555</v>
      </c>
      <c r="R297" s="137">
        <v>1451</v>
      </c>
      <c r="S297">
        <f>R297+273.15</f>
        <v>1724.15</v>
      </c>
      <c r="T297" s="101">
        <v>1.3182567385564063E-6</v>
      </c>
      <c r="U297" s="4">
        <v>0.19</v>
      </c>
      <c r="V297" s="156">
        <v>1</v>
      </c>
    </row>
    <row r="298" spans="1:24">
      <c r="A298" t="s">
        <v>394</v>
      </c>
      <c r="B298" t="s">
        <v>161</v>
      </c>
      <c r="E298" s="4">
        <v>50.214770000000009</v>
      </c>
      <c r="F298" s="4">
        <v>1.0125200000000001</v>
      </c>
      <c r="G298" s="4">
        <v>10.040540000000002</v>
      </c>
      <c r="H298" s="4">
        <v>11.745879999999998</v>
      </c>
      <c r="I298" s="4">
        <v>6.8811599999999995</v>
      </c>
      <c r="J298" s="4">
        <v>5.2319999999999998E-2</v>
      </c>
      <c r="O298" s="4">
        <v>0.31375000000000003</v>
      </c>
      <c r="P298" s="4"/>
      <c r="Q298" s="4">
        <v>18.209509999999998</v>
      </c>
      <c r="R298" s="137">
        <v>1450</v>
      </c>
      <c r="S298">
        <f>R298+273.15</f>
        <v>1723.15</v>
      </c>
      <c r="T298" s="101">
        <v>1.4125375446227531E-6</v>
      </c>
      <c r="U298" s="4">
        <v>0.19</v>
      </c>
      <c r="V298" s="156">
        <v>1</v>
      </c>
    </row>
    <row r="299" spans="1:24">
      <c r="A299" t="s">
        <v>394</v>
      </c>
      <c r="B299" t="s">
        <v>162</v>
      </c>
      <c r="E299" s="4">
        <v>50.37177777777778</v>
      </c>
      <c r="F299" s="4">
        <v>1.0053555555555553</v>
      </c>
      <c r="G299" s="4">
        <v>10.144522222222223</v>
      </c>
      <c r="H299" s="4">
        <v>11.75461111111111</v>
      </c>
      <c r="I299" s="4">
        <v>6.891688888888889</v>
      </c>
      <c r="J299" s="4"/>
      <c r="O299" s="4">
        <v>0.36851111111111112</v>
      </c>
      <c r="P299" s="4"/>
      <c r="Q299" s="4">
        <v>18.396700000000003</v>
      </c>
      <c r="R299" s="101">
        <v>1451</v>
      </c>
      <c r="S299">
        <f>R299+273.15</f>
        <v>1724.15</v>
      </c>
      <c r="T299" s="101">
        <v>1.3489628825916527E-6</v>
      </c>
      <c r="U299" s="4">
        <v>0.19</v>
      </c>
      <c r="V299" s="156">
        <v>1</v>
      </c>
    </row>
    <row r="300" spans="1:24">
      <c r="A300" t="s">
        <v>394</v>
      </c>
      <c r="B300" t="s">
        <v>170</v>
      </c>
      <c r="E300" s="4">
        <v>50.30543333333334</v>
      </c>
      <c r="F300" s="4">
        <v>0.99564444444444433</v>
      </c>
      <c r="G300" s="4">
        <v>10.1317</v>
      </c>
      <c r="H300" s="4">
        <v>11.702266666666667</v>
      </c>
      <c r="I300" s="4">
        <v>6.8627555555555553</v>
      </c>
      <c r="J300" s="4">
        <v>6.0577777777777779E-2</v>
      </c>
      <c r="O300" s="4">
        <v>0.31232222222222217</v>
      </c>
      <c r="P300" s="4"/>
      <c r="Q300" s="4">
        <v>18.101744444444442</v>
      </c>
      <c r="R300" s="137">
        <v>1300</v>
      </c>
      <c r="S300">
        <f>R300+273.15</f>
        <v>1573.15</v>
      </c>
      <c r="T300" s="101">
        <v>6.3095734448019177E-8</v>
      </c>
      <c r="U300" s="4">
        <v>0.19</v>
      </c>
      <c r="V300" s="156">
        <v>1</v>
      </c>
    </row>
    <row r="301" spans="1:24">
      <c r="A301" t="s">
        <v>26</v>
      </c>
      <c r="B301" s="77">
        <v>60</v>
      </c>
      <c r="E301" s="79">
        <v>14</v>
      </c>
      <c r="I301" s="79">
        <v>12.9</v>
      </c>
      <c r="P301" s="68">
        <v>0.19</v>
      </c>
      <c r="Q301">
        <v>69.470427074939565</v>
      </c>
      <c r="R301" s="101"/>
      <c r="S301" s="77">
        <v>1573</v>
      </c>
      <c r="T301" s="116">
        <v>1.9498445997580369E-11</v>
      </c>
      <c r="U301" s="32">
        <v>0.18681318681318682</v>
      </c>
      <c r="V301" s="73">
        <v>1</v>
      </c>
    </row>
    <row r="302" spans="1:24">
      <c r="A302" t="s">
        <v>26</v>
      </c>
      <c r="B302" s="77">
        <v>59</v>
      </c>
      <c r="E302" s="79">
        <v>17.100000000000001</v>
      </c>
      <c r="I302" s="79">
        <v>15.3</v>
      </c>
      <c r="P302" s="68">
        <v>0.16</v>
      </c>
      <c r="Q302">
        <v>66.254203599247916</v>
      </c>
      <c r="R302" s="101"/>
      <c r="S302" s="77">
        <v>1573</v>
      </c>
      <c r="T302" s="116">
        <v>1.8197008586099764E-11</v>
      </c>
      <c r="U302" s="32">
        <v>0.18390804597701149</v>
      </c>
      <c r="V302" s="73">
        <v>1</v>
      </c>
    </row>
    <row r="303" spans="1:24">
      <c r="A303" t="s">
        <v>18</v>
      </c>
      <c r="B303" t="str">
        <f>_xlfn.CONCAT(C303, "-", TEXT(D303, "00"))</f>
        <v>1921-02</v>
      </c>
      <c r="C303">
        <v>1921</v>
      </c>
      <c r="D303">
        <v>2</v>
      </c>
      <c r="E303">
        <v>49.11</v>
      </c>
      <c r="F303">
        <v>2.5099999999999998</v>
      </c>
      <c r="G303">
        <v>12.74</v>
      </c>
      <c r="H303">
        <v>10.31</v>
      </c>
      <c r="I303">
        <v>10.73</v>
      </c>
      <c r="J303">
        <v>1.97</v>
      </c>
      <c r="K303">
        <v>0.49</v>
      </c>
      <c r="L303">
        <v>0.27</v>
      </c>
      <c r="Q303">
        <v>11.06</v>
      </c>
      <c r="R303" s="101">
        <v>1200</v>
      </c>
      <c r="S303">
        <f>1200+273.15</f>
        <v>1473.15</v>
      </c>
      <c r="T303" s="101" t="s">
        <v>20</v>
      </c>
      <c r="U303" s="98">
        <f>(X303/AA$2*2)/(W303/AA$1)</f>
        <v>0.18373608935393768</v>
      </c>
      <c r="V303" s="101">
        <v>1</v>
      </c>
      <c r="W303">
        <v>9.06</v>
      </c>
      <c r="X303">
        <v>1.85</v>
      </c>
    </row>
    <row r="304" spans="1:24" ht="17">
      <c r="A304" t="s">
        <v>37</v>
      </c>
      <c r="B304" s="40" t="s">
        <v>527</v>
      </c>
      <c r="E304" s="43">
        <v>44.83</v>
      </c>
      <c r="I304" s="43">
        <v>13.61</v>
      </c>
      <c r="Q304" s="43">
        <v>39.636738114423849</v>
      </c>
      <c r="S304" s="54">
        <v>1673</v>
      </c>
      <c r="T304">
        <v>1E-8</v>
      </c>
      <c r="U304" s="43">
        <v>0.18</v>
      </c>
      <c r="V304">
        <v>1</v>
      </c>
    </row>
    <row r="305" spans="1:24">
      <c r="A305" t="s">
        <v>50</v>
      </c>
      <c r="B305" s="9" t="s">
        <v>389</v>
      </c>
      <c r="E305">
        <v>44.4</v>
      </c>
      <c r="F305">
        <v>5</v>
      </c>
      <c r="G305">
        <v>13.7</v>
      </c>
      <c r="H305">
        <v>8.1</v>
      </c>
      <c r="I305">
        <v>10.7</v>
      </c>
      <c r="J305">
        <v>3.5</v>
      </c>
      <c r="K305">
        <v>1.4</v>
      </c>
      <c r="L305">
        <v>0.5</v>
      </c>
      <c r="Q305">
        <v>12.5</v>
      </c>
      <c r="R305" s="7">
        <v>1400</v>
      </c>
      <c r="S305" s="8">
        <f>R305+273.15</f>
        <v>1673.15</v>
      </c>
      <c r="T305" s="2">
        <v>1.061143E-2</v>
      </c>
      <c r="U305" s="9">
        <v>0.18</v>
      </c>
      <c r="V305">
        <v>1</v>
      </c>
    </row>
    <row r="306" spans="1:24">
      <c r="A306" t="s">
        <v>18</v>
      </c>
      <c r="B306" t="str">
        <f>_xlfn.CONCAT(C306, "-", TEXT(D306, "00"))</f>
        <v>340409-02</v>
      </c>
      <c r="C306">
        <v>340409</v>
      </c>
      <c r="D306">
        <v>2</v>
      </c>
      <c r="E306">
        <v>49.38</v>
      </c>
      <c r="F306">
        <v>1.4</v>
      </c>
      <c r="G306">
        <v>16.920000000000002</v>
      </c>
      <c r="H306">
        <v>8.56</v>
      </c>
      <c r="I306">
        <v>9.8000000000000007</v>
      </c>
      <c r="J306">
        <v>3.1</v>
      </c>
      <c r="K306">
        <v>0.4</v>
      </c>
      <c r="L306">
        <v>0.19</v>
      </c>
      <c r="Q306">
        <v>9.94</v>
      </c>
      <c r="R306">
        <v>1200</v>
      </c>
      <c r="S306">
        <f>1200+273.15</f>
        <v>1473.15</v>
      </c>
      <c r="T306">
        <v>1E-8</v>
      </c>
      <c r="U306">
        <f>(X306/AA$2*2)/(W306/AA$1)</f>
        <v>0.17883728794454148</v>
      </c>
      <c r="V306">
        <v>1</v>
      </c>
      <c r="W306">
        <v>8</v>
      </c>
      <c r="X306">
        <v>1.59</v>
      </c>
    </row>
    <row r="307" spans="1:24">
      <c r="A307" t="s">
        <v>26</v>
      </c>
      <c r="B307" s="77">
        <v>56</v>
      </c>
      <c r="E307" s="79">
        <v>23.7</v>
      </c>
      <c r="I307" s="79">
        <v>22.1</v>
      </c>
      <c r="P307" s="68">
        <v>0.11</v>
      </c>
      <c r="Q307">
        <v>51.845522428149344</v>
      </c>
      <c r="S307" s="77">
        <v>1573</v>
      </c>
      <c r="T307" s="32">
        <v>1.6218100973589298E-11</v>
      </c>
      <c r="U307" s="32">
        <v>0.17836257309941517</v>
      </c>
      <c r="V307" s="84">
        <v>1</v>
      </c>
    </row>
    <row r="308" spans="1:24">
      <c r="A308" t="s">
        <v>26</v>
      </c>
      <c r="B308" s="77">
        <v>57</v>
      </c>
      <c r="E308" s="79">
        <v>21.9</v>
      </c>
      <c r="I308" s="79">
        <v>19.7</v>
      </c>
      <c r="P308" s="68">
        <v>0.15</v>
      </c>
      <c r="Q308">
        <v>56.862831050228309</v>
      </c>
      <c r="S308" s="77">
        <v>1573</v>
      </c>
      <c r="T308" s="32">
        <v>1.7378008287493749E-11</v>
      </c>
      <c r="U308" s="32">
        <v>0.175531914893617</v>
      </c>
      <c r="V308" s="84">
        <v>1</v>
      </c>
    </row>
    <row r="309" spans="1:24">
      <c r="A309" t="s">
        <v>26</v>
      </c>
      <c r="B309" s="77">
        <v>58</v>
      </c>
      <c r="E309" s="79">
        <v>19.2</v>
      </c>
      <c r="I309" s="79">
        <v>17.5</v>
      </c>
      <c r="P309" s="68">
        <v>0.13</v>
      </c>
      <c r="Q309">
        <v>61.236894977168951</v>
      </c>
      <c r="S309" s="77">
        <v>1573</v>
      </c>
      <c r="T309" s="32">
        <v>1.8197008586099764E-11</v>
      </c>
      <c r="U309" s="32">
        <v>0.17530864197530863</v>
      </c>
      <c r="V309" s="84">
        <v>1</v>
      </c>
    </row>
    <row r="310" spans="1:24">
      <c r="A310" t="s">
        <v>26</v>
      </c>
      <c r="B310" s="77">
        <v>79</v>
      </c>
      <c r="E310" s="79">
        <v>33.700000000000003</v>
      </c>
      <c r="I310" s="79">
        <v>35.4</v>
      </c>
      <c r="P310" s="81">
        <v>8.2000000000000003E-2</v>
      </c>
      <c r="Q310">
        <v>29.589255976363145</v>
      </c>
      <c r="S310" s="77">
        <v>1573</v>
      </c>
      <c r="T310" s="32">
        <v>7.9432823472428101E-12</v>
      </c>
      <c r="U310" s="32">
        <v>0.17346938775510201</v>
      </c>
      <c r="V310" s="84">
        <v>1</v>
      </c>
    </row>
    <row r="311" spans="1:24">
      <c r="A311" t="s">
        <v>26</v>
      </c>
      <c r="B311" s="77">
        <v>90</v>
      </c>
      <c r="E311" s="79">
        <v>18</v>
      </c>
      <c r="I311" s="79">
        <v>18.3</v>
      </c>
      <c r="P311" s="68">
        <v>0.11</v>
      </c>
      <c r="Q311">
        <v>60.465001343002953</v>
      </c>
      <c r="S311" s="77">
        <v>1573</v>
      </c>
      <c r="T311" s="32">
        <v>1.6595869074375605E-11</v>
      </c>
      <c r="U311" s="32">
        <v>0.17206982543640897</v>
      </c>
      <c r="V311" s="84">
        <v>1</v>
      </c>
    </row>
    <row r="312" spans="1:24">
      <c r="A312" t="s">
        <v>35</v>
      </c>
      <c r="B312" t="str">
        <f>_xlfn.CONCAT(C312, "-", TEXT(D312, "00"))</f>
        <v>FDA3-09</v>
      </c>
      <c r="C312" s="57" t="s">
        <v>538</v>
      </c>
      <c r="D312">
        <v>9</v>
      </c>
      <c r="E312" s="57" t="s">
        <v>554</v>
      </c>
      <c r="G312" s="57" t="s">
        <v>573</v>
      </c>
      <c r="H312" s="57" t="s">
        <v>590</v>
      </c>
      <c r="I312" s="57" t="s">
        <v>590</v>
      </c>
      <c r="M312" s="57" t="s">
        <v>622</v>
      </c>
      <c r="N312" s="57" t="s">
        <v>649</v>
      </c>
      <c r="O312" s="57" t="s">
        <v>225</v>
      </c>
      <c r="P312" s="57"/>
      <c r="Q312" s="57" t="s">
        <v>637</v>
      </c>
      <c r="S312">
        <v>1573.15</v>
      </c>
      <c r="T312">
        <v>9.9999999999999995E-8</v>
      </c>
      <c r="U312">
        <v>0.17199999999999999</v>
      </c>
      <c r="V312">
        <v>1</v>
      </c>
    </row>
    <row r="313" spans="1:24">
      <c r="A313" t="s">
        <v>35</v>
      </c>
      <c r="B313" t="str">
        <f>_xlfn.CONCAT(C313, "-", TEXT(D313, "00"))</f>
        <v>FD-06</v>
      </c>
      <c r="C313" s="57" t="s">
        <v>542</v>
      </c>
      <c r="D313">
        <v>6</v>
      </c>
      <c r="E313" s="57" t="s">
        <v>561</v>
      </c>
      <c r="G313" s="57" t="s">
        <v>578</v>
      </c>
      <c r="H313" s="57" t="s">
        <v>597</v>
      </c>
      <c r="I313" s="57" t="s">
        <v>611</v>
      </c>
      <c r="M313" s="57" t="s">
        <v>627</v>
      </c>
      <c r="N313" s="57" t="s">
        <v>658</v>
      </c>
      <c r="O313" s="57" t="s">
        <v>131</v>
      </c>
      <c r="P313" s="57"/>
      <c r="Q313" s="57" t="s">
        <v>644</v>
      </c>
      <c r="S313">
        <v>1648.15</v>
      </c>
      <c r="T313">
        <v>3.1622776601683734E-7</v>
      </c>
      <c r="U313" s="58">
        <v>0.17199999999999999</v>
      </c>
      <c r="V313">
        <v>1</v>
      </c>
    </row>
    <row r="314" spans="1:24">
      <c r="A314" t="s">
        <v>26</v>
      </c>
      <c r="B314" s="77">
        <v>89</v>
      </c>
      <c r="E314" s="79">
        <v>19.600000000000001</v>
      </c>
      <c r="I314" s="79">
        <v>16.8</v>
      </c>
      <c r="P314" s="68">
        <v>0.15</v>
      </c>
      <c r="Q314">
        <v>61.365543916196614</v>
      </c>
      <c r="S314" s="77">
        <v>1573</v>
      </c>
      <c r="T314" s="32">
        <v>1.8197008586099764E-11</v>
      </c>
      <c r="U314" s="32">
        <v>0.17199017199017197</v>
      </c>
      <c r="V314" s="84">
        <v>1</v>
      </c>
    </row>
    <row r="315" spans="1:24">
      <c r="A315" t="s">
        <v>26</v>
      </c>
      <c r="B315" s="77">
        <v>91</v>
      </c>
      <c r="E315" s="79">
        <v>17.5</v>
      </c>
      <c r="I315" s="79">
        <v>19.3</v>
      </c>
      <c r="P315" s="81">
        <v>0.09</v>
      </c>
      <c r="Q315">
        <v>59.821756647864625</v>
      </c>
      <c r="S315" s="77">
        <v>1573</v>
      </c>
      <c r="T315" s="32">
        <v>1.7378008287493749E-11</v>
      </c>
      <c r="U315" s="32">
        <v>0.17128463476070527</v>
      </c>
      <c r="V315" s="84">
        <v>1</v>
      </c>
    </row>
    <row r="316" spans="1:24" ht="17">
      <c r="A316" t="s">
        <v>37</v>
      </c>
      <c r="B316" s="40" t="s">
        <v>486</v>
      </c>
      <c r="E316" s="45">
        <v>30.4</v>
      </c>
      <c r="I316" s="52">
        <v>0</v>
      </c>
      <c r="Q316" s="43">
        <v>68.711398334676332</v>
      </c>
      <c r="S316" s="54">
        <v>1573</v>
      </c>
      <c r="T316">
        <v>1E-8</v>
      </c>
      <c r="U316" s="43">
        <v>0.17</v>
      </c>
      <c r="V316">
        <v>1</v>
      </c>
    </row>
    <row r="317" spans="1:24">
      <c r="A317" t="s">
        <v>45</v>
      </c>
      <c r="B317" s="14" t="s">
        <v>429</v>
      </c>
      <c r="E317" s="22">
        <v>47.88</v>
      </c>
      <c r="F317" s="25">
        <v>1.33</v>
      </c>
      <c r="G317" s="25">
        <v>18.61</v>
      </c>
      <c r="H317" s="25">
        <v>1.1599999999999999</v>
      </c>
      <c r="I317" s="25">
        <v>6.15</v>
      </c>
      <c r="J317" s="25">
        <v>6.75</v>
      </c>
      <c r="K317" s="25">
        <v>9.33</v>
      </c>
      <c r="L317" s="25"/>
      <c r="M317" s="25"/>
      <c r="N317" s="25"/>
      <c r="O317" s="25"/>
      <c r="P317" s="25"/>
      <c r="Q317" s="25">
        <v>7.14</v>
      </c>
      <c r="R317" s="17">
        <v>1400</v>
      </c>
      <c r="S317" s="8">
        <f>R317+273.15</f>
        <v>1673.15</v>
      </c>
      <c r="T317" s="1">
        <v>6.3095734448019329E-9</v>
      </c>
      <c r="U317">
        <v>0.16959064327485379</v>
      </c>
      <c r="V317">
        <v>1</v>
      </c>
    </row>
    <row r="318" spans="1:24">
      <c r="A318" t="s">
        <v>26</v>
      </c>
      <c r="B318" s="77">
        <v>88</v>
      </c>
      <c r="E318" s="79">
        <v>20.9</v>
      </c>
      <c r="I318" s="79">
        <v>15.7</v>
      </c>
      <c r="P318" s="68">
        <v>0.16</v>
      </c>
      <c r="Q318">
        <v>61.494192855224277</v>
      </c>
      <c r="S318" s="77">
        <v>1573</v>
      </c>
      <c r="T318" s="32">
        <v>1.7378008287493749E-11</v>
      </c>
      <c r="U318" s="32">
        <v>0.16870415647921763</v>
      </c>
      <c r="V318" s="84">
        <v>1</v>
      </c>
    </row>
    <row r="319" spans="1:24">
      <c r="A319" t="s">
        <v>393</v>
      </c>
      <c r="B319" s="6" t="s">
        <v>172</v>
      </c>
      <c r="E319" s="8" t="s">
        <v>197</v>
      </c>
      <c r="F319" s="8" t="s">
        <v>198</v>
      </c>
      <c r="G319" s="8" t="s">
        <v>199</v>
      </c>
      <c r="H319" s="8" t="s">
        <v>270</v>
      </c>
      <c r="I319" s="8" t="s">
        <v>271</v>
      </c>
      <c r="J319" s="8" t="s">
        <v>272</v>
      </c>
      <c r="K319" s="8" t="s">
        <v>273</v>
      </c>
      <c r="L319" s="8" t="s">
        <v>274</v>
      </c>
      <c r="M319" s="8"/>
      <c r="N319" s="8"/>
      <c r="Q319" s="8" t="s">
        <v>363</v>
      </c>
      <c r="R319" s="7">
        <v>1025</v>
      </c>
      <c r="S319" s="8">
        <f>R319+273.15</f>
        <v>1298.1500000000001</v>
      </c>
      <c r="T319">
        <v>2.5118864315095784E-10</v>
      </c>
      <c r="U319">
        <v>0.16822429906542055</v>
      </c>
      <c r="V319">
        <v>2400</v>
      </c>
    </row>
    <row r="320" spans="1:24">
      <c r="A320" t="s">
        <v>54</v>
      </c>
      <c r="B320" s="5" t="s">
        <v>73</v>
      </c>
      <c r="E320" s="3" t="s">
        <v>87</v>
      </c>
      <c r="F320" s="3" t="s">
        <v>88</v>
      </c>
      <c r="G320" s="3" t="s">
        <v>89</v>
      </c>
      <c r="H320" s="3" t="s">
        <v>110</v>
      </c>
      <c r="I320" s="3" t="s">
        <v>118</v>
      </c>
      <c r="J320" s="3" t="s">
        <v>131</v>
      </c>
      <c r="K320" s="3" t="s">
        <v>132</v>
      </c>
      <c r="Q320">
        <f>W320+(X320*2/AA$2)*AA$1</f>
        <v>10.757673636551505</v>
      </c>
      <c r="S320" s="5">
        <v>2573</v>
      </c>
      <c r="T320" s="2">
        <v>1.2192120000000001E-2</v>
      </c>
      <c r="U320">
        <f>(X320*2/AA$2)/(W320/AA$1)</f>
        <v>0.16804274012502754</v>
      </c>
      <c r="V320" s="5">
        <v>150000</v>
      </c>
      <c r="W320" s="3" t="s">
        <v>145</v>
      </c>
      <c r="X320" s="3" t="s">
        <v>146</v>
      </c>
    </row>
    <row r="321" spans="1:24">
      <c r="A321" t="s">
        <v>33</v>
      </c>
      <c r="B321" t="str">
        <f>_xlfn.CONCAT(C321, "-", D321)</f>
        <v>7159VB-P2.5-RB0P2.5-14</v>
      </c>
      <c r="C321" s="32" t="s">
        <v>661</v>
      </c>
      <c r="D321" s="59" t="s">
        <v>678</v>
      </c>
      <c r="E321" s="59" t="s">
        <v>704</v>
      </c>
      <c r="F321" s="59" t="s">
        <v>705</v>
      </c>
      <c r="G321" s="59" t="s">
        <v>706</v>
      </c>
      <c r="H321" s="59" t="s">
        <v>708</v>
      </c>
      <c r="I321" s="59" t="s">
        <v>709</v>
      </c>
      <c r="J321" s="59" t="s">
        <v>710</v>
      </c>
      <c r="K321" s="59" t="s">
        <v>711</v>
      </c>
      <c r="L321" s="59" t="s">
        <v>712</v>
      </c>
      <c r="Q321" s="59" t="s">
        <v>707</v>
      </c>
      <c r="R321" s="60">
        <v>1350</v>
      </c>
      <c r="S321" s="8">
        <f>R321+273.15</f>
        <v>1623.15</v>
      </c>
      <c r="T321" s="61">
        <v>2.5789406299999999E-8</v>
      </c>
      <c r="U321">
        <v>0.16279069767441862</v>
      </c>
      <c r="V321">
        <v>1</v>
      </c>
    </row>
    <row r="322" spans="1:24">
      <c r="A322" t="s">
        <v>26</v>
      </c>
      <c r="B322" s="77">
        <v>9</v>
      </c>
      <c r="E322" s="79">
        <v>15.8</v>
      </c>
      <c r="I322" s="79">
        <v>0</v>
      </c>
      <c r="P322" s="68">
        <v>0.45</v>
      </c>
      <c r="Q322">
        <v>81.04883158742949</v>
      </c>
      <c r="S322" s="77">
        <v>1573</v>
      </c>
      <c r="T322" s="32">
        <v>1.7782794100389159E-11</v>
      </c>
      <c r="U322" s="32">
        <v>0.16236162361623616</v>
      </c>
      <c r="V322" s="84">
        <v>1</v>
      </c>
      <c r="W322" s="85"/>
    </row>
    <row r="323" spans="1:24">
      <c r="A323" t="s">
        <v>49</v>
      </c>
      <c r="B323" s="11" t="s">
        <v>400</v>
      </c>
      <c r="E323" s="11">
        <v>55.7</v>
      </c>
      <c r="F323" s="11">
        <v>2.69</v>
      </c>
      <c r="G323" s="11">
        <v>15</v>
      </c>
      <c r="H323" s="11">
        <v>8.27</v>
      </c>
      <c r="I323" s="11">
        <v>8.2899999999999991</v>
      </c>
      <c r="J323" s="11">
        <v>3.08</v>
      </c>
      <c r="K323" s="11">
        <v>0.56999999999999995</v>
      </c>
      <c r="Q323" s="11">
        <v>6.44</v>
      </c>
      <c r="R323" s="7">
        <v>1225</v>
      </c>
      <c r="S323" s="8">
        <f>R323+273.15</f>
        <v>1498.15</v>
      </c>
      <c r="T323">
        <v>4.7863009232263782E-8</v>
      </c>
      <c r="U323" s="11">
        <v>0.16200000000000001</v>
      </c>
      <c r="V323">
        <v>1</v>
      </c>
    </row>
    <row r="324" spans="1:24">
      <c r="A324" t="s">
        <v>28</v>
      </c>
      <c r="B324" t="s">
        <v>976</v>
      </c>
      <c r="C324" s="32" t="s">
        <v>970</v>
      </c>
      <c r="D324" s="32">
        <v>5</v>
      </c>
      <c r="E324" s="70">
        <v>78.44</v>
      </c>
      <c r="F324" s="70">
        <v>0.17</v>
      </c>
      <c r="G324" s="70">
        <v>12.59</v>
      </c>
      <c r="H324" s="70">
        <v>0.21</v>
      </c>
      <c r="I324" s="70">
        <v>1.33</v>
      </c>
      <c r="J324" s="70">
        <v>3.31</v>
      </c>
      <c r="K324" s="70">
        <v>2.89</v>
      </c>
      <c r="L324" s="70">
        <v>0.02</v>
      </c>
      <c r="M324" s="70">
        <v>0.03</v>
      </c>
      <c r="Q324" s="70">
        <v>1</v>
      </c>
      <c r="R324" s="84">
        <v>800</v>
      </c>
      <c r="S324" s="8">
        <f>R324+273.15</f>
        <v>1073.1500000000001</v>
      </c>
      <c r="T324" s="115">
        <v>1.0715193052376033E-12</v>
      </c>
      <c r="U324" s="74">
        <v>0.16</v>
      </c>
      <c r="V324" s="84">
        <v>2000</v>
      </c>
    </row>
    <row r="325" spans="1:24">
      <c r="A325" t="s">
        <v>393</v>
      </c>
      <c r="B325" s="6" t="s">
        <v>173</v>
      </c>
      <c r="E325" s="8" t="s">
        <v>200</v>
      </c>
      <c r="F325" s="8" t="s">
        <v>201</v>
      </c>
      <c r="G325" s="8" t="s">
        <v>202</v>
      </c>
      <c r="H325" s="8" t="s">
        <v>275</v>
      </c>
      <c r="I325" s="8" t="s">
        <v>276</v>
      </c>
      <c r="J325" s="8" t="s">
        <v>277</v>
      </c>
      <c r="K325" s="8" t="s">
        <v>278</v>
      </c>
      <c r="L325" s="8" t="s">
        <v>131</v>
      </c>
      <c r="M325" s="8"/>
      <c r="N325" s="8"/>
      <c r="Q325" s="8" t="s">
        <v>364</v>
      </c>
      <c r="R325" s="7">
        <v>1025</v>
      </c>
      <c r="S325" s="8">
        <f>R325+273.15</f>
        <v>1298.1500000000001</v>
      </c>
      <c r="T325">
        <v>5.0118723362726993E-11</v>
      </c>
      <c r="U325">
        <v>0.15874855156431056</v>
      </c>
      <c r="V325">
        <v>2400</v>
      </c>
    </row>
    <row r="326" spans="1:24">
      <c r="A326" t="s">
        <v>54</v>
      </c>
      <c r="B326" s="5" t="s">
        <v>74</v>
      </c>
      <c r="E326" s="3" t="s">
        <v>90</v>
      </c>
      <c r="F326" s="3" t="s">
        <v>91</v>
      </c>
      <c r="G326" s="3" t="s">
        <v>92</v>
      </c>
      <c r="H326" s="3" t="s">
        <v>111</v>
      </c>
      <c r="I326" s="3" t="s">
        <v>121</v>
      </c>
      <c r="J326" s="3" t="s">
        <v>129</v>
      </c>
      <c r="K326" s="3" t="s">
        <v>133</v>
      </c>
      <c r="Q326">
        <f>W326+(X326*2/AA$2)*AA$1</f>
        <v>15.084573071070281</v>
      </c>
      <c r="S326" s="5">
        <v>2673</v>
      </c>
      <c r="T326" s="2">
        <v>4.767565E-2</v>
      </c>
      <c r="U326">
        <f>(X326*2/AA$2)/(W326/AA$1)</f>
        <v>0.15502090896403375</v>
      </c>
      <c r="V326" s="5">
        <v>150000</v>
      </c>
      <c r="W326" s="3" t="s">
        <v>147</v>
      </c>
      <c r="X326" s="3" t="s">
        <v>148</v>
      </c>
    </row>
    <row r="327" spans="1:24">
      <c r="A327" t="s">
        <v>26</v>
      </c>
      <c r="B327" s="77">
        <v>35</v>
      </c>
      <c r="E327" s="79">
        <v>21.1</v>
      </c>
      <c r="I327" s="79">
        <v>9</v>
      </c>
      <c r="P327" s="68">
        <v>0.2</v>
      </c>
      <c r="Q327">
        <v>67.283395111469233</v>
      </c>
      <c r="S327" s="77">
        <v>1573</v>
      </c>
      <c r="T327" s="32">
        <v>1.5848931924611082E-11</v>
      </c>
      <c r="U327" s="32">
        <v>0.15198237885462557</v>
      </c>
      <c r="V327" s="84">
        <v>1</v>
      </c>
    </row>
    <row r="328" spans="1:24">
      <c r="A328" t="s">
        <v>26</v>
      </c>
      <c r="B328" s="77">
        <v>100</v>
      </c>
      <c r="E328" s="79">
        <v>17.5</v>
      </c>
      <c r="I328" s="79">
        <v>0</v>
      </c>
      <c r="P328" s="81">
        <v>0.39</v>
      </c>
      <c r="Q328">
        <v>80.148289014235829</v>
      </c>
      <c r="S328" s="77">
        <v>1523</v>
      </c>
      <c r="T328" s="32">
        <v>5.0118723362726945E-12</v>
      </c>
      <c r="U328" s="32">
        <v>0.15157116451016633</v>
      </c>
      <c r="V328" s="84">
        <v>1</v>
      </c>
    </row>
    <row r="329" spans="1:24">
      <c r="A329" t="s">
        <v>26</v>
      </c>
      <c r="B329" s="77">
        <v>55</v>
      </c>
      <c r="E329" s="79">
        <v>26.2</v>
      </c>
      <c r="I329" s="79">
        <v>25</v>
      </c>
      <c r="P329" s="68">
        <v>0.14000000000000001</v>
      </c>
      <c r="Q329">
        <v>46.956862745098036</v>
      </c>
      <c r="S329" s="77">
        <v>1573</v>
      </c>
      <c r="T329" s="32">
        <v>1.5135612484362034E-11</v>
      </c>
      <c r="U329" s="32">
        <v>0.15141955835962145</v>
      </c>
      <c r="V329" s="84">
        <v>1</v>
      </c>
    </row>
    <row r="330" spans="1:24">
      <c r="A330" t="s">
        <v>26</v>
      </c>
      <c r="B330" s="77">
        <v>87</v>
      </c>
      <c r="E330" s="79">
        <v>22.6</v>
      </c>
      <c r="I330" s="79">
        <v>14</v>
      </c>
      <c r="P330" s="68">
        <v>0.18</v>
      </c>
      <c r="Q330">
        <v>60.850948160085956</v>
      </c>
      <c r="S330" s="77">
        <v>1573</v>
      </c>
      <c r="T330" s="32">
        <v>1.6595869074375605E-11</v>
      </c>
      <c r="U330" s="32">
        <v>0.15085158150851583</v>
      </c>
      <c r="V330" s="84">
        <v>1</v>
      </c>
    </row>
    <row r="331" spans="1:24" ht="17">
      <c r="A331" t="s">
        <v>37</v>
      </c>
      <c r="B331" s="40" t="s">
        <v>489</v>
      </c>
      <c r="E331" s="45">
        <v>39.44</v>
      </c>
      <c r="I331" s="52">
        <v>0.4</v>
      </c>
      <c r="Q331" s="43">
        <v>61.841544990598976</v>
      </c>
      <c r="S331" s="54">
        <v>1573</v>
      </c>
      <c r="T331">
        <v>1E-8</v>
      </c>
      <c r="U331" s="43">
        <v>0.15</v>
      </c>
      <c r="V331">
        <v>1</v>
      </c>
    </row>
    <row r="332" spans="1:24" ht="17">
      <c r="A332" t="s">
        <v>37</v>
      </c>
      <c r="B332" s="40" t="s">
        <v>490</v>
      </c>
      <c r="E332" s="45">
        <v>37.340000000000003</v>
      </c>
      <c r="I332" s="52">
        <v>8.19</v>
      </c>
      <c r="Q332" s="43">
        <v>52.089955412301904</v>
      </c>
      <c r="S332" s="54">
        <v>1573</v>
      </c>
      <c r="T332">
        <v>1E-8</v>
      </c>
      <c r="U332" s="43">
        <v>0.15</v>
      </c>
      <c r="V332">
        <v>1</v>
      </c>
    </row>
    <row r="333" spans="1:24" ht="17">
      <c r="A333" t="s">
        <v>37</v>
      </c>
      <c r="B333" s="40" t="s">
        <v>530</v>
      </c>
      <c r="E333" s="43">
        <v>42.65</v>
      </c>
      <c r="I333" s="43">
        <v>5.76</v>
      </c>
      <c r="Q333" s="43">
        <v>50.494708568358853</v>
      </c>
      <c r="S333" s="54">
        <v>1673</v>
      </c>
      <c r="T333">
        <v>1E-8</v>
      </c>
      <c r="U333" s="43">
        <v>0.15</v>
      </c>
      <c r="V333">
        <v>1</v>
      </c>
    </row>
    <row r="334" spans="1:24">
      <c r="A334" t="s">
        <v>45</v>
      </c>
      <c r="B334" s="14" t="s">
        <v>434</v>
      </c>
      <c r="E334" s="22">
        <v>49.24</v>
      </c>
      <c r="F334" s="24">
        <v>1.36</v>
      </c>
      <c r="G334" s="24">
        <v>16.579999999999998</v>
      </c>
      <c r="H334" s="24">
        <v>1.21</v>
      </c>
      <c r="I334" s="24">
        <v>6.06</v>
      </c>
      <c r="J334" s="24">
        <v>3.24</v>
      </c>
      <c r="K334" s="24">
        <v>13.65</v>
      </c>
      <c r="L334" s="24"/>
      <c r="M334" s="24"/>
      <c r="N334" s="24"/>
      <c r="O334" s="24"/>
      <c r="P334" s="24"/>
      <c r="Q334" s="24">
        <v>7.67</v>
      </c>
      <c r="R334" s="17">
        <v>1400</v>
      </c>
      <c r="S334" s="8">
        <f>R334+273.15</f>
        <v>1673.15</v>
      </c>
      <c r="T334" s="1">
        <v>6.6069344800759602E-9</v>
      </c>
      <c r="U334">
        <v>0.14942528735632185</v>
      </c>
      <c r="V334">
        <v>1</v>
      </c>
    </row>
    <row r="335" spans="1:24">
      <c r="A335" t="s">
        <v>26</v>
      </c>
      <c r="B335" s="77">
        <v>37</v>
      </c>
      <c r="E335" s="79">
        <v>14.4</v>
      </c>
      <c r="I335" s="79">
        <v>6.2</v>
      </c>
      <c r="P335" s="68">
        <v>0.22</v>
      </c>
      <c r="Q335">
        <v>76.674767660488854</v>
      </c>
      <c r="S335" s="77">
        <v>1573</v>
      </c>
      <c r="T335" s="32">
        <v>1.995262314968878E-11</v>
      </c>
      <c r="U335" s="32">
        <v>0.14615384615384613</v>
      </c>
      <c r="V335" s="84">
        <v>1</v>
      </c>
    </row>
    <row r="336" spans="1:24">
      <c r="A336" t="s">
        <v>18</v>
      </c>
      <c r="B336" t="str">
        <f>_xlfn.CONCAT(C336, "-", TEXT(D336, "00"))</f>
        <v>340409-01</v>
      </c>
      <c r="C336">
        <v>340409</v>
      </c>
      <c r="D336">
        <v>1</v>
      </c>
      <c r="E336">
        <v>49.38</v>
      </c>
      <c r="F336">
        <v>1.4</v>
      </c>
      <c r="G336">
        <v>16.920000000000002</v>
      </c>
      <c r="H336">
        <v>8.56</v>
      </c>
      <c r="I336">
        <v>9.8000000000000007</v>
      </c>
      <c r="J336">
        <v>3.1</v>
      </c>
      <c r="K336">
        <v>0.4</v>
      </c>
      <c r="L336">
        <v>0.19</v>
      </c>
      <c r="Q336">
        <v>9.94</v>
      </c>
      <c r="R336">
        <v>1200</v>
      </c>
      <c r="S336">
        <f>1200+273.15</f>
        <v>1473.15</v>
      </c>
      <c r="T336">
        <v>3.1622776601683779E-9</v>
      </c>
      <c r="U336">
        <f>(X336/AA$2*2)/(W336/AA$1)</f>
        <v>0.14449507725400221</v>
      </c>
      <c r="V336">
        <v>1</v>
      </c>
      <c r="W336">
        <v>8.2200000000000006</v>
      </c>
      <c r="X336">
        <v>1.32</v>
      </c>
    </row>
    <row r="337" spans="1:24">
      <c r="A337" t="s">
        <v>49</v>
      </c>
      <c r="B337" s="11" t="s">
        <v>401</v>
      </c>
      <c r="E337" s="11">
        <v>56.2</v>
      </c>
      <c r="F337" s="11">
        <v>2.67</v>
      </c>
      <c r="G337" s="11">
        <v>14.87</v>
      </c>
      <c r="H337" s="11">
        <v>8.1300000000000008</v>
      </c>
      <c r="I337" s="11">
        <v>8.23</v>
      </c>
      <c r="J337" s="11">
        <v>3.02</v>
      </c>
      <c r="K337" s="11">
        <v>0.56999999999999995</v>
      </c>
      <c r="Q337" s="11">
        <v>5.95</v>
      </c>
      <c r="R337" s="7">
        <v>1225</v>
      </c>
      <c r="S337" s="8">
        <f>R337+273.15</f>
        <v>1498.15</v>
      </c>
      <c r="T337">
        <v>4.466835921509628E-8</v>
      </c>
      <c r="U337" s="11">
        <v>0.14299999999999999</v>
      </c>
      <c r="V337">
        <v>1</v>
      </c>
    </row>
    <row r="338" spans="1:24">
      <c r="A338" t="s">
        <v>26</v>
      </c>
      <c r="B338" s="77">
        <v>34</v>
      </c>
      <c r="E338" s="79">
        <v>24.4</v>
      </c>
      <c r="I338" s="79">
        <v>11.1</v>
      </c>
      <c r="P338" s="68">
        <v>0.21</v>
      </c>
      <c r="Q338">
        <v>62.008788611334943</v>
      </c>
      <c r="S338" s="77">
        <v>1573</v>
      </c>
      <c r="T338" s="32">
        <v>1.5135612484362034E-11</v>
      </c>
      <c r="U338" s="32">
        <v>0.14218009478672985</v>
      </c>
      <c r="V338" s="84">
        <v>1</v>
      </c>
    </row>
    <row r="339" spans="1:24">
      <c r="A339" t="s">
        <v>26</v>
      </c>
      <c r="B339" s="77">
        <v>78</v>
      </c>
      <c r="E339" s="79">
        <v>35.4</v>
      </c>
      <c r="I339" s="79">
        <v>34</v>
      </c>
      <c r="P339" s="81">
        <v>8.3000000000000004E-2</v>
      </c>
      <c r="Q339">
        <v>29.975202793446137</v>
      </c>
      <c r="S339" s="77">
        <v>1573</v>
      </c>
      <c r="T339" s="32">
        <v>7.762471166286914E-12</v>
      </c>
      <c r="U339" s="32">
        <v>0.14215686274509803</v>
      </c>
      <c r="V339" s="84">
        <v>1</v>
      </c>
    </row>
    <row r="340" spans="1:24">
      <c r="A340" t="s">
        <v>26</v>
      </c>
      <c r="B340" s="77">
        <v>46</v>
      </c>
      <c r="E340" s="79">
        <v>19.899999999999999</v>
      </c>
      <c r="I340" s="79">
        <v>15</v>
      </c>
      <c r="P340" s="68">
        <v>0.2</v>
      </c>
      <c r="Q340">
        <v>63.552575879666925</v>
      </c>
      <c r="S340" s="77">
        <v>1573</v>
      </c>
      <c r="T340" s="32">
        <v>1.8620871366628599E-11</v>
      </c>
      <c r="U340" s="32">
        <v>0.14087759815242495</v>
      </c>
      <c r="V340" s="84">
        <v>1</v>
      </c>
    </row>
    <row r="341" spans="1:24">
      <c r="A341" t="s">
        <v>18</v>
      </c>
      <c r="B341" t="str">
        <f>_xlfn.CONCAT(C341, "-", TEXT(D341, "00"))</f>
        <v>1921-03</v>
      </c>
      <c r="C341">
        <v>1921</v>
      </c>
      <c r="D341">
        <v>3</v>
      </c>
      <c r="E341">
        <v>49.11</v>
      </c>
      <c r="F341">
        <v>2.5099999999999998</v>
      </c>
      <c r="G341">
        <v>12.74</v>
      </c>
      <c r="H341">
        <v>10.31</v>
      </c>
      <c r="I341">
        <v>10.73</v>
      </c>
      <c r="J341">
        <v>1.97</v>
      </c>
      <c r="K341">
        <v>0.49</v>
      </c>
      <c r="L341">
        <v>0.27</v>
      </c>
      <c r="Q341">
        <v>11.06</v>
      </c>
      <c r="R341">
        <v>1200</v>
      </c>
      <c r="S341">
        <f>1200+273.15</f>
        <v>1473.15</v>
      </c>
      <c r="T341" t="s">
        <v>21</v>
      </c>
      <c r="U341">
        <f>(X341/AA$2*2)/(W341/AA$1)</f>
        <v>0.1407736972132495</v>
      </c>
      <c r="V341">
        <v>1</v>
      </c>
      <c r="W341">
        <v>9.4600000000000009</v>
      </c>
      <c r="X341">
        <v>1.48</v>
      </c>
    </row>
    <row r="342" spans="1:24" ht="17">
      <c r="A342" t="s">
        <v>37</v>
      </c>
      <c r="B342" s="40" t="s">
        <v>487</v>
      </c>
      <c r="E342" s="45">
        <v>31.14</v>
      </c>
      <c r="I342" s="52">
        <v>3.55</v>
      </c>
      <c r="Q342" s="43">
        <v>63.848468439430562</v>
      </c>
      <c r="S342" s="54">
        <v>1573</v>
      </c>
      <c r="T342">
        <v>1E-8</v>
      </c>
      <c r="U342" s="43">
        <v>0.14000000000000001</v>
      </c>
      <c r="V342">
        <v>1</v>
      </c>
    </row>
    <row r="343" spans="1:24" ht="17">
      <c r="A343" t="s">
        <v>37</v>
      </c>
      <c r="B343" s="40" t="s">
        <v>488</v>
      </c>
      <c r="E343" s="45">
        <v>0.64</v>
      </c>
      <c r="I343" s="52">
        <v>20.58</v>
      </c>
      <c r="Q343" s="43">
        <v>74.925142089712594</v>
      </c>
      <c r="S343" s="54">
        <v>1573</v>
      </c>
      <c r="T343">
        <v>1E-8</v>
      </c>
      <c r="U343" s="43">
        <v>0.14000000000000001</v>
      </c>
      <c r="V343">
        <v>1</v>
      </c>
    </row>
    <row r="344" spans="1:24">
      <c r="A344" t="s">
        <v>26</v>
      </c>
      <c r="B344" s="77">
        <v>36</v>
      </c>
      <c r="E344" s="79">
        <v>17.8</v>
      </c>
      <c r="I344" s="79">
        <v>8</v>
      </c>
      <c r="P344" s="68">
        <v>0.21</v>
      </c>
      <c r="Q344">
        <v>72.300703733548204</v>
      </c>
      <c r="S344" s="77">
        <v>1573</v>
      </c>
      <c r="T344" s="32">
        <v>1.8620871366628599E-11</v>
      </c>
      <c r="U344" s="32">
        <v>0.13995943204868155</v>
      </c>
      <c r="V344" s="84">
        <v>1</v>
      </c>
    </row>
    <row r="345" spans="1:24">
      <c r="A345" t="s">
        <v>26</v>
      </c>
      <c r="B345" s="77">
        <v>99</v>
      </c>
      <c r="E345" s="79">
        <v>19.399999999999999</v>
      </c>
      <c r="I345" s="79">
        <v>0</v>
      </c>
      <c r="P345" s="81">
        <v>0.52</v>
      </c>
      <c r="Q345">
        <v>77.961257050765511</v>
      </c>
      <c r="S345" s="77">
        <v>1523</v>
      </c>
      <c r="T345" s="32">
        <v>4.5708818961487419E-12</v>
      </c>
      <c r="U345" s="32">
        <v>0.13909774436090225</v>
      </c>
      <c r="V345" s="84">
        <v>1</v>
      </c>
    </row>
    <row r="346" spans="1:24">
      <c r="A346" t="s">
        <v>26</v>
      </c>
      <c r="B346" s="77">
        <v>22</v>
      </c>
      <c r="E346" s="79">
        <v>15.3</v>
      </c>
      <c r="I346" s="79">
        <v>4.4000000000000004</v>
      </c>
      <c r="P346" s="68">
        <v>0.34</v>
      </c>
      <c r="Q346">
        <v>76.932065538544165</v>
      </c>
      <c r="S346" s="77">
        <v>1573</v>
      </c>
      <c r="T346" s="32">
        <v>1.8197008586099764E-11</v>
      </c>
      <c r="U346" s="32">
        <v>0.13904761904761903</v>
      </c>
      <c r="V346" s="84">
        <v>1</v>
      </c>
      <c r="W346" s="85"/>
    </row>
    <row r="347" spans="1:24">
      <c r="A347" t="s">
        <v>26</v>
      </c>
      <c r="B347" s="77">
        <v>54</v>
      </c>
      <c r="E347" s="79">
        <v>28.8</v>
      </c>
      <c r="I347" s="79">
        <v>27.1</v>
      </c>
      <c r="P347" s="68">
        <v>0.15</v>
      </c>
      <c r="Q347">
        <v>42.32550094010206</v>
      </c>
      <c r="S347" s="77">
        <v>1573</v>
      </c>
      <c r="T347" s="32">
        <v>1.3182567385564036E-11</v>
      </c>
      <c r="U347" s="32">
        <v>0.13840830449826991</v>
      </c>
      <c r="V347" s="84">
        <v>1</v>
      </c>
    </row>
    <row r="348" spans="1:24" ht="17">
      <c r="A348" t="s">
        <v>33</v>
      </c>
      <c r="B348" t="str">
        <f>_xlfn.CONCAT(C348, "-", D348)</f>
        <v>7159V-RB0-23</v>
      </c>
      <c r="C348" s="32" t="s">
        <v>660</v>
      </c>
      <c r="D348" s="59" t="s">
        <v>669</v>
      </c>
      <c r="E348" s="63" t="s">
        <v>696</v>
      </c>
      <c r="F348" s="62" t="s">
        <v>697</v>
      </c>
      <c r="G348" s="63" t="s">
        <v>698</v>
      </c>
      <c r="H348" s="62" t="s">
        <v>700</v>
      </c>
      <c r="I348" s="62" t="s">
        <v>699</v>
      </c>
      <c r="J348" s="62" t="s">
        <v>701</v>
      </c>
      <c r="K348" s="62" t="s">
        <v>702</v>
      </c>
      <c r="Q348" s="63" t="s">
        <v>703</v>
      </c>
      <c r="R348" s="60">
        <v>1350</v>
      </c>
      <c r="S348" s="8">
        <f>R348+273.15</f>
        <v>1623.15</v>
      </c>
      <c r="T348" s="61">
        <v>2.5789406299999999E-8</v>
      </c>
      <c r="U348">
        <v>0.13636363636363635</v>
      </c>
      <c r="V348">
        <v>1</v>
      </c>
    </row>
    <row r="349" spans="1:24">
      <c r="A349" t="s">
        <v>26</v>
      </c>
      <c r="B349" s="77">
        <v>47</v>
      </c>
      <c r="E349" s="79">
        <v>16.7</v>
      </c>
      <c r="I349" s="79">
        <v>11.9</v>
      </c>
      <c r="P349" s="68">
        <v>0.22</v>
      </c>
      <c r="Q349">
        <v>69.213129196884225</v>
      </c>
      <c r="S349" s="77">
        <v>1573</v>
      </c>
      <c r="T349" s="32">
        <v>1.9498445997580369E-11</v>
      </c>
      <c r="U349" s="32">
        <v>0.13502109704641352</v>
      </c>
      <c r="V349" s="84">
        <v>1</v>
      </c>
    </row>
    <row r="350" spans="1:24">
      <c r="A350" t="s">
        <v>26</v>
      </c>
      <c r="B350" s="77">
        <v>50</v>
      </c>
      <c r="E350" s="79">
        <v>36.700000000000003</v>
      </c>
      <c r="I350" s="79">
        <v>34.6</v>
      </c>
      <c r="P350" s="68">
        <v>0.11</v>
      </c>
      <c r="Q350">
        <v>27.273575073865157</v>
      </c>
      <c r="S350" s="77">
        <v>1573</v>
      </c>
      <c r="T350" s="32">
        <v>6.4565422903465579E-12</v>
      </c>
      <c r="U350" s="32">
        <v>0.13368983957219252</v>
      </c>
      <c r="V350" s="84">
        <v>1</v>
      </c>
    </row>
    <row r="351" spans="1:24">
      <c r="A351" t="s">
        <v>26</v>
      </c>
      <c r="B351" s="77">
        <v>21</v>
      </c>
      <c r="E351" s="79">
        <v>20.2</v>
      </c>
      <c r="I351" s="79">
        <v>5.2</v>
      </c>
      <c r="P351" s="68">
        <v>0.32</v>
      </c>
      <c r="Q351">
        <v>72.300703733548218</v>
      </c>
      <c r="S351" s="77">
        <v>1573</v>
      </c>
      <c r="T351" s="32">
        <v>1.6218100973589298E-11</v>
      </c>
      <c r="U351" s="32">
        <v>0.13306451612903225</v>
      </c>
      <c r="V351" s="84">
        <v>1</v>
      </c>
      <c r="W351" s="85"/>
    </row>
    <row r="352" spans="1:24">
      <c r="A352" t="s">
        <v>26</v>
      </c>
      <c r="B352" s="77">
        <v>52</v>
      </c>
      <c r="E352" s="79">
        <v>33.6</v>
      </c>
      <c r="I352" s="79">
        <v>31.3</v>
      </c>
      <c r="P352" s="68">
        <v>0.13</v>
      </c>
      <c r="Q352">
        <v>33.062777330110123</v>
      </c>
      <c r="S352" s="77">
        <v>1573</v>
      </c>
      <c r="T352" s="32">
        <v>9.3325430079698992E-12</v>
      </c>
      <c r="U352" s="32">
        <v>0.13215859030837004</v>
      </c>
      <c r="V352" s="84">
        <v>1</v>
      </c>
    </row>
    <row r="353" spans="1:23">
      <c r="A353" t="s">
        <v>28</v>
      </c>
      <c r="B353" t="s">
        <v>978</v>
      </c>
      <c r="C353" s="32" t="s">
        <v>971</v>
      </c>
      <c r="D353" s="32">
        <v>2</v>
      </c>
      <c r="E353" s="71">
        <v>73.569999999999993</v>
      </c>
      <c r="F353" s="70">
        <v>0.24</v>
      </c>
      <c r="G353" s="71">
        <v>12.32</v>
      </c>
      <c r="H353" s="72">
        <v>0</v>
      </c>
      <c r="I353" s="70">
        <v>0.32</v>
      </c>
      <c r="J353" s="70">
        <v>5.54</v>
      </c>
      <c r="K353" s="70">
        <v>4.68</v>
      </c>
      <c r="L353" s="70">
        <v>0.03</v>
      </c>
      <c r="M353" s="70">
        <v>0.09</v>
      </c>
      <c r="Q353" s="70">
        <v>3.21</v>
      </c>
      <c r="R353" s="84">
        <v>800</v>
      </c>
      <c r="S353" s="8">
        <f>R353+273.15</f>
        <v>1073.1500000000001</v>
      </c>
      <c r="T353" s="115">
        <v>4.7863009232263578E-15</v>
      </c>
      <c r="U353" s="74">
        <v>0.13</v>
      </c>
      <c r="V353" s="84">
        <v>2000</v>
      </c>
    </row>
    <row r="354" spans="1:23" ht="17">
      <c r="A354" t="s">
        <v>37</v>
      </c>
      <c r="B354" s="40" t="s">
        <v>492</v>
      </c>
      <c r="E354" s="45">
        <v>40.65</v>
      </c>
      <c r="I354" s="52">
        <v>5.49</v>
      </c>
      <c r="Q354" s="43">
        <v>51.163683051302712</v>
      </c>
      <c r="S354" s="54">
        <v>1573</v>
      </c>
      <c r="T354">
        <v>1E-8</v>
      </c>
      <c r="U354" s="43">
        <v>0.13</v>
      </c>
      <c r="V354">
        <v>1</v>
      </c>
    </row>
    <row r="355" spans="1:23">
      <c r="A355" t="s">
        <v>50</v>
      </c>
      <c r="B355" s="9" t="s">
        <v>388</v>
      </c>
      <c r="E355">
        <v>44.4</v>
      </c>
      <c r="F355">
        <v>5</v>
      </c>
      <c r="G355">
        <v>13.7</v>
      </c>
      <c r="H355">
        <v>8.1</v>
      </c>
      <c r="I355">
        <v>10.7</v>
      </c>
      <c r="J355">
        <v>3.5</v>
      </c>
      <c r="K355">
        <v>1.4</v>
      </c>
      <c r="L355">
        <v>0.5</v>
      </c>
      <c r="Q355">
        <v>12.5</v>
      </c>
      <c r="R355" s="7">
        <v>1400</v>
      </c>
      <c r="S355" s="8">
        <f>R355+273.15</f>
        <v>1673.15</v>
      </c>
      <c r="T355" s="10">
        <v>4.9696344100000001E-7</v>
      </c>
      <c r="U355" s="9">
        <v>0.13</v>
      </c>
      <c r="V355">
        <v>1</v>
      </c>
    </row>
    <row r="356" spans="1:23">
      <c r="A356" t="s">
        <v>26</v>
      </c>
      <c r="B356" s="77">
        <v>33</v>
      </c>
      <c r="E356" s="79">
        <v>27.7</v>
      </c>
      <c r="I356" s="79">
        <v>12.2</v>
      </c>
      <c r="P356" s="68">
        <v>0.27</v>
      </c>
      <c r="Q356">
        <v>57.248777867311304</v>
      </c>
      <c r="S356" s="77">
        <v>1573</v>
      </c>
      <c r="T356" s="32">
        <v>1.2882495516931307E-11</v>
      </c>
      <c r="U356" s="32">
        <v>0.12944162436548223</v>
      </c>
      <c r="V356" s="84">
        <v>1</v>
      </c>
    </row>
    <row r="357" spans="1:23">
      <c r="A357" t="s">
        <v>26</v>
      </c>
      <c r="B357" s="77">
        <v>108</v>
      </c>
      <c r="E357" s="79">
        <v>22.2</v>
      </c>
      <c r="I357" s="79">
        <v>16.399999999999999</v>
      </c>
      <c r="P357" s="81">
        <v>0.15</v>
      </c>
      <c r="Q357">
        <v>59.693107708836948</v>
      </c>
      <c r="S357" s="77">
        <v>1523</v>
      </c>
      <c r="T357" s="32">
        <v>5.128613839913655E-12</v>
      </c>
      <c r="U357" s="32">
        <v>0.12895377128953769</v>
      </c>
      <c r="V357" s="84">
        <v>1</v>
      </c>
    </row>
    <row r="358" spans="1:23">
      <c r="A358" t="s">
        <v>26</v>
      </c>
      <c r="B358" s="77">
        <v>53</v>
      </c>
      <c r="E358" s="79">
        <v>31.8</v>
      </c>
      <c r="I358" s="79">
        <v>28.7</v>
      </c>
      <c r="P358" s="68">
        <v>0.11</v>
      </c>
      <c r="Q358">
        <v>37.436841257050766</v>
      </c>
      <c r="S358" s="77">
        <v>1573</v>
      </c>
      <c r="T358" s="32">
        <v>1.1481536214968803E-11</v>
      </c>
      <c r="U358" s="32">
        <v>0.12790697674418602</v>
      </c>
      <c r="V358" s="84">
        <v>1</v>
      </c>
    </row>
    <row r="359" spans="1:23">
      <c r="A359" t="s">
        <v>26</v>
      </c>
      <c r="B359" s="77">
        <v>85</v>
      </c>
      <c r="E359" s="79">
        <v>24.5</v>
      </c>
      <c r="I359" s="79">
        <v>12.1</v>
      </c>
      <c r="P359" s="68">
        <v>0.2</v>
      </c>
      <c r="Q359">
        <v>61.108246038141282</v>
      </c>
      <c r="S359" s="77">
        <v>1573</v>
      </c>
      <c r="T359" s="32">
        <v>1.4454397707459232E-11</v>
      </c>
      <c r="U359" s="32">
        <v>0.12559241706161137</v>
      </c>
      <c r="V359" s="84">
        <v>1</v>
      </c>
    </row>
    <row r="360" spans="1:23">
      <c r="A360" t="s">
        <v>26</v>
      </c>
      <c r="B360" s="77">
        <v>51</v>
      </c>
      <c r="E360" s="79">
        <v>35.4</v>
      </c>
      <c r="I360" s="79">
        <v>33</v>
      </c>
      <c r="P360" s="68">
        <v>0.11</v>
      </c>
      <c r="Q360">
        <v>30.103851732473814</v>
      </c>
      <c r="S360" s="77">
        <v>1573</v>
      </c>
      <c r="T360" s="32">
        <v>7.585775750291834E-12</v>
      </c>
      <c r="U360" s="32">
        <v>0.125</v>
      </c>
      <c r="V360" s="84">
        <v>1</v>
      </c>
    </row>
    <row r="361" spans="1:23">
      <c r="A361" t="s">
        <v>393</v>
      </c>
      <c r="B361" s="6" t="s">
        <v>178</v>
      </c>
      <c r="E361" s="8" t="s">
        <v>215</v>
      </c>
      <c r="F361" s="8" t="s">
        <v>216</v>
      </c>
      <c r="G361" s="8" t="s">
        <v>217</v>
      </c>
      <c r="H361" s="8" t="s">
        <v>292</v>
      </c>
      <c r="I361" s="8" t="s">
        <v>293</v>
      </c>
      <c r="J361" s="8" t="s">
        <v>294</v>
      </c>
      <c r="K361" s="8" t="s">
        <v>295</v>
      </c>
      <c r="L361" s="8"/>
      <c r="M361" s="8"/>
      <c r="N361" s="8"/>
      <c r="Q361" s="8" t="s">
        <v>369</v>
      </c>
      <c r="R361" s="7">
        <v>1016</v>
      </c>
      <c r="S361" s="8">
        <f>R361+273.15</f>
        <v>1289.1500000000001</v>
      </c>
      <c r="T361">
        <v>3.9810717055349621E-10</v>
      </c>
      <c r="U361">
        <v>0.12485939257592801</v>
      </c>
      <c r="V361">
        <v>3950</v>
      </c>
    </row>
    <row r="362" spans="1:23">
      <c r="A362" t="s">
        <v>26</v>
      </c>
      <c r="B362" s="77">
        <v>86</v>
      </c>
      <c r="E362" s="79">
        <v>23.1</v>
      </c>
      <c r="I362" s="79">
        <v>13.2</v>
      </c>
      <c r="P362" s="68">
        <v>0.18</v>
      </c>
      <c r="Q362">
        <v>60.465001343002953</v>
      </c>
      <c r="S362" s="77">
        <v>1573</v>
      </c>
      <c r="T362" s="32">
        <v>1.5848931924611082E-11</v>
      </c>
      <c r="U362" s="32">
        <v>0.1244019138755981</v>
      </c>
      <c r="V362" s="84">
        <v>1</v>
      </c>
    </row>
    <row r="363" spans="1:23">
      <c r="A363" t="s">
        <v>26</v>
      </c>
      <c r="B363" s="77">
        <v>10</v>
      </c>
      <c r="E363" s="79">
        <v>13</v>
      </c>
      <c r="I363" s="79">
        <v>0</v>
      </c>
      <c r="P363" s="68">
        <v>0.48</v>
      </c>
      <c r="Q363">
        <v>82.849916733816812</v>
      </c>
      <c r="S363" s="77">
        <v>1573</v>
      </c>
      <c r="T363" s="32">
        <v>1.995262314968878E-11</v>
      </c>
      <c r="U363" s="32">
        <v>0.12000000000000001</v>
      </c>
      <c r="V363" s="84">
        <v>1</v>
      </c>
      <c r="W363" s="85"/>
    </row>
    <row r="364" spans="1:23">
      <c r="A364" t="s">
        <v>26</v>
      </c>
      <c r="B364" s="77">
        <v>48</v>
      </c>
      <c r="E364" s="79">
        <v>39.200000000000003</v>
      </c>
      <c r="I364" s="79">
        <v>36.799999999999997</v>
      </c>
      <c r="P364" s="68">
        <v>0.1</v>
      </c>
      <c r="Q364">
        <v>21.741670695675527</v>
      </c>
      <c r="S364" s="77">
        <v>1573</v>
      </c>
      <c r="T364" s="32">
        <v>3.4673685045253019E-12</v>
      </c>
      <c r="U364" s="32">
        <v>0.11920529801324505</v>
      </c>
      <c r="V364" s="84">
        <v>1</v>
      </c>
    </row>
    <row r="365" spans="1:23">
      <c r="A365" t="s">
        <v>49</v>
      </c>
      <c r="B365" s="11" t="s">
        <v>399</v>
      </c>
      <c r="E365" s="11">
        <v>56.9</v>
      </c>
      <c r="F365" s="11">
        <v>2.65</v>
      </c>
      <c r="G365" s="11">
        <v>14.87</v>
      </c>
      <c r="H365" s="11">
        <v>8.35</v>
      </c>
      <c r="I365" s="11">
        <v>8.2799999999999994</v>
      </c>
      <c r="J365" s="11">
        <v>3.02</v>
      </c>
      <c r="K365" s="11">
        <v>0.56999999999999995</v>
      </c>
      <c r="Q365" s="11">
        <v>6.54</v>
      </c>
      <c r="R365" s="7">
        <v>1225</v>
      </c>
      <c r="S365" s="8">
        <f>R365+273.15</f>
        <v>1498.15</v>
      </c>
      <c r="T365">
        <v>7.4131024130091451E-9</v>
      </c>
      <c r="U365" s="11">
        <v>0.11899999999999999</v>
      </c>
      <c r="V365">
        <v>1</v>
      </c>
    </row>
    <row r="366" spans="1:23">
      <c r="A366" t="s">
        <v>35</v>
      </c>
      <c r="B366" t="str">
        <f>_xlfn.CONCAT(C366, "-", TEXT(D366, "00"))</f>
        <v>FDA3-10</v>
      </c>
      <c r="C366" s="104" t="s">
        <v>538</v>
      </c>
      <c r="D366">
        <v>10</v>
      </c>
      <c r="E366" s="57" t="s">
        <v>555</v>
      </c>
      <c r="G366" s="57" t="s">
        <v>574</v>
      </c>
      <c r="H366" s="57" t="s">
        <v>591</v>
      </c>
      <c r="I366" s="57" t="s">
        <v>608</v>
      </c>
      <c r="M366" s="57" t="s">
        <v>210</v>
      </c>
      <c r="N366" s="57" t="s">
        <v>288</v>
      </c>
      <c r="O366" s="57" t="s">
        <v>362</v>
      </c>
      <c r="P366" s="57"/>
      <c r="Q366" s="57" t="s">
        <v>638</v>
      </c>
      <c r="S366">
        <v>1573.15</v>
      </c>
      <c r="T366">
        <v>1E-8</v>
      </c>
      <c r="U366" s="58">
        <v>0.11799999999999999</v>
      </c>
      <c r="V366">
        <v>1</v>
      </c>
    </row>
    <row r="367" spans="1:23">
      <c r="A367" t="s">
        <v>26</v>
      </c>
      <c r="B367" s="78">
        <v>43</v>
      </c>
      <c r="E367" s="80">
        <v>28.7</v>
      </c>
      <c r="I367" s="80">
        <v>20.6</v>
      </c>
      <c r="P367" s="82">
        <v>0.17</v>
      </c>
      <c r="Q367">
        <v>49.401192586623679</v>
      </c>
      <c r="S367" s="78">
        <v>1573</v>
      </c>
      <c r="T367" s="32">
        <v>1.3489628825916547E-11</v>
      </c>
      <c r="U367" s="32">
        <v>0.11304347826086956</v>
      </c>
      <c r="V367" s="84">
        <v>1</v>
      </c>
    </row>
    <row r="368" spans="1:23">
      <c r="A368" t="s">
        <v>26</v>
      </c>
      <c r="B368" s="77">
        <v>124</v>
      </c>
      <c r="E368" s="79">
        <v>20.7</v>
      </c>
      <c r="I368" s="79">
        <v>0</v>
      </c>
      <c r="P368" s="81">
        <v>0.42</v>
      </c>
      <c r="Q368">
        <v>77.575310233682515</v>
      </c>
      <c r="S368" s="77">
        <v>1473</v>
      </c>
      <c r="T368" s="32">
        <v>1.2022644346174088E-12</v>
      </c>
      <c r="U368" s="32">
        <v>0.1125461254612546</v>
      </c>
      <c r="V368" s="84">
        <v>1</v>
      </c>
    </row>
    <row r="369" spans="1:23">
      <c r="A369" t="s">
        <v>45</v>
      </c>
      <c r="B369" s="14" t="s">
        <v>414</v>
      </c>
      <c r="E369" s="22">
        <v>50.6</v>
      </c>
      <c r="F369" s="23">
        <v>1.42</v>
      </c>
      <c r="G369" s="23">
        <v>19.68</v>
      </c>
      <c r="H369" s="23">
        <v>1.34</v>
      </c>
      <c r="I369" s="23">
        <v>6.74</v>
      </c>
      <c r="J369" s="23">
        <v>11.45</v>
      </c>
      <c r="K369" s="23">
        <v>7.0000000000000007E-2</v>
      </c>
      <c r="L369" s="23"/>
      <c r="M369" s="23"/>
      <c r="N369" s="23"/>
      <c r="O369" s="23"/>
      <c r="P369" s="23"/>
      <c r="Q369" s="23">
        <v>7.86</v>
      </c>
      <c r="R369" s="17">
        <v>1400</v>
      </c>
      <c r="S369" s="8">
        <f>R369+273.15</f>
        <v>1673.15</v>
      </c>
      <c r="T369" s="1">
        <v>5.0118723362727218E-7</v>
      </c>
      <c r="U369">
        <v>0.11111111111111112</v>
      </c>
      <c r="V369">
        <v>1</v>
      </c>
    </row>
    <row r="370" spans="1:23">
      <c r="A370" t="s">
        <v>45</v>
      </c>
      <c r="B370" s="14" t="s">
        <v>435</v>
      </c>
      <c r="E370" s="22">
        <v>49.24</v>
      </c>
      <c r="F370" s="24">
        <v>1.36</v>
      </c>
      <c r="G370" s="24">
        <v>16.579999999999998</v>
      </c>
      <c r="H370" s="24">
        <v>1.21</v>
      </c>
      <c r="I370" s="24">
        <v>6.06</v>
      </c>
      <c r="J370" s="24">
        <v>3.24</v>
      </c>
      <c r="K370" s="24">
        <v>13.65</v>
      </c>
      <c r="L370" s="24"/>
      <c r="M370" s="24"/>
      <c r="N370" s="24"/>
      <c r="O370" s="24"/>
      <c r="P370" s="24"/>
      <c r="Q370" s="24">
        <v>7.67</v>
      </c>
      <c r="R370" s="17">
        <v>1400</v>
      </c>
      <c r="S370" s="8">
        <f>R370+273.15</f>
        <v>1673.15</v>
      </c>
      <c r="T370" s="1">
        <v>2.5118864315095784E-10</v>
      </c>
      <c r="U370">
        <v>0.11111111111111112</v>
      </c>
      <c r="V370">
        <v>1</v>
      </c>
    </row>
    <row r="371" spans="1:23">
      <c r="A371" t="s">
        <v>26</v>
      </c>
      <c r="B371" s="77">
        <v>20</v>
      </c>
      <c r="E371" s="79">
        <v>23.3</v>
      </c>
      <c r="I371" s="79">
        <v>6.4</v>
      </c>
      <c r="P371" s="68">
        <v>0.32</v>
      </c>
      <c r="Q371">
        <v>66.897448294386251</v>
      </c>
      <c r="S371" s="77">
        <v>1573</v>
      </c>
      <c r="T371" s="32">
        <v>1.4454397707459232E-11</v>
      </c>
      <c r="U371" s="32">
        <v>0.11111111111111112</v>
      </c>
      <c r="V371" s="84">
        <v>1</v>
      </c>
      <c r="W371" s="85"/>
    </row>
    <row r="372" spans="1:23">
      <c r="A372" t="s">
        <v>49</v>
      </c>
      <c r="B372" s="11" t="s">
        <v>398</v>
      </c>
      <c r="E372" s="11">
        <v>56.2</v>
      </c>
      <c r="F372" s="11">
        <v>2.68</v>
      </c>
      <c r="G372" s="11">
        <v>14.87</v>
      </c>
      <c r="H372" s="11">
        <v>8.2200000000000006</v>
      </c>
      <c r="I372" s="11">
        <v>8.2100000000000009</v>
      </c>
      <c r="J372" s="11">
        <v>3.11</v>
      </c>
      <c r="K372" s="11">
        <v>0.57999999999999996</v>
      </c>
      <c r="Q372" s="11">
        <v>6.02</v>
      </c>
      <c r="R372" s="7">
        <v>1225</v>
      </c>
      <c r="S372" s="8">
        <f>R372+273.15</f>
        <v>1498.15</v>
      </c>
      <c r="T372">
        <v>3.0902954325135894E-9</v>
      </c>
      <c r="U372" s="11">
        <v>0.111</v>
      </c>
      <c r="V372">
        <v>1</v>
      </c>
    </row>
    <row r="373" spans="1:23">
      <c r="A373" t="s">
        <v>28</v>
      </c>
      <c r="B373" t="s">
        <v>977</v>
      </c>
      <c r="C373" s="32" t="s">
        <v>971</v>
      </c>
      <c r="D373" s="32">
        <v>1</v>
      </c>
      <c r="E373" s="71">
        <v>73.569999999999993</v>
      </c>
      <c r="F373" s="70">
        <v>0.24</v>
      </c>
      <c r="G373" s="71">
        <v>12.32</v>
      </c>
      <c r="H373" s="72">
        <v>0</v>
      </c>
      <c r="I373" s="70">
        <v>0.32</v>
      </c>
      <c r="J373" s="70">
        <v>5.54</v>
      </c>
      <c r="K373" s="70">
        <v>4.68</v>
      </c>
      <c r="L373" s="70">
        <v>0.03</v>
      </c>
      <c r="M373" s="70">
        <v>0.09</v>
      </c>
      <c r="Q373" s="70">
        <v>3.21</v>
      </c>
      <c r="R373" s="84">
        <v>800</v>
      </c>
      <c r="S373" s="8">
        <f>R373+273.15</f>
        <v>1073.1500000000001</v>
      </c>
      <c r="T373" s="115">
        <v>4.3651583224016495E-16</v>
      </c>
      <c r="U373" s="75">
        <v>0.11</v>
      </c>
      <c r="V373" s="84">
        <v>2000</v>
      </c>
    </row>
    <row r="374" spans="1:23">
      <c r="A374" t="s">
        <v>26</v>
      </c>
      <c r="B374" s="77">
        <v>121</v>
      </c>
      <c r="E374" s="79">
        <v>24.2</v>
      </c>
      <c r="I374" s="79">
        <v>0</v>
      </c>
      <c r="P374" s="81">
        <v>0.51</v>
      </c>
      <c r="Q374">
        <v>74.230437818963196</v>
      </c>
      <c r="S374" s="77">
        <v>1473</v>
      </c>
      <c r="T374" s="32">
        <v>1.0964781961431817E-12</v>
      </c>
      <c r="U374" s="32">
        <v>0.1074856046065259</v>
      </c>
      <c r="V374" s="84">
        <v>1</v>
      </c>
    </row>
    <row r="375" spans="1:23">
      <c r="A375" t="s">
        <v>26</v>
      </c>
      <c r="B375" s="77">
        <v>131</v>
      </c>
      <c r="E375" s="79">
        <v>27.6</v>
      </c>
      <c r="I375" s="79">
        <v>19.600000000000001</v>
      </c>
      <c r="P375" s="83">
        <v>0.12</v>
      </c>
      <c r="Q375">
        <v>51.588224550094004</v>
      </c>
      <c r="S375" s="77">
        <v>1473</v>
      </c>
      <c r="T375" s="32">
        <v>1.2022644346174088E-12</v>
      </c>
      <c r="U375" s="32">
        <v>0.1046831955922865</v>
      </c>
      <c r="V375" s="84">
        <v>1</v>
      </c>
    </row>
    <row r="376" spans="1:23">
      <c r="A376" t="s">
        <v>26</v>
      </c>
      <c r="B376" s="77">
        <v>123</v>
      </c>
      <c r="E376" s="79">
        <v>22.1</v>
      </c>
      <c r="I376" s="79">
        <v>0</v>
      </c>
      <c r="P376" s="81">
        <v>0.69</v>
      </c>
      <c r="Q376">
        <v>76.160171904378188</v>
      </c>
      <c r="S376" s="77">
        <v>1473</v>
      </c>
      <c r="T376" s="32">
        <v>1.1748975549395258E-12</v>
      </c>
      <c r="U376" s="32">
        <v>0.1044776119402985</v>
      </c>
      <c r="V376" s="84">
        <v>1</v>
      </c>
    </row>
    <row r="377" spans="1:23">
      <c r="A377" t="s">
        <v>26</v>
      </c>
      <c r="B377" s="77">
        <v>107</v>
      </c>
      <c r="E377" s="79">
        <v>24</v>
      </c>
      <c r="I377" s="79">
        <v>18</v>
      </c>
      <c r="P377" s="81">
        <v>0.15</v>
      </c>
      <c r="Q377">
        <v>55.319043781896319</v>
      </c>
      <c r="S377" s="77">
        <v>1523</v>
      </c>
      <c r="T377" s="32">
        <v>5.0118723362726945E-12</v>
      </c>
      <c r="U377" s="32">
        <v>0.10256410256410256</v>
      </c>
      <c r="V377" s="84">
        <v>1</v>
      </c>
    </row>
    <row r="378" spans="1:23">
      <c r="A378" t="s">
        <v>26</v>
      </c>
      <c r="B378" s="77">
        <v>45</v>
      </c>
      <c r="E378" s="79">
        <v>22.8</v>
      </c>
      <c r="I378" s="79">
        <v>15.9</v>
      </c>
      <c r="P378" s="68">
        <v>0.2</v>
      </c>
      <c r="Q378">
        <v>58.277969379532635</v>
      </c>
      <c r="S378" s="77">
        <v>1573</v>
      </c>
      <c r="T378" s="32">
        <v>1.7378008287493749E-11</v>
      </c>
      <c r="U378" s="32">
        <v>0.10218978102189781</v>
      </c>
      <c r="V378" s="84">
        <v>1</v>
      </c>
    </row>
    <row r="379" spans="1:23">
      <c r="A379" t="s">
        <v>26</v>
      </c>
      <c r="B379" s="77">
        <v>122</v>
      </c>
      <c r="E379" s="79">
        <v>23.3</v>
      </c>
      <c r="I379" s="79">
        <v>0</v>
      </c>
      <c r="P379" s="81">
        <v>0.51</v>
      </c>
      <c r="Q379">
        <v>74.873682514101532</v>
      </c>
      <c r="S379" s="77">
        <v>1473</v>
      </c>
      <c r="T379" s="32">
        <v>1.0715193052376033E-12</v>
      </c>
      <c r="U379" s="32">
        <v>9.8113207547169817E-2</v>
      </c>
      <c r="V379" s="84">
        <v>1</v>
      </c>
    </row>
    <row r="380" spans="1:23">
      <c r="A380" t="s">
        <v>26</v>
      </c>
      <c r="B380" s="77">
        <v>84</v>
      </c>
      <c r="E380" s="79">
        <v>26.6</v>
      </c>
      <c r="I380" s="79">
        <v>10.199999999999999</v>
      </c>
      <c r="P380" s="68">
        <v>0.26</v>
      </c>
      <c r="Q380">
        <v>61.108246038141282</v>
      </c>
      <c r="S380" s="77">
        <v>1573</v>
      </c>
      <c r="T380" s="32">
        <v>1.4125375446227501E-11</v>
      </c>
      <c r="U380" s="32">
        <v>9.6997690531177835E-2</v>
      </c>
      <c r="V380" s="84">
        <v>1</v>
      </c>
    </row>
    <row r="381" spans="1:23">
      <c r="A381" t="s">
        <v>26</v>
      </c>
      <c r="B381" s="77">
        <v>18</v>
      </c>
      <c r="E381" s="79">
        <v>31.9</v>
      </c>
      <c r="I381" s="79">
        <v>8.1</v>
      </c>
      <c r="P381" s="68">
        <v>0.37</v>
      </c>
      <c r="Q381">
        <v>56.476884233145306</v>
      </c>
      <c r="S381" s="77">
        <v>1573</v>
      </c>
      <c r="T381" s="32">
        <v>1.0471285480508978E-11</v>
      </c>
      <c r="U381" s="32">
        <v>9.4763092269326679E-2</v>
      </c>
      <c r="V381" s="84">
        <v>1</v>
      </c>
      <c r="W381" s="85"/>
    </row>
    <row r="382" spans="1:23">
      <c r="A382" t="s">
        <v>26</v>
      </c>
      <c r="B382" s="77">
        <v>44</v>
      </c>
      <c r="E382" s="79">
        <v>25.9</v>
      </c>
      <c r="I382" s="79">
        <v>19.2</v>
      </c>
      <c r="P382" s="68">
        <v>0.18</v>
      </c>
      <c r="Q382">
        <v>53.517958635508997</v>
      </c>
      <c r="S382" s="77">
        <v>1573</v>
      </c>
      <c r="T382" s="32">
        <v>1.5135612484362034E-11</v>
      </c>
      <c r="U382" s="32">
        <v>9.4736842105263161E-2</v>
      </c>
      <c r="V382" s="84">
        <v>1</v>
      </c>
    </row>
    <row r="383" spans="1:23">
      <c r="A383" t="s">
        <v>26</v>
      </c>
      <c r="B383" s="77">
        <v>106</v>
      </c>
      <c r="E383" s="79">
        <v>28.1</v>
      </c>
      <c r="I383" s="79">
        <v>21.1</v>
      </c>
      <c r="P383" s="81">
        <v>0.16</v>
      </c>
      <c r="Q383">
        <v>49.272543647596017</v>
      </c>
      <c r="S383" s="77">
        <v>1523</v>
      </c>
      <c r="T383" s="32">
        <v>4.3651583224016522E-12</v>
      </c>
      <c r="U383" s="32">
        <v>9.4285714285714278E-2</v>
      </c>
      <c r="V383" s="84">
        <v>1</v>
      </c>
    </row>
    <row r="384" spans="1:23">
      <c r="A384" t="s">
        <v>26</v>
      </c>
      <c r="B384" s="77">
        <v>98</v>
      </c>
      <c r="E384" s="79">
        <v>21.8</v>
      </c>
      <c r="I384" s="79">
        <v>0</v>
      </c>
      <c r="P384" s="81">
        <v>0.48</v>
      </c>
      <c r="Q384">
        <v>76.54611872146117</v>
      </c>
      <c r="S384" s="77">
        <v>1523</v>
      </c>
      <c r="T384" s="32">
        <v>4.1686938347033333E-12</v>
      </c>
      <c r="U384" s="32">
        <v>9.375E-2</v>
      </c>
      <c r="V384" s="84">
        <v>1</v>
      </c>
    </row>
    <row r="385" spans="1:23">
      <c r="A385" t="s">
        <v>26</v>
      </c>
      <c r="B385" s="77">
        <v>77</v>
      </c>
      <c r="E385" s="79">
        <v>36.799999999999997</v>
      </c>
      <c r="I385" s="79">
        <v>32.299999999999997</v>
      </c>
      <c r="P385" s="68">
        <v>0.11</v>
      </c>
      <c r="Q385">
        <v>30.232500671501477</v>
      </c>
      <c r="S385" s="77">
        <v>1573</v>
      </c>
      <c r="T385" s="32">
        <v>6.3095734448019345E-12</v>
      </c>
      <c r="U385" s="32">
        <v>9.3023255813953487E-2</v>
      </c>
      <c r="V385" s="84">
        <v>1</v>
      </c>
    </row>
    <row r="386" spans="1:23">
      <c r="A386" t="s">
        <v>393</v>
      </c>
      <c r="B386" s="6" t="s">
        <v>185</v>
      </c>
      <c r="E386" s="8" t="s">
        <v>235</v>
      </c>
      <c r="F386" s="8" t="s">
        <v>236</v>
      </c>
      <c r="G386" s="8" t="s">
        <v>237</v>
      </c>
      <c r="H386" s="8" t="s">
        <v>318</v>
      </c>
      <c r="I386" s="8" t="s">
        <v>319</v>
      </c>
      <c r="J386" s="8" t="s">
        <v>233</v>
      </c>
      <c r="K386" s="8" t="s">
        <v>320</v>
      </c>
      <c r="L386" s="8" t="s">
        <v>94</v>
      </c>
      <c r="M386" s="8"/>
      <c r="N386" s="8"/>
      <c r="Q386" s="8" t="s">
        <v>376</v>
      </c>
      <c r="R386" s="7">
        <v>1292</v>
      </c>
      <c r="S386" s="8">
        <f>R386+273.15</f>
        <v>1565.15</v>
      </c>
      <c r="T386">
        <v>5.1286138399136415E-8</v>
      </c>
      <c r="U386">
        <v>9.2896174863387984E-2</v>
      </c>
      <c r="V386">
        <v>1</v>
      </c>
    </row>
    <row r="387" spans="1:23">
      <c r="A387" t="s">
        <v>35</v>
      </c>
      <c r="B387" t="str">
        <f>_xlfn.CONCAT(C387, "-", TEXT(D387, "00"))</f>
        <v>FD-07</v>
      </c>
      <c r="C387" s="57" t="s">
        <v>542</v>
      </c>
      <c r="D387">
        <v>7</v>
      </c>
      <c r="E387" s="57" t="s">
        <v>562</v>
      </c>
      <c r="G387" s="57" t="s">
        <v>133</v>
      </c>
      <c r="H387" s="57" t="s">
        <v>598</v>
      </c>
      <c r="I387" s="57" t="s">
        <v>612</v>
      </c>
      <c r="M387" s="57" t="s">
        <v>625</v>
      </c>
      <c r="N387" s="57" t="s">
        <v>328</v>
      </c>
      <c r="O387" s="57" t="s">
        <v>345</v>
      </c>
      <c r="P387" s="57"/>
      <c r="Q387" s="57" t="s">
        <v>645</v>
      </c>
      <c r="S387">
        <v>1648.15</v>
      </c>
      <c r="T387">
        <v>1E-8</v>
      </c>
      <c r="U387" s="58">
        <v>9.1999999999999998E-2</v>
      </c>
      <c r="V387">
        <v>1</v>
      </c>
    </row>
    <row r="388" spans="1:23">
      <c r="A388" t="s">
        <v>26</v>
      </c>
      <c r="B388" s="77">
        <v>41</v>
      </c>
      <c r="E388" s="79">
        <v>34.700000000000003</v>
      </c>
      <c r="I388" s="79">
        <v>25</v>
      </c>
      <c r="P388" s="68">
        <v>0.14000000000000001</v>
      </c>
      <c r="Q388">
        <v>39.752522159548747</v>
      </c>
      <c r="S388" s="77">
        <v>1573</v>
      </c>
      <c r="T388" s="32">
        <v>1.0715193052376007E-11</v>
      </c>
      <c r="U388" s="32">
        <v>9.187279151943463E-2</v>
      </c>
      <c r="V388" s="84">
        <v>1</v>
      </c>
    </row>
    <row r="389" spans="1:23">
      <c r="A389" t="s">
        <v>49</v>
      </c>
      <c r="B389" s="11" t="s">
        <v>397</v>
      </c>
      <c r="E389" s="11">
        <v>57.61</v>
      </c>
      <c r="F389" s="11">
        <v>2.76</v>
      </c>
      <c r="G389" s="11">
        <v>14.99</v>
      </c>
      <c r="H389" s="11">
        <v>7.99</v>
      </c>
      <c r="I389" s="11">
        <v>8.3699999999999992</v>
      </c>
      <c r="J389" s="11">
        <v>2.92</v>
      </c>
      <c r="K389" s="11">
        <v>0.56999999999999995</v>
      </c>
      <c r="Q389" s="11">
        <v>6.35</v>
      </c>
      <c r="R389" s="7">
        <v>1225</v>
      </c>
      <c r="S389" s="8">
        <f>R389+273.15</f>
        <v>1498.15</v>
      </c>
      <c r="T389">
        <v>8.709635899560787E-10</v>
      </c>
      <c r="U389" s="11">
        <v>9.0999999999999998E-2</v>
      </c>
      <c r="V389">
        <v>1</v>
      </c>
    </row>
    <row r="390" spans="1:23">
      <c r="A390" t="s">
        <v>26</v>
      </c>
      <c r="B390" s="77">
        <v>42</v>
      </c>
      <c r="E390" s="79">
        <v>31.9</v>
      </c>
      <c r="I390" s="79">
        <v>22</v>
      </c>
      <c r="P390" s="68">
        <v>0.16</v>
      </c>
      <c r="Q390">
        <v>43.354692452323384</v>
      </c>
      <c r="S390" s="77">
        <v>1573</v>
      </c>
      <c r="T390" s="32">
        <v>1.2882495516931307E-11</v>
      </c>
      <c r="U390" s="32">
        <v>9.0614886731391578E-2</v>
      </c>
      <c r="V390" s="84">
        <v>1</v>
      </c>
    </row>
    <row r="391" spans="1:23">
      <c r="A391" t="s">
        <v>393</v>
      </c>
      <c r="B391" s="6" t="s">
        <v>175</v>
      </c>
      <c r="E391" s="8" t="s">
        <v>206</v>
      </c>
      <c r="F391" s="8" t="s">
        <v>207</v>
      </c>
      <c r="G391" s="8" t="s">
        <v>208</v>
      </c>
      <c r="H391" s="8" t="s">
        <v>282</v>
      </c>
      <c r="I391" s="8" t="s">
        <v>283</v>
      </c>
      <c r="J391" s="8" t="s">
        <v>135</v>
      </c>
      <c r="K391" s="8" t="s">
        <v>284</v>
      </c>
      <c r="L391" s="8"/>
      <c r="M391" s="8"/>
      <c r="N391" s="8"/>
      <c r="Q391" s="8" t="s">
        <v>366</v>
      </c>
      <c r="R391" s="7">
        <v>1155</v>
      </c>
      <c r="S391" s="8">
        <f>R391+273.15</f>
        <v>1428.15</v>
      </c>
      <c r="T391">
        <v>7.9432823472428087E-9</v>
      </c>
      <c r="U391">
        <v>9.0512540894220284E-2</v>
      </c>
      <c r="V391">
        <v>4150</v>
      </c>
    </row>
    <row r="392" spans="1:23">
      <c r="A392" t="s">
        <v>26</v>
      </c>
      <c r="B392" s="77">
        <v>75</v>
      </c>
      <c r="E392" s="79">
        <v>38.799999999999997</v>
      </c>
      <c r="I392" s="79">
        <v>29.1</v>
      </c>
      <c r="P392" s="68">
        <v>0.16</v>
      </c>
      <c r="Q392">
        <v>31.133043244695134</v>
      </c>
      <c r="S392" s="77">
        <v>1573</v>
      </c>
      <c r="T392" s="32">
        <v>4.5708818961487419E-12</v>
      </c>
      <c r="U392" s="32">
        <v>9.00900900900901E-2</v>
      </c>
      <c r="V392" s="84">
        <v>1</v>
      </c>
    </row>
    <row r="393" spans="1:23">
      <c r="A393" t="s">
        <v>26</v>
      </c>
      <c r="B393" s="77">
        <v>40</v>
      </c>
      <c r="E393" s="79">
        <v>37.6</v>
      </c>
      <c r="I393" s="79">
        <v>27.3</v>
      </c>
      <c r="P393" s="68">
        <v>0.14000000000000001</v>
      </c>
      <c r="Q393">
        <v>34.34926672038678</v>
      </c>
      <c r="S393" s="77">
        <v>1573</v>
      </c>
      <c r="T393" s="32">
        <v>6.9183097091893405E-12</v>
      </c>
      <c r="U393" s="32">
        <v>8.9795918367346947E-2</v>
      </c>
      <c r="V393" s="84">
        <v>1</v>
      </c>
    </row>
    <row r="394" spans="1:23">
      <c r="A394" t="s">
        <v>26</v>
      </c>
      <c r="B394" s="77">
        <v>120</v>
      </c>
      <c r="E394" s="79">
        <v>26.2</v>
      </c>
      <c r="I394" s="79">
        <v>0</v>
      </c>
      <c r="P394" s="81">
        <v>0.36</v>
      </c>
      <c r="Q394">
        <v>72.943948428686539</v>
      </c>
      <c r="S394" s="77">
        <v>1473</v>
      </c>
      <c r="T394" s="32">
        <v>9.5499258602143367E-13</v>
      </c>
      <c r="U394" s="32">
        <v>8.829174664107485E-2</v>
      </c>
      <c r="V394" s="84">
        <v>1</v>
      </c>
    </row>
    <row r="395" spans="1:23">
      <c r="A395" t="s">
        <v>26</v>
      </c>
      <c r="B395" s="77">
        <v>130</v>
      </c>
      <c r="E395" s="79">
        <v>28.5</v>
      </c>
      <c r="I395" s="79">
        <v>20</v>
      </c>
      <c r="P395" s="83">
        <v>0.13</v>
      </c>
      <c r="Q395">
        <v>49.915788342734359</v>
      </c>
      <c r="S395" s="77">
        <v>1473</v>
      </c>
      <c r="T395" s="32">
        <v>1.1748975549395258E-12</v>
      </c>
      <c r="U395" s="32">
        <v>8.683473389355742E-2</v>
      </c>
      <c r="V395" s="84">
        <v>1</v>
      </c>
    </row>
    <row r="396" spans="1:23">
      <c r="A396" t="s">
        <v>26</v>
      </c>
      <c r="B396" s="77">
        <v>39</v>
      </c>
      <c r="E396" s="79">
        <v>39.799999999999997</v>
      </c>
      <c r="I396" s="79">
        <v>28.8</v>
      </c>
      <c r="P396" s="68">
        <v>0.15</v>
      </c>
      <c r="Q396">
        <v>30.618447488584472</v>
      </c>
      <c r="S396" s="77">
        <v>1573</v>
      </c>
      <c r="T396" s="32">
        <v>4.4668359215096234E-12</v>
      </c>
      <c r="U396" s="32">
        <v>8.6757990867579904E-2</v>
      </c>
      <c r="V396" s="84">
        <v>1</v>
      </c>
    </row>
    <row r="397" spans="1:23">
      <c r="A397" t="s">
        <v>26</v>
      </c>
      <c r="B397" s="77">
        <v>83</v>
      </c>
      <c r="E397" s="79">
        <v>28.7</v>
      </c>
      <c r="I397" s="79">
        <v>8.6</v>
      </c>
      <c r="P397" s="68">
        <v>0.27</v>
      </c>
      <c r="Q397">
        <v>61.236894977168944</v>
      </c>
      <c r="S397" s="77">
        <v>1573</v>
      </c>
      <c r="T397" s="32">
        <v>1.3182567385564036E-11</v>
      </c>
      <c r="U397" s="32">
        <v>8.6757990867579904E-2</v>
      </c>
      <c r="V397" s="84">
        <v>1</v>
      </c>
    </row>
    <row r="398" spans="1:23">
      <c r="A398" t="s">
        <v>26</v>
      </c>
      <c r="B398" s="77">
        <v>32</v>
      </c>
      <c r="E398" s="79">
        <v>32.1</v>
      </c>
      <c r="I398" s="79">
        <v>13.6</v>
      </c>
      <c r="P398" s="68">
        <v>0.28999999999999998</v>
      </c>
      <c r="Q398">
        <v>52.10282030620467</v>
      </c>
      <c r="S398" s="77">
        <v>1573</v>
      </c>
      <c r="T398" s="32">
        <v>1.0964781961431789E-11</v>
      </c>
      <c r="U398" s="32">
        <v>8.5790884718498675E-2</v>
      </c>
      <c r="V398" s="84">
        <v>1</v>
      </c>
      <c r="W398" s="85"/>
    </row>
    <row r="399" spans="1:23">
      <c r="A399" t="s">
        <v>26</v>
      </c>
      <c r="B399" s="77">
        <v>49</v>
      </c>
      <c r="E399" s="79">
        <v>38</v>
      </c>
      <c r="I399" s="79">
        <v>36.1</v>
      </c>
      <c r="P399" s="81">
        <v>9.1999999999999998E-2</v>
      </c>
      <c r="Q399">
        <v>24.44329841525651</v>
      </c>
      <c r="S399" s="77">
        <v>1573</v>
      </c>
      <c r="T399" s="32">
        <v>4.7863009232263738E-12</v>
      </c>
      <c r="U399" s="32">
        <v>8.5714285714285715E-2</v>
      </c>
      <c r="V399" s="84">
        <v>1</v>
      </c>
    </row>
    <row r="400" spans="1:23">
      <c r="A400" t="s">
        <v>24</v>
      </c>
      <c r="B400" s="86" t="s">
        <v>998</v>
      </c>
      <c r="E400" s="89">
        <v>50.19</v>
      </c>
      <c r="I400" s="68">
        <v>25.95</v>
      </c>
      <c r="Q400">
        <v>23.830603430460837</v>
      </c>
      <c r="R400" s="94">
        <v>1343.4</v>
      </c>
      <c r="S400" s="8">
        <f>R400+273.14</f>
        <v>1616.54</v>
      </c>
      <c r="T400">
        <v>1.0471285480508964E-9</v>
      </c>
      <c r="U400">
        <v>8.5676693870653242E-2</v>
      </c>
      <c r="V400" s="84">
        <v>1</v>
      </c>
    </row>
    <row r="401" spans="1:23">
      <c r="A401" t="s">
        <v>393</v>
      </c>
      <c r="B401" s="6" t="s">
        <v>189</v>
      </c>
      <c r="E401" s="8" t="s">
        <v>246</v>
      </c>
      <c r="F401" s="8" t="s">
        <v>247</v>
      </c>
      <c r="G401" s="8" t="s">
        <v>248</v>
      </c>
      <c r="H401" s="8" t="s">
        <v>334</v>
      </c>
      <c r="I401" s="8" t="s">
        <v>335</v>
      </c>
      <c r="J401" s="8" t="s">
        <v>336</v>
      </c>
      <c r="K401" s="8" t="s">
        <v>337</v>
      </c>
      <c r="L401" s="8" t="s">
        <v>128</v>
      </c>
      <c r="M401" s="8"/>
      <c r="N401" s="8"/>
      <c r="Q401" s="8" t="s">
        <v>380</v>
      </c>
      <c r="R401" s="7">
        <v>1350</v>
      </c>
      <c r="S401" s="8">
        <f>R401+273.15</f>
        <v>1623.15</v>
      </c>
      <c r="T401">
        <v>1.0000000000000001E-9</v>
      </c>
      <c r="U401">
        <v>8.4598698481561818E-2</v>
      </c>
      <c r="V401">
        <v>1</v>
      </c>
    </row>
    <row r="402" spans="1:23">
      <c r="A402" t="s">
        <v>26</v>
      </c>
      <c r="B402" s="77">
        <v>105</v>
      </c>
      <c r="E402" s="79">
        <v>31.8</v>
      </c>
      <c r="I402" s="79">
        <v>23.4</v>
      </c>
      <c r="P402" s="81">
        <v>0.18</v>
      </c>
      <c r="Q402">
        <v>43.354692452323391</v>
      </c>
      <c r="S402" s="77">
        <v>1523</v>
      </c>
      <c r="T402" s="32">
        <v>3.6307805477010101E-12</v>
      </c>
      <c r="U402" s="32">
        <v>8.3601286173633438E-2</v>
      </c>
      <c r="V402" s="84">
        <v>1</v>
      </c>
    </row>
    <row r="403" spans="1:23">
      <c r="A403" t="s">
        <v>26</v>
      </c>
      <c r="B403" s="77">
        <v>129</v>
      </c>
      <c r="E403" s="79">
        <v>30.3</v>
      </c>
      <c r="I403" s="79">
        <v>21.7</v>
      </c>
      <c r="P403" s="83">
        <v>0.12</v>
      </c>
      <c r="Q403">
        <v>45.155777598710721</v>
      </c>
      <c r="S403" s="77">
        <v>1473</v>
      </c>
      <c r="T403" s="32">
        <v>1.0715193052376033E-12</v>
      </c>
      <c r="U403" s="32">
        <v>8.3333333333333343E-2</v>
      </c>
      <c r="V403" s="84">
        <v>1</v>
      </c>
    </row>
    <row r="404" spans="1:23">
      <c r="A404" t="s">
        <v>26</v>
      </c>
      <c r="B404" s="77">
        <v>76</v>
      </c>
      <c r="E404" s="79">
        <v>38.1</v>
      </c>
      <c r="I404" s="79">
        <v>31</v>
      </c>
      <c r="P404" s="68">
        <v>0.12</v>
      </c>
      <c r="Q404">
        <v>30.232500671501477</v>
      </c>
      <c r="S404" s="77">
        <v>1573</v>
      </c>
      <c r="T404" s="32">
        <v>5.128613839913655E-12</v>
      </c>
      <c r="U404" s="32">
        <v>8.294930875576037E-2</v>
      </c>
      <c r="V404" s="84">
        <v>1</v>
      </c>
    </row>
    <row r="405" spans="1:23">
      <c r="A405" t="s">
        <v>26</v>
      </c>
      <c r="B405" s="77">
        <v>97</v>
      </c>
      <c r="E405" s="79">
        <v>24.6</v>
      </c>
      <c r="I405" s="79">
        <v>0</v>
      </c>
      <c r="P405" s="81">
        <v>0.63</v>
      </c>
      <c r="Q405">
        <v>73.072597367714195</v>
      </c>
      <c r="S405" s="77">
        <v>1523</v>
      </c>
      <c r="T405" s="32">
        <v>3.4673685045253019E-12</v>
      </c>
      <c r="U405" s="32">
        <v>8.1904761904761897E-2</v>
      </c>
      <c r="V405" s="84">
        <v>1</v>
      </c>
    </row>
    <row r="406" spans="1:23">
      <c r="A406" t="s">
        <v>26</v>
      </c>
      <c r="B406" s="77">
        <v>19</v>
      </c>
      <c r="E406" s="79">
        <v>27.6</v>
      </c>
      <c r="I406" s="79">
        <v>7</v>
      </c>
      <c r="P406" s="68">
        <v>0.31</v>
      </c>
      <c r="Q406">
        <v>63.166629062583937</v>
      </c>
      <c r="S406" s="77">
        <v>1573</v>
      </c>
      <c r="T406" s="32">
        <v>1.0964781961431789E-11</v>
      </c>
      <c r="U406" s="32">
        <v>8.1497797356828203E-2</v>
      </c>
      <c r="V406" s="84">
        <v>1</v>
      </c>
      <c r="W406" s="85"/>
    </row>
    <row r="407" spans="1:23">
      <c r="A407" t="s">
        <v>26</v>
      </c>
      <c r="B407" s="77">
        <v>38</v>
      </c>
      <c r="E407" s="79">
        <v>41.3</v>
      </c>
      <c r="I407" s="79">
        <v>29.9</v>
      </c>
      <c r="P407" s="68">
        <v>0.13</v>
      </c>
      <c r="Q407">
        <v>27.530872951920497</v>
      </c>
      <c r="S407" s="77">
        <v>1573</v>
      </c>
      <c r="T407" s="32">
        <v>2.6915348039269074E-12</v>
      </c>
      <c r="U407" s="32">
        <v>8.0808080808080815E-2</v>
      </c>
      <c r="V407" s="84">
        <v>1</v>
      </c>
    </row>
    <row r="408" spans="1:23">
      <c r="A408" t="s">
        <v>26</v>
      </c>
      <c r="B408" s="77">
        <v>28</v>
      </c>
      <c r="E408" s="79">
        <v>46.5</v>
      </c>
      <c r="I408" s="79">
        <v>20.3</v>
      </c>
      <c r="P408" s="68">
        <v>0.4</v>
      </c>
      <c r="Q408">
        <v>32.93412839108246</v>
      </c>
      <c r="S408" s="77">
        <v>1573</v>
      </c>
      <c r="T408" s="32">
        <v>2.5703957827688561E-12</v>
      </c>
      <c r="U408" s="32">
        <v>8.0168776371308009E-2</v>
      </c>
      <c r="V408" s="84">
        <v>1</v>
      </c>
      <c r="W408" s="85"/>
    </row>
    <row r="409" spans="1:23">
      <c r="A409" t="s">
        <v>50</v>
      </c>
      <c r="B409" s="9" t="s">
        <v>387</v>
      </c>
      <c r="E409">
        <v>44.4</v>
      </c>
      <c r="F409">
        <v>5</v>
      </c>
      <c r="G409">
        <v>13.7</v>
      </c>
      <c r="H409">
        <v>8.1</v>
      </c>
      <c r="I409">
        <v>10.7</v>
      </c>
      <c r="J409">
        <v>3.5</v>
      </c>
      <c r="K409">
        <v>1.4</v>
      </c>
      <c r="L409">
        <v>0.5</v>
      </c>
      <c r="Q409">
        <v>12.5</v>
      </c>
      <c r="R409" s="7">
        <v>1400</v>
      </c>
      <c r="S409" s="8">
        <f>R409+273.15</f>
        <v>1673.15</v>
      </c>
      <c r="T409" s="10">
        <v>4.9696344100000003E-8</v>
      </c>
      <c r="U409" s="9">
        <v>0.08</v>
      </c>
      <c r="V409">
        <v>1</v>
      </c>
    </row>
    <row r="410" spans="1:23">
      <c r="A410" t="s">
        <v>26</v>
      </c>
      <c r="B410" s="77">
        <v>82</v>
      </c>
      <c r="E410" s="79">
        <v>30.7</v>
      </c>
      <c r="I410" s="79">
        <v>7.7</v>
      </c>
      <c r="P410" s="68">
        <v>0.3</v>
      </c>
      <c r="Q410">
        <v>58.792565135643287</v>
      </c>
      <c r="S410" s="77">
        <v>1573</v>
      </c>
      <c r="T410" s="32">
        <v>9.7723722095580929E-12</v>
      </c>
      <c r="U410" s="32">
        <v>7.783018867924528E-2</v>
      </c>
      <c r="V410" s="84">
        <v>1</v>
      </c>
    </row>
    <row r="411" spans="1:23">
      <c r="A411" t="s">
        <v>26</v>
      </c>
      <c r="B411" s="77">
        <v>31</v>
      </c>
      <c r="E411" s="79">
        <v>35.700000000000003</v>
      </c>
      <c r="I411" s="79">
        <v>15.2</v>
      </c>
      <c r="P411" s="68">
        <v>0.34</v>
      </c>
      <c r="Q411">
        <v>46.956862745098036</v>
      </c>
      <c r="S411" s="77">
        <v>1573</v>
      </c>
      <c r="T411" s="32">
        <v>8.1283051616409864E-12</v>
      </c>
      <c r="U411" s="32">
        <v>7.6696165191740412E-2</v>
      </c>
      <c r="V411" s="84">
        <v>1</v>
      </c>
      <c r="W411" s="85"/>
    </row>
    <row r="412" spans="1:23">
      <c r="A412" t="s">
        <v>26</v>
      </c>
      <c r="B412" s="77">
        <v>128</v>
      </c>
      <c r="E412" s="79">
        <v>31.8</v>
      </c>
      <c r="I412" s="79">
        <v>23.1</v>
      </c>
      <c r="P412" s="81">
        <v>0.12</v>
      </c>
      <c r="Q412">
        <v>41.553607305936069</v>
      </c>
      <c r="S412" s="77">
        <v>1473</v>
      </c>
      <c r="T412" s="32">
        <v>9.5499258602143367E-13</v>
      </c>
      <c r="U412" s="32">
        <v>7.6666666666666661E-2</v>
      </c>
      <c r="V412" s="84">
        <v>1</v>
      </c>
    </row>
    <row r="413" spans="1:23">
      <c r="A413" t="s">
        <v>49</v>
      </c>
      <c r="B413" s="11" t="s">
        <v>396</v>
      </c>
      <c r="E413" s="12">
        <v>58</v>
      </c>
      <c r="F413" s="11">
        <v>2.82</v>
      </c>
      <c r="G413" s="11">
        <v>15.1</v>
      </c>
      <c r="H413" s="11">
        <v>7.8</v>
      </c>
      <c r="I413" s="11">
        <v>8.1999999999999993</v>
      </c>
      <c r="J413" s="11">
        <v>3.07</v>
      </c>
      <c r="K413" s="11">
        <v>0.59</v>
      </c>
      <c r="Q413" s="11">
        <v>5.2</v>
      </c>
      <c r="R413" s="7">
        <v>1225</v>
      </c>
      <c r="S413" s="8">
        <f>R413+273.15</f>
        <v>1498.15</v>
      </c>
      <c r="T413">
        <v>1.2882495516931275E-10</v>
      </c>
      <c r="U413" s="11">
        <v>7.5999999999999998E-2</v>
      </c>
      <c r="V413">
        <v>1</v>
      </c>
    </row>
    <row r="414" spans="1:23">
      <c r="A414" t="s">
        <v>26</v>
      </c>
      <c r="B414" s="77">
        <v>119</v>
      </c>
      <c r="E414" s="79">
        <v>34.700000000000003</v>
      </c>
      <c r="I414" s="79">
        <v>0</v>
      </c>
      <c r="P414" s="81">
        <v>0.65</v>
      </c>
      <c r="Q414">
        <v>63.809873757722265</v>
      </c>
      <c r="S414" s="77">
        <v>1473</v>
      </c>
      <c r="T414" s="32">
        <v>4.6773514128719676E-13</v>
      </c>
      <c r="U414" s="32">
        <v>7.5921908893709325E-2</v>
      </c>
      <c r="V414" s="84">
        <v>1</v>
      </c>
    </row>
    <row r="415" spans="1:23">
      <c r="A415" t="s">
        <v>393</v>
      </c>
      <c r="B415" s="6" t="s">
        <v>184</v>
      </c>
      <c r="E415" s="8" t="s">
        <v>232</v>
      </c>
      <c r="F415" s="8" t="s">
        <v>233</v>
      </c>
      <c r="G415" s="8" t="s">
        <v>234</v>
      </c>
      <c r="H415" s="8" t="s">
        <v>315</v>
      </c>
      <c r="I415" s="8" t="s">
        <v>316</v>
      </c>
      <c r="J415" s="8" t="s">
        <v>128</v>
      </c>
      <c r="K415" s="8" t="s">
        <v>132</v>
      </c>
      <c r="L415" s="8" t="s">
        <v>317</v>
      </c>
      <c r="M415" s="8"/>
      <c r="N415" s="8"/>
      <c r="Q415" s="8" t="s">
        <v>375</v>
      </c>
      <c r="R415" s="7">
        <v>1283</v>
      </c>
      <c r="S415" s="8">
        <f>R415+273.15</f>
        <v>1556.15</v>
      </c>
      <c r="T415">
        <v>4.7863009232263674E-10</v>
      </c>
      <c r="U415">
        <v>7.5268817204301092E-2</v>
      </c>
      <c r="V415">
        <v>1</v>
      </c>
    </row>
    <row r="416" spans="1:23">
      <c r="A416" t="s">
        <v>45</v>
      </c>
      <c r="B416" s="14" t="s">
        <v>407</v>
      </c>
      <c r="E416" s="22">
        <v>50.6</v>
      </c>
      <c r="F416" s="23">
        <v>1.42</v>
      </c>
      <c r="G416" s="23">
        <v>19.68</v>
      </c>
      <c r="H416" s="23">
        <v>1.34</v>
      </c>
      <c r="I416" s="23">
        <v>6.74</v>
      </c>
      <c r="J416" s="23">
        <v>11.45</v>
      </c>
      <c r="K416" s="23">
        <v>7.0000000000000007E-2</v>
      </c>
      <c r="L416" s="23"/>
      <c r="M416" s="23"/>
      <c r="N416" s="23"/>
      <c r="O416" s="23"/>
      <c r="P416" s="23"/>
      <c r="Q416" s="23">
        <v>7.86</v>
      </c>
      <c r="R416" s="17">
        <v>1250</v>
      </c>
      <c r="S416" s="8">
        <f>R416+273.15</f>
        <v>1523.15</v>
      </c>
      <c r="T416" s="1">
        <v>1.6982436524617399E-10</v>
      </c>
      <c r="U416">
        <v>7.5268817204301092E-2</v>
      </c>
      <c r="V416">
        <v>1</v>
      </c>
    </row>
    <row r="417" spans="1:23">
      <c r="A417" t="s">
        <v>33</v>
      </c>
      <c r="B417" t="str">
        <f>_xlfn.CONCAT(C417, "-", D417)</f>
        <v>7159VB-P6-RB3P5-8</v>
      </c>
      <c r="C417" s="32" t="s">
        <v>663</v>
      </c>
      <c r="D417" s="59" t="s">
        <v>689</v>
      </c>
      <c r="E417" s="59" t="s">
        <v>721</v>
      </c>
      <c r="F417" s="59" t="s">
        <v>722</v>
      </c>
      <c r="G417" s="59" t="s">
        <v>723</v>
      </c>
      <c r="H417" s="59" t="s">
        <v>724</v>
      </c>
      <c r="I417" s="59" t="s">
        <v>725</v>
      </c>
      <c r="J417" s="59" t="s">
        <v>726</v>
      </c>
      <c r="K417" s="59" t="s">
        <v>727</v>
      </c>
      <c r="L417" s="59" t="s">
        <v>728</v>
      </c>
      <c r="Q417" s="59" t="s">
        <v>729</v>
      </c>
      <c r="R417" s="60">
        <v>1350</v>
      </c>
      <c r="S417" s="8">
        <f>R417+273.15</f>
        <v>1623.15</v>
      </c>
      <c r="T417" s="61">
        <v>2.5789406299999999E-8</v>
      </c>
      <c r="U417">
        <v>7.5268817204301092E-2</v>
      </c>
      <c r="V417">
        <v>1</v>
      </c>
    </row>
    <row r="418" spans="1:23">
      <c r="A418" t="s">
        <v>33</v>
      </c>
      <c r="B418" t="str">
        <f>_xlfn.CONCAT(C418, "-", D418)</f>
        <v>7159VB-RB3-4.2</v>
      </c>
      <c r="C418" s="32" t="s">
        <v>662</v>
      </c>
      <c r="D418" s="59" t="s">
        <v>684</v>
      </c>
      <c r="E418" s="59" t="s">
        <v>713</v>
      </c>
      <c r="F418" s="65" t="s">
        <v>714</v>
      </c>
      <c r="G418" s="59" t="s">
        <v>715</v>
      </c>
      <c r="H418" s="65" t="s">
        <v>716</v>
      </c>
      <c r="I418" s="65" t="s">
        <v>717</v>
      </c>
      <c r="J418" s="65" t="s">
        <v>718</v>
      </c>
      <c r="K418" s="65" t="s">
        <v>719</v>
      </c>
      <c r="Q418" s="65" t="s">
        <v>720</v>
      </c>
      <c r="R418" s="60">
        <v>1350</v>
      </c>
      <c r="S418" s="8">
        <f>R418+273.15</f>
        <v>1623.15</v>
      </c>
      <c r="T418" s="61">
        <v>2.5789406299999999E-8</v>
      </c>
      <c r="U418">
        <v>7.5268817204301092E-2</v>
      </c>
      <c r="V418">
        <v>1</v>
      </c>
    </row>
    <row r="419" spans="1:23">
      <c r="A419" t="s">
        <v>26</v>
      </c>
      <c r="B419" s="77">
        <v>104</v>
      </c>
      <c r="E419" s="79">
        <v>34.1</v>
      </c>
      <c r="I419" s="79">
        <v>24.1</v>
      </c>
      <c r="P419" s="81">
        <v>0.16</v>
      </c>
      <c r="Q419">
        <v>38.851979586355093</v>
      </c>
      <c r="S419" s="77">
        <v>1523</v>
      </c>
      <c r="T419" s="32">
        <v>2.9512092266663859E-12</v>
      </c>
      <c r="U419" s="32">
        <v>7.4733096085409248E-2</v>
      </c>
      <c r="V419" s="84">
        <v>1</v>
      </c>
    </row>
    <row r="420" spans="1:23">
      <c r="A420" t="s">
        <v>26</v>
      </c>
      <c r="B420" s="77">
        <v>127</v>
      </c>
      <c r="E420" s="79">
        <v>34.1</v>
      </c>
      <c r="I420" s="79">
        <v>24.9</v>
      </c>
      <c r="P420" s="81">
        <v>0.11</v>
      </c>
      <c r="Q420">
        <v>40.138468976631749</v>
      </c>
      <c r="S420" s="77">
        <v>1473</v>
      </c>
      <c r="T420" s="32">
        <v>7.2443596007498653E-13</v>
      </c>
      <c r="U420" s="32">
        <v>7.2164948453608241E-2</v>
      </c>
      <c r="V420" s="84">
        <v>1</v>
      </c>
    </row>
    <row r="421" spans="1:23">
      <c r="A421" t="s">
        <v>393</v>
      </c>
      <c r="B421" s="6" t="s">
        <v>192</v>
      </c>
      <c r="E421" s="8" t="s">
        <v>255</v>
      </c>
      <c r="F421" s="8" t="s">
        <v>256</v>
      </c>
      <c r="G421" s="8" t="s">
        <v>257</v>
      </c>
      <c r="H421" s="8" t="s">
        <v>346</v>
      </c>
      <c r="I421" s="8" t="s">
        <v>347</v>
      </c>
      <c r="J421" s="8" t="s">
        <v>348</v>
      </c>
      <c r="K421" s="8" t="s">
        <v>349</v>
      </c>
      <c r="L421" s="8" t="s">
        <v>350</v>
      </c>
      <c r="M421" s="8"/>
      <c r="N421" s="8"/>
      <c r="Q421" s="8" t="s">
        <v>383</v>
      </c>
      <c r="R421" s="7">
        <v>1400</v>
      </c>
      <c r="S421" s="8">
        <f>R421+273.15</f>
        <v>1673.15</v>
      </c>
      <c r="T421">
        <v>3.1622776601683779E-9</v>
      </c>
      <c r="U421">
        <v>7.1811361200428719E-2</v>
      </c>
      <c r="V421">
        <v>1</v>
      </c>
    </row>
    <row r="422" spans="1:23">
      <c r="A422" t="s">
        <v>393</v>
      </c>
      <c r="B422" s="6" t="s">
        <v>196</v>
      </c>
      <c r="E422" s="8" t="s">
        <v>267</v>
      </c>
      <c r="F422" s="8" t="s">
        <v>268</v>
      </c>
      <c r="G422" s="8" t="s">
        <v>269</v>
      </c>
      <c r="H422" s="8" t="s">
        <v>360</v>
      </c>
      <c r="I422" s="8" t="s">
        <v>361</v>
      </c>
      <c r="J422" s="8" t="s">
        <v>353</v>
      </c>
      <c r="K422" s="8" t="s">
        <v>273</v>
      </c>
      <c r="L422" s="8" t="s">
        <v>362</v>
      </c>
      <c r="M422" s="8"/>
      <c r="N422" s="8"/>
      <c r="Q422" s="8" t="s">
        <v>386</v>
      </c>
      <c r="R422" s="7">
        <v>1300</v>
      </c>
      <c r="S422" s="8">
        <f>R422+273.15</f>
        <v>1573.15</v>
      </c>
      <c r="T422">
        <v>0.20892961308540392</v>
      </c>
      <c r="U422">
        <v>7.1811361200428719E-2</v>
      </c>
      <c r="V422">
        <v>1</v>
      </c>
    </row>
    <row r="423" spans="1:23">
      <c r="A423" t="s">
        <v>26</v>
      </c>
      <c r="B423" s="77">
        <v>27</v>
      </c>
      <c r="E423" s="79">
        <v>46.9</v>
      </c>
      <c r="I423" s="79">
        <v>21.7</v>
      </c>
      <c r="P423" s="68">
        <v>0.4</v>
      </c>
      <c r="Q423">
        <v>31.133043244695141</v>
      </c>
      <c r="S423" s="77">
        <v>1573</v>
      </c>
      <c r="T423" s="32">
        <v>1.737800828749373E-12</v>
      </c>
      <c r="U423" s="32">
        <v>7.0796460176991149E-2</v>
      </c>
      <c r="V423" s="84">
        <v>1</v>
      </c>
      <c r="W423" s="85"/>
    </row>
    <row r="424" spans="1:23">
      <c r="A424" t="s">
        <v>28</v>
      </c>
      <c r="B424" t="s">
        <v>975</v>
      </c>
      <c r="C424" s="32" t="s">
        <v>970</v>
      </c>
      <c r="D424" s="32">
        <v>4</v>
      </c>
      <c r="E424" s="70">
        <v>78.44</v>
      </c>
      <c r="F424" s="70">
        <v>0.17</v>
      </c>
      <c r="G424" s="70">
        <v>12.59</v>
      </c>
      <c r="H424" s="70">
        <v>0.21</v>
      </c>
      <c r="I424" s="70">
        <v>1.33</v>
      </c>
      <c r="J424" s="70">
        <v>3.31</v>
      </c>
      <c r="K424" s="70">
        <v>2.89</v>
      </c>
      <c r="L424" s="70">
        <v>0.02</v>
      </c>
      <c r="M424" s="70">
        <v>0.03</v>
      </c>
      <c r="Q424" s="70">
        <v>1</v>
      </c>
      <c r="R424" s="84">
        <v>800</v>
      </c>
      <c r="S424" s="8">
        <f>R424+273.15</f>
        <v>1073.1500000000001</v>
      </c>
      <c r="T424" s="115">
        <v>4.1686938347033385E-14</v>
      </c>
      <c r="U424" s="74">
        <v>7.0000000000000007E-2</v>
      </c>
      <c r="V424" s="84">
        <v>2000</v>
      </c>
    </row>
    <row r="425" spans="1:23">
      <c r="A425" t="s">
        <v>394</v>
      </c>
      <c r="B425" t="s">
        <v>168</v>
      </c>
      <c r="E425" s="4">
        <v>50.572274999999991</v>
      </c>
      <c r="F425" s="4">
        <v>1.0037875000000001</v>
      </c>
      <c r="G425" s="4">
        <v>10.156862499999999</v>
      </c>
      <c r="H425" s="4">
        <v>11.849037500000001</v>
      </c>
      <c r="I425" s="4">
        <v>6.9215625000000003</v>
      </c>
      <c r="J425" s="4">
        <v>8.1187499999999996E-2</v>
      </c>
      <c r="O425" s="4"/>
      <c r="P425" s="4"/>
      <c r="Q425" s="4">
        <v>17.809125000000002</v>
      </c>
      <c r="R425">
        <v>1451</v>
      </c>
      <c r="S425">
        <f>R425+273.15</f>
        <v>1724.15</v>
      </c>
      <c r="T425">
        <v>9.3325430079699086E-11</v>
      </c>
      <c r="U425" s="4">
        <v>7.0000000000000007E-2</v>
      </c>
      <c r="V425" s="5">
        <v>1</v>
      </c>
    </row>
    <row r="426" spans="1:23">
      <c r="A426" t="s">
        <v>26</v>
      </c>
      <c r="B426" s="77">
        <v>29</v>
      </c>
      <c r="E426" s="79">
        <v>43.2</v>
      </c>
      <c r="I426" s="79">
        <v>18.3</v>
      </c>
      <c r="P426" s="68">
        <v>0.32</v>
      </c>
      <c r="Q426">
        <v>37.565490196078429</v>
      </c>
      <c r="S426" s="77">
        <v>1573</v>
      </c>
      <c r="T426" s="32">
        <v>4.0738027780411076E-12</v>
      </c>
      <c r="U426" s="32">
        <v>6.9597069597069586E-2</v>
      </c>
      <c r="V426" s="84">
        <v>1</v>
      </c>
      <c r="W426" s="85"/>
    </row>
    <row r="427" spans="1:23">
      <c r="A427" t="s">
        <v>26</v>
      </c>
      <c r="B427" s="77">
        <v>8</v>
      </c>
      <c r="E427" s="79">
        <v>19.3</v>
      </c>
      <c r="I427" s="79">
        <v>0</v>
      </c>
      <c r="P427" s="68">
        <v>0.52</v>
      </c>
      <c r="Q427">
        <v>77.189363416599505</v>
      </c>
      <c r="S427" s="77">
        <v>1573</v>
      </c>
      <c r="T427" s="32">
        <v>1.7378008287493749E-11</v>
      </c>
      <c r="U427" s="32">
        <v>6.9518716577540107E-2</v>
      </c>
      <c r="V427" s="84">
        <v>1</v>
      </c>
      <c r="W427" s="85"/>
    </row>
    <row r="428" spans="1:23">
      <c r="A428" t="s">
        <v>26</v>
      </c>
      <c r="B428" s="77">
        <v>7</v>
      </c>
      <c r="E428" s="79">
        <v>21.7</v>
      </c>
      <c r="I428" s="79">
        <v>0</v>
      </c>
      <c r="P428" s="68">
        <v>0.41</v>
      </c>
      <c r="Q428">
        <v>75.902874026322849</v>
      </c>
      <c r="S428" s="77">
        <v>1573</v>
      </c>
      <c r="T428" s="32">
        <v>1.5848931924611082E-11</v>
      </c>
      <c r="U428" s="32">
        <v>6.8840579710144914E-2</v>
      </c>
      <c r="V428" s="84">
        <v>1</v>
      </c>
      <c r="W428" s="85"/>
    </row>
    <row r="429" spans="1:23">
      <c r="A429" t="s">
        <v>26</v>
      </c>
      <c r="B429" s="77">
        <v>126</v>
      </c>
      <c r="E429" s="79">
        <v>35.700000000000003</v>
      </c>
      <c r="I429" s="79">
        <v>26.4</v>
      </c>
      <c r="P429" s="81">
        <v>0.13</v>
      </c>
      <c r="Q429">
        <v>36.536298683857112</v>
      </c>
      <c r="S429" s="77">
        <v>1473</v>
      </c>
      <c r="T429" s="32">
        <v>6.1659500186147956E-13</v>
      </c>
      <c r="U429" s="32">
        <v>6.7669172932330823E-2</v>
      </c>
      <c r="V429" s="84">
        <v>1</v>
      </c>
    </row>
    <row r="430" spans="1:23">
      <c r="A430" t="s">
        <v>26</v>
      </c>
      <c r="B430" s="77">
        <v>74</v>
      </c>
      <c r="E430" s="79">
        <v>42.2</v>
      </c>
      <c r="I430" s="79">
        <v>26.9</v>
      </c>
      <c r="P430" s="68">
        <v>0.17</v>
      </c>
      <c r="Q430">
        <v>30.489798549556806</v>
      </c>
      <c r="S430" s="77">
        <v>1573</v>
      </c>
      <c r="T430" s="32">
        <v>3.0199517204020161E-12</v>
      </c>
      <c r="U430" s="32">
        <v>6.7567567567567571E-2</v>
      </c>
      <c r="V430" s="84">
        <v>1</v>
      </c>
    </row>
    <row r="431" spans="1:23">
      <c r="A431" t="s">
        <v>45</v>
      </c>
      <c r="B431" s="102" t="s">
        <v>430</v>
      </c>
      <c r="E431" s="147">
        <v>47.88</v>
      </c>
      <c r="F431" s="25">
        <v>1.33</v>
      </c>
      <c r="G431" s="25">
        <v>18.61</v>
      </c>
      <c r="H431" s="25">
        <v>1.1599999999999999</v>
      </c>
      <c r="I431" s="152">
        <v>6.15</v>
      </c>
      <c r="J431" s="25">
        <v>6.75</v>
      </c>
      <c r="K431" s="25">
        <v>9.33</v>
      </c>
      <c r="L431" s="25"/>
      <c r="M431" s="25"/>
      <c r="N431" s="25"/>
      <c r="O431" s="25"/>
      <c r="P431" s="152"/>
      <c r="Q431" s="25">
        <v>7.14</v>
      </c>
      <c r="R431" s="17">
        <v>1400</v>
      </c>
      <c r="S431" s="141">
        <f>R431+273.15</f>
        <v>1673.15</v>
      </c>
      <c r="T431" s="1">
        <v>2.5118864315095784E-10</v>
      </c>
      <c r="U431">
        <v>6.3829787234042548E-2</v>
      </c>
      <c r="V431">
        <v>1</v>
      </c>
    </row>
    <row r="432" spans="1:23">
      <c r="A432" t="s">
        <v>26</v>
      </c>
      <c r="B432" s="77">
        <v>30</v>
      </c>
      <c r="E432" s="79">
        <v>38.1</v>
      </c>
      <c r="I432" s="79">
        <v>17.100000000000001</v>
      </c>
      <c r="P432" s="68">
        <v>0.38</v>
      </c>
      <c r="Q432">
        <v>42.968745635240388</v>
      </c>
      <c r="S432" s="77">
        <v>1573</v>
      </c>
      <c r="T432" s="32">
        <v>6.3095734448019345E-12</v>
      </c>
      <c r="U432" s="32">
        <v>6.3694267515923567E-2</v>
      </c>
      <c r="V432" s="84">
        <v>1</v>
      </c>
      <c r="W432" s="85"/>
    </row>
    <row r="433" spans="1:23">
      <c r="A433" t="s">
        <v>26</v>
      </c>
      <c r="B433" s="77">
        <v>80</v>
      </c>
      <c r="E433" s="79">
        <v>33.5</v>
      </c>
      <c r="I433" s="79">
        <v>3.8</v>
      </c>
      <c r="P433" s="68">
        <v>0.43</v>
      </c>
      <c r="Q433">
        <v>60.336352403975283</v>
      </c>
      <c r="S433" s="77">
        <v>1573</v>
      </c>
      <c r="T433" s="32">
        <v>7.0794578438413538E-12</v>
      </c>
      <c r="U433" s="32">
        <v>6.3492063492063489E-2</v>
      </c>
      <c r="V433" s="84">
        <v>1</v>
      </c>
    </row>
    <row r="434" spans="1:23">
      <c r="A434" t="s">
        <v>26</v>
      </c>
      <c r="B434" s="77">
        <v>17</v>
      </c>
      <c r="E434" s="79">
        <v>36.1</v>
      </c>
      <c r="I434" s="79">
        <v>9.5</v>
      </c>
      <c r="P434" s="68">
        <v>0.34</v>
      </c>
      <c r="Q434">
        <v>51.845522428149337</v>
      </c>
      <c r="S434" s="77">
        <v>1573</v>
      </c>
      <c r="T434" s="32">
        <v>7.2443596007498734E-12</v>
      </c>
      <c r="U434" s="32">
        <v>6.3324538258575203E-2</v>
      </c>
      <c r="V434" s="84">
        <v>1</v>
      </c>
      <c r="W434" s="85"/>
    </row>
    <row r="435" spans="1:23">
      <c r="A435" t="s">
        <v>26</v>
      </c>
      <c r="B435" s="77">
        <v>72</v>
      </c>
      <c r="E435" s="79">
        <v>45.1</v>
      </c>
      <c r="I435" s="79">
        <v>24.4</v>
      </c>
      <c r="P435" s="68">
        <v>0.27</v>
      </c>
      <c r="Q435">
        <v>30.361149610529139</v>
      </c>
      <c r="S435" s="77">
        <v>1573</v>
      </c>
      <c r="T435" s="32">
        <v>1.9498445997580347E-12</v>
      </c>
      <c r="U435" s="32">
        <v>6.3063063063063057E-2</v>
      </c>
      <c r="V435" s="84">
        <v>1</v>
      </c>
    </row>
    <row r="436" spans="1:23">
      <c r="A436" t="s">
        <v>26</v>
      </c>
      <c r="B436" s="77">
        <v>6</v>
      </c>
      <c r="E436" s="79">
        <v>24.5</v>
      </c>
      <c r="I436" s="79">
        <v>0</v>
      </c>
      <c r="P436" s="68">
        <v>0.39</v>
      </c>
      <c r="Q436">
        <v>73.844491001880201</v>
      </c>
      <c r="S436" s="77">
        <v>1573</v>
      </c>
      <c r="T436" s="32">
        <v>1.0964781961431789E-11</v>
      </c>
      <c r="U436" s="32">
        <v>6.2962962962962957E-2</v>
      </c>
      <c r="V436" s="84">
        <v>1</v>
      </c>
      <c r="W436" s="85"/>
    </row>
    <row r="437" spans="1:23">
      <c r="A437" t="s">
        <v>26</v>
      </c>
      <c r="B437" s="77">
        <v>96</v>
      </c>
      <c r="E437" s="79">
        <v>27.5</v>
      </c>
      <c r="I437" s="79">
        <v>0</v>
      </c>
      <c r="P437" s="81">
        <v>0.46</v>
      </c>
      <c r="Q437">
        <v>70.756916465216221</v>
      </c>
      <c r="S437" s="77">
        <v>1523</v>
      </c>
      <c r="T437" s="32">
        <v>3.0199517204020161E-12</v>
      </c>
      <c r="U437" s="32">
        <v>6.1776061776061784E-2</v>
      </c>
      <c r="V437" s="84">
        <v>1</v>
      </c>
    </row>
    <row r="438" spans="1:23">
      <c r="A438" t="s">
        <v>393</v>
      </c>
      <c r="B438" s="6" t="s">
        <v>191</v>
      </c>
      <c r="E438" s="8" t="s">
        <v>252</v>
      </c>
      <c r="F438" s="8" t="s">
        <v>253</v>
      </c>
      <c r="G438" s="8" t="s">
        <v>254</v>
      </c>
      <c r="H438" s="8" t="s">
        <v>342</v>
      </c>
      <c r="I438" s="8" t="s">
        <v>343</v>
      </c>
      <c r="J438" s="8" t="s">
        <v>236</v>
      </c>
      <c r="K438" s="8" t="s">
        <v>344</v>
      </c>
      <c r="L438" s="8" t="s">
        <v>345</v>
      </c>
      <c r="M438" s="8"/>
      <c r="N438" s="8"/>
      <c r="Q438" s="8" t="s">
        <v>382</v>
      </c>
      <c r="R438" s="7">
        <v>1300</v>
      </c>
      <c r="S438" s="8">
        <f>R438+273.15</f>
        <v>1573.15</v>
      </c>
      <c r="T438">
        <v>3.1622776601683744E-10</v>
      </c>
      <c r="U438">
        <v>6.1571125265392788E-2</v>
      </c>
      <c r="V438">
        <v>1</v>
      </c>
    </row>
    <row r="439" spans="1:23">
      <c r="A439" t="s">
        <v>393</v>
      </c>
      <c r="B439" s="6" t="s">
        <v>195</v>
      </c>
      <c r="E439" s="8" t="s">
        <v>264</v>
      </c>
      <c r="F439" s="8" t="s">
        <v>265</v>
      </c>
      <c r="G439" s="8" t="s">
        <v>266</v>
      </c>
      <c r="H439" s="8" t="s">
        <v>358</v>
      </c>
      <c r="I439" s="8" t="s">
        <v>359</v>
      </c>
      <c r="J439" s="8" t="s">
        <v>348</v>
      </c>
      <c r="K439" s="8" t="s">
        <v>354</v>
      </c>
      <c r="L439" s="8" t="s">
        <v>274</v>
      </c>
      <c r="M439" s="8"/>
      <c r="N439" s="8"/>
      <c r="Q439" s="8" t="s">
        <v>385</v>
      </c>
      <c r="R439" s="7">
        <v>1250</v>
      </c>
      <c r="S439" s="8">
        <f>R439+273.15</f>
        <v>1523.15</v>
      </c>
      <c r="T439">
        <v>0.20892961308540392</v>
      </c>
      <c r="U439">
        <v>6.1571125265392788E-2</v>
      </c>
      <c r="V439">
        <v>1</v>
      </c>
    </row>
    <row r="440" spans="1:23">
      <c r="A440" t="s">
        <v>26</v>
      </c>
      <c r="B440" s="77">
        <v>125</v>
      </c>
      <c r="E440" s="79">
        <v>37.9</v>
      </c>
      <c r="I440" s="79">
        <v>27.3</v>
      </c>
      <c r="P440" s="81">
        <v>0.13</v>
      </c>
      <c r="Q440">
        <v>33.320075208165456</v>
      </c>
      <c r="S440" s="77">
        <v>1473</v>
      </c>
      <c r="T440" s="32">
        <v>5.2480746024977259E-13</v>
      </c>
      <c r="U440" s="32">
        <v>6.147540983606558E-2</v>
      </c>
      <c r="V440" s="84">
        <v>1</v>
      </c>
    </row>
    <row r="441" spans="1:23">
      <c r="A441" t="s">
        <v>26</v>
      </c>
      <c r="B441" s="78">
        <v>16</v>
      </c>
      <c r="E441" s="80">
        <v>37.700000000000003</v>
      </c>
      <c r="I441" s="80">
        <v>10.6</v>
      </c>
      <c r="P441" s="82">
        <v>0.42</v>
      </c>
      <c r="Q441">
        <v>49.401192586623701</v>
      </c>
      <c r="S441" s="78">
        <v>1573</v>
      </c>
      <c r="T441" s="32">
        <v>6.4565422903465579E-12</v>
      </c>
      <c r="U441" s="32">
        <v>6.0773480662983423E-2</v>
      </c>
      <c r="V441" s="84">
        <v>1</v>
      </c>
      <c r="W441" s="85"/>
    </row>
    <row r="442" spans="1:23">
      <c r="A442" t="s">
        <v>26</v>
      </c>
      <c r="B442" s="121">
        <v>103</v>
      </c>
      <c r="E442" s="108">
        <v>35.9</v>
      </c>
      <c r="I442" s="108">
        <v>26.3</v>
      </c>
      <c r="P442" s="81">
        <v>0.14000000000000001</v>
      </c>
      <c r="Q442">
        <v>36.021702927746439</v>
      </c>
      <c r="R442" s="101"/>
      <c r="S442" s="77">
        <v>1523</v>
      </c>
      <c r="T442" s="32">
        <v>2.3442288153199162E-12</v>
      </c>
      <c r="U442" s="32">
        <v>6.0606060606060615E-2</v>
      </c>
      <c r="V442" s="84">
        <v>1</v>
      </c>
    </row>
    <row r="443" spans="1:23">
      <c r="A443" t="s">
        <v>28</v>
      </c>
      <c r="B443" t="s">
        <v>974</v>
      </c>
      <c r="C443" s="32" t="s">
        <v>970</v>
      </c>
      <c r="D443" s="32">
        <v>3</v>
      </c>
      <c r="E443" s="70">
        <v>78.44</v>
      </c>
      <c r="F443" s="70">
        <v>0.17</v>
      </c>
      <c r="G443" s="70">
        <v>12.59</v>
      </c>
      <c r="H443" s="70">
        <v>0.21</v>
      </c>
      <c r="I443" s="70">
        <v>1.33</v>
      </c>
      <c r="J443" s="70">
        <v>3.31</v>
      </c>
      <c r="K443" s="70">
        <v>2.89</v>
      </c>
      <c r="L443" s="70">
        <v>0.02</v>
      </c>
      <c r="M443" s="70">
        <v>0.03</v>
      </c>
      <c r="Q443" s="70">
        <v>1</v>
      </c>
      <c r="R443" s="84">
        <v>800</v>
      </c>
      <c r="S443" s="8">
        <f>R443+273.15</f>
        <v>1073.1500000000001</v>
      </c>
      <c r="T443" s="115">
        <v>1.0715193052376047E-14</v>
      </c>
      <c r="U443" s="74">
        <v>0.06</v>
      </c>
      <c r="V443" s="84">
        <v>2000</v>
      </c>
    </row>
    <row r="444" spans="1:23">
      <c r="A444" t="s">
        <v>394</v>
      </c>
      <c r="B444" t="s">
        <v>165</v>
      </c>
      <c r="E444" s="4">
        <v>50.402979999999999</v>
      </c>
      <c r="F444" s="4">
        <v>1.04271</v>
      </c>
      <c r="G444" s="4">
        <v>10.09116</v>
      </c>
      <c r="H444" s="4">
        <v>11.7719</v>
      </c>
      <c r="I444" s="4">
        <v>6.8865499999999997</v>
      </c>
      <c r="J444" s="4"/>
      <c r="O444" s="4">
        <v>0.28266999999999998</v>
      </c>
      <c r="P444" s="4"/>
      <c r="Q444" s="4">
        <v>18.382200000000001</v>
      </c>
      <c r="R444">
        <v>1450</v>
      </c>
      <c r="S444">
        <f>R444+273.15</f>
        <v>1723.15</v>
      </c>
      <c r="T444">
        <v>1E-8</v>
      </c>
      <c r="U444" s="4">
        <v>0.06</v>
      </c>
      <c r="V444" s="5">
        <v>1</v>
      </c>
    </row>
    <row r="445" spans="1:23">
      <c r="A445" t="s">
        <v>394</v>
      </c>
      <c r="B445" t="s">
        <v>166</v>
      </c>
      <c r="E445" s="4">
        <v>51.062062499999996</v>
      </c>
      <c r="F445" s="4">
        <v>1.0162</v>
      </c>
      <c r="G445" s="4">
        <v>10.249174999999999</v>
      </c>
      <c r="H445" s="4">
        <v>11.967987500000001</v>
      </c>
      <c r="I445" s="4">
        <v>7.0183000000000009</v>
      </c>
      <c r="J445" s="4"/>
      <c r="O445" s="4"/>
      <c r="P445" s="4"/>
      <c r="Q445" s="4">
        <v>17.312887499999999</v>
      </c>
      <c r="R445">
        <v>1449</v>
      </c>
      <c r="S445">
        <f>R445+273.15</f>
        <v>1722.15</v>
      </c>
      <c r="T445">
        <v>1E-10</v>
      </c>
      <c r="U445" s="4">
        <v>0.06</v>
      </c>
      <c r="V445" s="5">
        <v>1</v>
      </c>
    </row>
    <row r="446" spans="1:23">
      <c r="A446" t="s">
        <v>394</v>
      </c>
      <c r="B446" t="s">
        <v>169</v>
      </c>
      <c r="E446" s="4">
        <v>50.275310000000005</v>
      </c>
      <c r="F446" s="4">
        <v>0.99885999999999997</v>
      </c>
      <c r="G446" s="4">
        <v>10.080789999999999</v>
      </c>
      <c r="H446" s="4">
        <v>11.8193</v>
      </c>
      <c r="I446" s="4">
        <v>6.8897500000000012</v>
      </c>
      <c r="J446" s="4">
        <v>4.9070000000000003E-2</v>
      </c>
      <c r="O446" s="4">
        <v>0.20424999999999999</v>
      </c>
      <c r="P446" s="4"/>
      <c r="Q446" s="4">
        <v>18.225750000000001</v>
      </c>
      <c r="R446" s="4">
        <v>1452</v>
      </c>
      <c r="S446">
        <f>R446+273.15</f>
        <v>1725.15</v>
      </c>
      <c r="T446">
        <v>6.3095734448019329E-9</v>
      </c>
      <c r="U446" s="4">
        <v>0.06</v>
      </c>
      <c r="V446" s="5">
        <v>1</v>
      </c>
    </row>
    <row r="447" spans="1:23">
      <c r="A447" t="s">
        <v>26</v>
      </c>
      <c r="B447" s="77">
        <v>25</v>
      </c>
      <c r="E447" s="79">
        <v>52</v>
      </c>
      <c r="I447" s="79">
        <v>23.5</v>
      </c>
      <c r="P447" s="68">
        <v>0.3</v>
      </c>
      <c r="Q447">
        <v>25.086543110394842</v>
      </c>
      <c r="S447" s="77">
        <v>1573</v>
      </c>
      <c r="T447" s="32">
        <v>8.9125093813374051E-13</v>
      </c>
      <c r="U447" s="32">
        <v>5.9782608695652183E-2</v>
      </c>
      <c r="V447" s="84">
        <v>1</v>
      </c>
      <c r="W447" s="85"/>
    </row>
    <row r="448" spans="1:23">
      <c r="A448" t="s">
        <v>26</v>
      </c>
      <c r="B448" s="77">
        <v>26</v>
      </c>
      <c r="E448" s="79">
        <v>48.3</v>
      </c>
      <c r="I448" s="79">
        <v>22.4</v>
      </c>
      <c r="P448" s="68">
        <v>0.28999999999999998</v>
      </c>
      <c r="Q448">
        <v>27.916819769003489</v>
      </c>
      <c r="S448" s="77">
        <v>1573</v>
      </c>
      <c r="T448" s="32">
        <v>1.3182567385564021E-12</v>
      </c>
      <c r="U448" s="32">
        <v>5.8536585365853655E-2</v>
      </c>
      <c r="V448" s="84">
        <v>1</v>
      </c>
      <c r="W448" s="85"/>
    </row>
    <row r="449" spans="1:23">
      <c r="A449" t="s">
        <v>26</v>
      </c>
      <c r="B449" s="77">
        <v>102</v>
      </c>
      <c r="E449" s="79">
        <v>37.700000000000003</v>
      </c>
      <c r="I449" s="79">
        <v>28.3</v>
      </c>
      <c r="P449" s="81">
        <v>0.14000000000000001</v>
      </c>
      <c r="Q449">
        <v>32.676830513027127</v>
      </c>
      <c r="S449" s="77">
        <v>1523</v>
      </c>
      <c r="T449" s="32">
        <v>1.8197008586099809E-12</v>
      </c>
      <c r="U449" s="32">
        <v>5.8333333333333327E-2</v>
      </c>
      <c r="V449" s="84">
        <v>1</v>
      </c>
    </row>
    <row r="450" spans="1:23">
      <c r="A450" t="s">
        <v>393</v>
      </c>
      <c r="B450" s="6" t="s">
        <v>190</v>
      </c>
      <c r="E450" s="8" t="s">
        <v>249</v>
      </c>
      <c r="F450" s="8" t="s">
        <v>250</v>
      </c>
      <c r="G450" s="8" t="s">
        <v>251</v>
      </c>
      <c r="H450" s="8" t="s">
        <v>338</v>
      </c>
      <c r="I450" s="8" t="s">
        <v>339</v>
      </c>
      <c r="J450" s="8" t="s">
        <v>340</v>
      </c>
      <c r="K450" s="8" t="s">
        <v>324</v>
      </c>
      <c r="L450" s="8" t="s">
        <v>341</v>
      </c>
      <c r="M450" s="8"/>
      <c r="N450" s="8"/>
      <c r="Q450" s="8" t="s">
        <v>381</v>
      </c>
      <c r="R450" s="7">
        <v>1250</v>
      </c>
      <c r="S450" s="8">
        <f>R450+273.15</f>
        <v>1523.15</v>
      </c>
      <c r="T450">
        <v>1E-10</v>
      </c>
      <c r="U450">
        <v>5.8201058201058205E-2</v>
      </c>
      <c r="V450">
        <v>1</v>
      </c>
    </row>
    <row r="451" spans="1:23">
      <c r="A451" t="s">
        <v>26</v>
      </c>
      <c r="B451" s="77">
        <v>15</v>
      </c>
      <c r="E451" s="79">
        <v>39.9</v>
      </c>
      <c r="I451" s="79">
        <v>11</v>
      </c>
      <c r="P451" s="68">
        <v>0.61</v>
      </c>
      <c r="Q451">
        <v>47.085511684125706</v>
      </c>
      <c r="S451" s="77">
        <v>1573</v>
      </c>
      <c r="T451" s="32">
        <v>5.0118723362726945E-12</v>
      </c>
      <c r="U451" s="32">
        <v>5.7803468208092484E-2</v>
      </c>
      <c r="V451" s="84">
        <v>1</v>
      </c>
      <c r="W451" s="85"/>
    </row>
    <row r="452" spans="1:23">
      <c r="A452" t="s">
        <v>26</v>
      </c>
      <c r="B452" s="77">
        <v>81</v>
      </c>
      <c r="E452" s="79">
        <v>33</v>
      </c>
      <c r="I452" s="79">
        <v>4.9000000000000004</v>
      </c>
      <c r="P452" s="68">
        <v>0.36</v>
      </c>
      <c r="Q452">
        <v>59.307160891753959</v>
      </c>
      <c r="S452" s="77">
        <v>1573</v>
      </c>
      <c r="T452" s="32">
        <v>8.1283051616409864E-12</v>
      </c>
      <c r="U452" s="32">
        <v>5.73394495412844E-2</v>
      </c>
      <c r="V452" s="84">
        <v>1</v>
      </c>
    </row>
    <row r="453" spans="1:23">
      <c r="A453" t="s">
        <v>26</v>
      </c>
      <c r="B453" s="77">
        <v>73</v>
      </c>
      <c r="E453" s="79">
        <v>43.6</v>
      </c>
      <c r="I453" s="79">
        <v>25.5</v>
      </c>
      <c r="P453" s="68">
        <v>0.21</v>
      </c>
      <c r="Q453">
        <v>29.331958098307815</v>
      </c>
      <c r="S453" s="77">
        <v>1573</v>
      </c>
      <c r="T453" s="32">
        <v>2.3988329190194925E-12</v>
      </c>
      <c r="U453" s="32">
        <v>5.5555555555555552E-2</v>
      </c>
      <c r="V453" s="84">
        <v>1</v>
      </c>
    </row>
    <row r="454" spans="1:23">
      <c r="A454" t="s">
        <v>24</v>
      </c>
      <c r="B454" s="59" t="s">
        <v>999</v>
      </c>
      <c r="E454" s="69">
        <v>48.5</v>
      </c>
      <c r="I454" s="68">
        <v>27.6</v>
      </c>
      <c r="Q454">
        <v>24.070736252794529</v>
      </c>
      <c r="R454" s="95">
        <v>1339.1</v>
      </c>
      <c r="S454" s="8">
        <f>R454+273.14</f>
        <v>1612.2399999999998</v>
      </c>
      <c r="T454">
        <v>3.4673685045253057E-11</v>
      </c>
      <c r="U454">
        <v>5.4808775319655084E-2</v>
      </c>
      <c r="V454" s="84">
        <v>1</v>
      </c>
    </row>
    <row r="455" spans="1:23">
      <c r="A455" t="s">
        <v>26</v>
      </c>
      <c r="B455" s="77">
        <v>12</v>
      </c>
      <c r="E455" s="79">
        <v>45.4</v>
      </c>
      <c r="I455" s="79">
        <v>12.8</v>
      </c>
      <c r="P455" s="68">
        <v>0.51</v>
      </c>
      <c r="Q455">
        <v>37.822788074133754</v>
      </c>
      <c r="S455" s="77">
        <v>1573</v>
      </c>
      <c r="T455" s="32">
        <v>2.5118864315095726E-12</v>
      </c>
      <c r="U455" s="32">
        <v>5.3763440860215055E-2</v>
      </c>
      <c r="V455" s="84">
        <v>1</v>
      </c>
      <c r="W455" s="85"/>
    </row>
    <row r="456" spans="1:23">
      <c r="A456" t="s">
        <v>45</v>
      </c>
      <c r="B456" s="15" t="s">
        <v>412</v>
      </c>
      <c r="E456" s="22">
        <v>50.6</v>
      </c>
      <c r="F456" s="23">
        <v>1.42</v>
      </c>
      <c r="G456" s="23">
        <v>19.68</v>
      </c>
      <c r="H456" s="23">
        <v>1.34</v>
      </c>
      <c r="I456" s="23">
        <v>6.74</v>
      </c>
      <c r="J456" s="23">
        <v>11.45</v>
      </c>
      <c r="K456" s="23">
        <v>7.0000000000000007E-2</v>
      </c>
      <c r="L456" s="23"/>
      <c r="M456" s="23"/>
      <c r="N456" s="23"/>
      <c r="O456" s="23"/>
      <c r="P456" s="23"/>
      <c r="Q456" s="23">
        <v>7.86</v>
      </c>
      <c r="R456" s="17">
        <v>1250</v>
      </c>
      <c r="S456" s="8">
        <f>R456+273.15</f>
        <v>1523.15</v>
      </c>
      <c r="T456" s="1">
        <v>5.4954087385762314E-12</v>
      </c>
      <c r="U456">
        <v>5.2631578947368425E-2</v>
      </c>
      <c r="V456">
        <v>1</v>
      </c>
    </row>
    <row r="457" spans="1:23">
      <c r="A457" t="s">
        <v>26</v>
      </c>
      <c r="B457" s="77">
        <v>14</v>
      </c>
      <c r="E457" s="79">
        <v>41.7</v>
      </c>
      <c r="I457" s="79">
        <v>12.4</v>
      </c>
      <c r="P457" s="68">
        <v>0.57999999999999996</v>
      </c>
      <c r="Q457">
        <v>44.383883964544722</v>
      </c>
      <c r="S457" s="77">
        <v>1573</v>
      </c>
      <c r="T457" s="32">
        <v>3.890451449942802E-12</v>
      </c>
      <c r="U457" s="32">
        <v>5.1829268292682931E-2</v>
      </c>
      <c r="V457" s="84">
        <v>1</v>
      </c>
      <c r="W457" s="85"/>
    </row>
    <row r="458" spans="1:23">
      <c r="A458" t="s">
        <v>26</v>
      </c>
      <c r="B458" s="77">
        <v>70</v>
      </c>
      <c r="E458" s="79">
        <v>48.2</v>
      </c>
      <c r="I458" s="79">
        <v>20</v>
      </c>
      <c r="P458" s="68">
        <v>0.4</v>
      </c>
      <c r="Q458">
        <v>28.946011281224816</v>
      </c>
      <c r="S458" s="77">
        <v>1573</v>
      </c>
      <c r="T458" s="32">
        <v>1.0964781961431817E-12</v>
      </c>
      <c r="U458" s="32">
        <v>5.140186915887851E-2</v>
      </c>
      <c r="V458" s="84">
        <v>1</v>
      </c>
    </row>
    <row r="459" spans="1:23">
      <c r="A459" t="s">
        <v>28</v>
      </c>
      <c r="B459" t="s">
        <v>973</v>
      </c>
      <c r="C459" s="32" t="s">
        <v>970</v>
      </c>
      <c r="D459" s="32">
        <v>2</v>
      </c>
      <c r="E459" s="70">
        <v>78.44</v>
      </c>
      <c r="F459" s="70">
        <v>0.17</v>
      </c>
      <c r="G459" s="70">
        <v>12.59</v>
      </c>
      <c r="H459" s="70">
        <v>0.21</v>
      </c>
      <c r="I459" s="70">
        <v>1.33</v>
      </c>
      <c r="J459" s="70">
        <v>3.31</v>
      </c>
      <c r="K459" s="70">
        <v>2.89</v>
      </c>
      <c r="L459" s="70">
        <v>0.02</v>
      </c>
      <c r="M459" s="70">
        <v>0.03</v>
      </c>
      <c r="Q459" s="70">
        <v>1</v>
      </c>
      <c r="R459" s="84">
        <v>800</v>
      </c>
      <c r="S459" s="8">
        <f>R459+273.15</f>
        <v>1073.1500000000001</v>
      </c>
      <c r="T459" s="115">
        <v>2.6915348039269079E-15</v>
      </c>
      <c r="U459" s="74">
        <v>0.05</v>
      </c>
      <c r="V459" s="84">
        <v>2000</v>
      </c>
    </row>
    <row r="460" spans="1:23">
      <c r="A460" t="s">
        <v>26</v>
      </c>
      <c r="B460" s="77">
        <v>71</v>
      </c>
      <c r="E460" s="79">
        <v>47.5</v>
      </c>
      <c r="I460" s="79">
        <v>21.1</v>
      </c>
      <c r="P460" s="68">
        <v>0.31</v>
      </c>
      <c r="Q460">
        <v>29.717904915390811</v>
      </c>
      <c r="S460" s="77">
        <v>1573</v>
      </c>
      <c r="T460" s="32">
        <v>1.4791083881682012E-12</v>
      </c>
      <c r="U460" s="32">
        <v>0.05</v>
      </c>
      <c r="V460" s="84">
        <v>1</v>
      </c>
    </row>
    <row r="461" spans="1:23">
      <c r="A461" t="s">
        <v>26</v>
      </c>
      <c r="B461" s="77">
        <v>23</v>
      </c>
      <c r="E461" s="79">
        <v>57.2</v>
      </c>
      <c r="I461" s="79">
        <v>26</v>
      </c>
      <c r="P461" s="68">
        <v>0.28000000000000003</v>
      </c>
      <c r="Q461">
        <v>19.16869191512221</v>
      </c>
      <c r="S461" s="77">
        <v>1573</v>
      </c>
      <c r="T461" s="32">
        <v>4.0738027780411177E-13</v>
      </c>
      <c r="U461" s="32">
        <v>4.9295774647887321E-2</v>
      </c>
      <c r="V461" s="84">
        <v>1</v>
      </c>
      <c r="W461" s="85"/>
    </row>
    <row r="462" spans="1:23">
      <c r="A462" t="s">
        <v>26</v>
      </c>
      <c r="B462" s="77">
        <v>24</v>
      </c>
      <c r="E462" s="79">
        <v>52.2</v>
      </c>
      <c r="I462" s="79">
        <v>24.3</v>
      </c>
      <c r="P462" s="68">
        <v>0.28999999999999998</v>
      </c>
      <c r="Q462">
        <v>22.127617512758523</v>
      </c>
      <c r="S462" s="77">
        <v>1573</v>
      </c>
      <c r="T462" s="32">
        <v>5.1286138399136499E-13</v>
      </c>
      <c r="U462" s="32">
        <v>4.8780487804878057E-2</v>
      </c>
      <c r="V462" s="84">
        <v>1</v>
      </c>
      <c r="W462" s="85"/>
    </row>
    <row r="463" spans="1:23">
      <c r="A463" t="s">
        <v>26</v>
      </c>
      <c r="B463" s="77">
        <v>13</v>
      </c>
      <c r="E463" s="79">
        <v>43.6</v>
      </c>
      <c r="I463" s="79">
        <v>13</v>
      </c>
      <c r="P463" s="68">
        <v>0.54</v>
      </c>
      <c r="Q463">
        <v>41.810905183991402</v>
      </c>
      <c r="S463" s="77">
        <v>1573</v>
      </c>
      <c r="T463" s="32">
        <v>3.4673685045253019E-12</v>
      </c>
      <c r="U463" s="32">
        <v>4.8387096774193547E-2</v>
      </c>
      <c r="V463" s="84">
        <v>1</v>
      </c>
      <c r="W463" s="85"/>
    </row>
    <row r="464" spans="1:23">
      <c r="A464" t="s">
        <v>45</v>
      </c>
      <c r="B464" s="14" t="s">
        <v>415</v>
      </c>
      <c r="E464" s="22">
        <v>50.6</v>
      </c>
      <c r="F464" s="23">
        <v>1.42</v>
      </c>
      <c r="G464" s="23">
        <v>19.68</v>
      </c>
      <c r="H464" s="23">
        <v>1.34</v>
      </c>
      <c r="I464" s="23">
        <v>6.74</v>
      </c>
      <c r="J464" s="23">
        <v>11.45</v>
      </c>
      <c r="K464" s="23">
        <v>7.0000000000000007E-2</v>
      </c>
      <c r="L464" s="23"/>
      <c r="M464" s="23"/>
      <c r="N464" s="23"/>
      <c r="O464" s="23"/>
      <c r="P464" s="23"/>
      <c r="Q464" s="23">
        <v>7.86</v>
      </c>
      <c r="R464" s="17">
        <v>1400</v>
      </c>
      <c r="S464" s="8">
        <f>R464+273.15</f>
        <v>1673.15</v>
      </c>
      <c r="T464" s="1">
        <v>6.3095734448019329E-9</v>
      </c>
      <c r="U464">
        <v>4.712041884816754E-2</v>
      </c>
      <c r="V464">
        <v>1</v>
      </c>
    </row>
    <row r="465" spans="1:23">
      <c r="A465" t="s">
        <v>45</v>
      </c>
      <c r="B465" s="14" t="s">
        <v>423</v>
      </c>
      <c r="E465" s="22">
        <v>48.95</v>
      </c>
      <c r="F465" s="24">
        <v>1.36</v>
      </c>
      <c r="G465" s="25">
        <v>20.95</v>
      </c>
      <c r="H465" s="24">
        <v>1.2</v>
      </c>
      <c r="I465" s="24">
        <v>6.44</v>
      </c>
      <c r="J465" s="24">
        <v>8.3699999999999992</v>
      </c>
      <c r="K465" s="24">
        <v>4.8499999999999996</v>
      </c>
      <c r="L465" s="24"/>
      <c r="M465" s="24"/>
      <c r="N465" s="24"/>
      <c r="O465" s="24"/>
      <c r="P465" s="24"/>
      <c r="Q465" s="24">
        <v>7.17</v>
      </c>
      <c r="R465" s="17">
        <v>1400</v>
      </c>
      <c r="S465" s="8">
        <f>R465+273.15</f>
        <v>1673.15</v>
      </c>
      <c r="T465" s="1">
        <v>6.3095734448019329E-9</v>
      </c>
      <c r="U465">
        <v>4.712041884816754E-2</v>
      </c>
      <c r="V465">
        <v>1</v>
      </c>
    </row>
    <row r="466" spans="1:23">
      <c r="A466" t="s">
        <v>26</v>
      </c>
      <c r="B466" s="77">
        <v>5</v>
      </c>
      <c r="E466" s="79">
        <v>27.4</v>
      </c>
      <c r="I466" s="79">
        <v>0</v>
      </c>
      <c r="P466" s="68">
        <v>0.42</v>
      </c>
      <c r="Q466">
        <v>71.014214343271547</v>
      </c>
      <c r="S466" s="77">
        <v>1573</v>
      </c>
      <c r="T466" s="32">
        <v>9.3325430079698992E-12</v>
      </c>
      <c r="U466" s="32">
        <v>4.5454545454545456E-2</v>
      </c>
      <c r="V466" s="84">
        <v>1</v>
      </c>
      <c r="W466" s="85"/>
    </row>
    <row r="467" spans="1:23">
      <c r="A467" t="s">
        <v>393</v>
      </c>
      <c r="B467" s="6" t="s">
        <v>174</v>
      </c>
      <c r="E467" s="8" t="s">
        <v>203</v>
      </c>
      <c r="F467" s="8" t="s">
        <v>204</v>
      </c>
      <c r="G467" s="8" t="s">
        <v>205</v>
      </c>
      <c r="H467" s="8" t="s">
        <v>279</v>
      </c>
      <c r="I467" s="8" t="s">
        <v>280</v>
      </c>
      <c r="J467" s="8" t="s">
        <v>281</v>
      </c>
      <c r="K467" s="8" t="s">
        <v>88</v>
      </c>
      <c r="L467" s="8" t="s">
        <v>91</v>
      </c>
      <c r="M467" s="8"/>
      <c r="N467" s="8"/>
      <c r="Q467" s="8" t="s">
        <v>365</v>
      </c>
      <c r="R467" s="7">
        <v>1100</v>
      </c>
      <c r="S467" s="8">
        <f>R467+273.15</f>
        <v>1373.15</v>
      </c>
      <c r="T467">
        <v>1.0000000000000001E-9</v>
      </c>
      <c r="U467">
        <v>4.4932079414838032E-2</v>
      </c>
      <c r="V467">
        <v>10000</v>
      </c>
    </row>
    <row r="468" spans="1:23">
      <c r="A468" t="s">
        <v>26</v>
      </c>
      <c r="B468" s="77">
        <v>101</v>
      </c>
      <c r="E468" s="79">
        <v>40.799999999999997</v>
      </c>
      <c r="I468" s="79">
        <v>29.1</v>
      </c>
      <c r="P468" s="81">
        <v>0.13</v>
      </c>
      <c r="Q468">
        <v>30.10385173247381</v>
      </c>
      <c r="S468" s="77">
        <v>1523</v>
      </c>
      <c r="T468" s="32">
        <v>1.5135612484362015E-12</v>
      </c>
      <c r="U468" s="32">
        <v>4.4642857142857144E-2</v>
      </c>
      <c r="V468" s="84">
        <v>1</v>
      </c>
    </row>
    <row r="469" spans="1:23">
      <c r="A469" t="s">
        <v>33</v>
      </c>
      <c r="B469" t="str">
        <f>_xlfn.CONCAT(C469, "-", D469)</f>
        <v>7159V-7159V-CS</v>
      </c>
      <c r="C469" s="32" t="s">
        <v>660</v>
      </c>
      <c r="D469" s="59" t="s">
        <v>674</v>
      </c>
      <c r="E469" s="59" t="s">
        <v>738</v>
      </c>
      <c r="F469" s="65" t="s">
        <v>739</v>
      </c>
      <c r="G469" s="59" t="s">
        <v>740</v>
      </c>
      <c r="H469" s="65" t="s">
        <v>741</v>
      </c>
      <c r="I469" s="65" t="s">
        <v>742</v>
      </c>
      <c r="J469" s="65" t="s">
        <v>743</v>
      </c>
      <c r="K469" s="65" t="s">
        <v>744</v>
      </c>
      <c r="Q469" s="59" t="s">
        <v>745</v>
      </c>
      <c r="R469" s="60">
        <v>1180</v>
      </c>
      <c r="S469" s="8">
        <f>R469+273.15</f>
        <v>1453.15</v>
      </c>
      <c r="T469" s="61">
        <v>1.78435418E-13</v>
      </c>
      <c r="U469">
        <v>4.1666666666666671E-2</v>
      </c>
      <c r="V469">
        <v>1</v>
      </c>
    </row>
    <row r="470" spans="1:23">
      <c r="A470" t="s">
        <v>33</v>
      </c>
      <c r="B470" t="str">
        <f>_xlfn.CONCAT(C470, "-", D470)</f>
        <v>NS2-NS2-FMQ-2</v>
      </c>
      <c r="C470" s="32" t="s">
        <v>664</v>
      </c>
      <c r="D470" s="59" t="s">
        <v>692</v>
      </c>
      <c r="E470" s="59" t="s">
        <v>730</v>
      </c>
      <c r="F470" s="59"/>
      <c r="G470" s="65" t="s">
        <v>731</v>
      </c>
      <c r="H470" s="59"/>
      <c r="I470" s="59"/>
      <c r="J470" s="59" t="s">
        <v>732</v>
      </c>
      <c r="Q470" s="65" t="s">
        <v>733</v>
      </c>
      <c r="R470" s="60">
        <v>1320</v>
      </c>
      <c r="S470" s="8">
        <f>R470+273.15</f>
        <v>1593.15</v>
      </c>
      <c r="T470" s="61">
        <v>8.0963449400000005E-10</v>
      </c>
      <c r="U470">
        <v>4.1666666666666671E-2</v>
      </c>
      <c r="V470">
        <v>1</v>
      </c>
    </row>
    <row r="471" spans="1:23">
      <c r="A471" t="s">
        <v>33</v>
      </c>
      <c r="B471" t="str">
        <f>_xlfn.CONCAT(C471, "-", D471)</f>
        <v>NS3-NS3-FMQ-2</v>
      </c>
      <c r="C471" s="32" t="s">
        <v>665</v>
      </c>
      <c r="D471" s="59" t="s">
        <v>695</v>
      </c>
      <c r="E471" s="65" t="s">
        <v>734</v>
      </c>
      <c r="H471" s="59"/>
      <c r="I471" s="59"/>
      <c r="J471" s="65" t="s">
        <v>735</v>
      </c>
      <c r="K471" s="65" t="s">
        <v>736</v>
      </c>
      <c r="Q471" s="65" t="s">
        <v>737</v>
      </c>
      <c r="R471" s="60">
        <v>1300</v>
      </c>
      <c r="S471" s="8">
        <f>R471+273.15</f>
        <v>1573.15</v>
      </c>
      <c r="T471" s="61">
        <v>5.0202795099999998E-10</v>
      </c>
      <c r="U471">
        <v>4.1666666666666671E-2</v>
      </c>
      <c r="V471">
        <v>1</v>
      </c>
    </row>
    <row r="472" spans="1:23">
      <c r="A472" t="s">
        <v>28</v>
      </c>
      <c r="B472" t="s">
        <v>972</v>
      </c>
      <c r="C472" s="32" t="s">
        <v>970</v>
      </c>
      <c r="D472" s="32">
        <v>1</v>
      </c>
      <c r="E472" s="70">
        <v>78.44</v>
      </c>
      <c r="F472" s="70">
        <v>0.17</v>
      </c>
      <c r="G472" s="70">
        <v>12.59</v>
      </c>
      <c r="H472" s="70">
        <v>0.21</v>
      </c>
      <c r="I472" s="70">
        <v>1.33</v>
      </c>
      <c r="J472" s="70">
        <v>3.31</v>
      </c>
      <c r="K472" s="70">
        <v>2.89</v>
      </c>
      <c r="L472" s="70">
        <v>0.02</v>
      </c>
      <c r="M472" s="70">
        <v>0.03</v>
      </c>
      <c r="Q472" s="70">
        <v>1</v>
      </c>
      <c r="R472" s="84">
        <v>800</v>
      </c>
      <c r="S472" s="8">
        <f>R472+273.15</f>
        <v>1073.1500000000001</v>
      </c>
      <c r="T472" s="115">
        <v>4.3651583224016495E-16</v>
      </c>
      <c r="U472" s="75">
        <v>0.04</v>
      </c>
      <c r="V472" s="84">
        <v>2000</v>
      </c>
    </row>
    <row r="473" spans="1:23">
      <c r="A473" t="s">
        <v>26</v>
      </c>
      <c r="B473" s="77">
        <v>118</v>
      </c>
      <c r="E473" s="79">
        <v>36.200000000000003</v>
      </c>
      <c r="I473" s="79">
        <v>0</v>
      </c>
      <c r="P473" s="81">
        <v>0.8</v>
      </c>
      <c r="Q473">
        <v>62.266086489390268</v>
      </c>
      <c r="S473" s="77">
        <v>1473</v>
      </c>
      <c r="T473" s="32">
        <v>4.5708818961487372E-13</v>
      </c>
      <c r="U473" s="32">
        <v>3.8626609442060082E-2</v>
      </c>
      <c r="V473" s="84">
        <v>1</v>
      </c>
    </row>
    <row r="474" spans="1:23">
      <c r="A474" t="s">
        <v>26</v>
      </c>
      <c r="B474" s="77">
        <v>95</v>
      </c>
      <c r="E474" s="79">
        <v>30.6</v>
      </c>
      <c r="I474" s="79">
        <v>0</v>
      </c>
      <c r="P474" s="81">
        <v>0.41</v>
      </c>
      <c r="Q474">
        <v>67.926639806607568</v>
      </c>
      <c r="S474" s="77">
        <v>1523</v>
      </c>
      <c r="T474" s="32">
        <v>2.5118864315095726E-12</v>
      </c>
      <c r="U474" s="32">
        <v>3.732809430255403E-2</v>
      </c>
      <c r="V474" s="84">
        <v>1</v>
      </c>
    </row>
    <row r="475" spans="1:23">
      <c r="A475" t="s">
        <v>26</v>
      </c>
      <c r="B475" s="77">
        <v>94</v>
      </c>
      <c r="E475" s="79">
        <v>33.5</v>
      </c>
      <c r="I475" s="79">
        <v>0</v>
      </c>
      <c r="P475" s="81">
        <v>0.47</v>
      </c>
      <c r="Q475">
        <v>64.710416330915919</v>
      </c>
      <c r="S475" s="77">
        <v>1523</v>
      </c>
      <c r="T475" s="32">
        <v>1.7782794100389204E-12</v>
      </c>
      <c r="U475" s="32">
        <v>3.711340206185567E-2</v>
      </c>
      <c r="V475" s="84">
        <v>1</v>
      </c>
    </row>
    <row r="476" spans="1:23">
      <c r="A476" t="s">
        <v>45</v>
      </c>
      <c r="B476" s="14" t="s">
        <v>420</v>
      </c>
      <c r="E476" s="22">
        <v>48.95</v>
      </c>
      <c r="F476" s="24">
        <v>1.36</v>
      </c>
      <c r="G476" s="25">
        <v>20.95</v>
      </c>
      <c r="H476" s="24">
        <v>1.2</v>
      </c>
      <c r="I476" s="24">
        <v>6.44</v>
      </c>
      <c r="J476" s="24">
        <v>8.3699999999999992</v>
      </c>
      <c r="K476" s="24">
        <v>4.8499999999999996</v>
      </c>
      <c r="L476" s="24"/>
      <c r="M476" s="24"/>
      <c r="N476" s="24"/>
      <c r="O476" s="24"/>
      <c r="P476" s="24"/>
      <c r="Q476" s="24">
        <v>7.17</v>
      </c>
      <c r="R476" s="17">
        <v>1250</v>
      </c>
      <c r="S476" s="8">
        <f>R476+273.15</f>
        <v>1523.15</v>
      </c>
      <c r="T476" s="1">
        <v>5.7543993733715538E-12</v>
      </c>
      <c r="U476">
        <v>3.6269430051813475E-2</v>
      </c>
      <c r="V476">
        <v>1</v>
      </c>
    </row>
    <row r="477" spans="1:23">
      <c r="A477" t="s">
        <v>26</v>
      </c>
      <c r="B477" s="77">
        <v>4</v>
      </c>
      <c r="E477" s="79">
        <v>30.5</v>
      </c>
      <c r="I477" s="79">
        <v>0</v>
      </c>
      <c r="P477" s="68">
        <v>0.28000000000000003</v>
      </c>
      <c r="Q477">
        <v>67.926639806607568</v>
      </c>
      <c r="S477" s="77">
        <v>1573</v>
      </c>
      <c r="T477" s="32">
        <v>7.9432823472428101E-12</v>
      </c>
      <c r="U477" s="32">
        <v>3.5294117647058823E-2</v>
      </c>
      <c r="V477" s="84">
        <v>1</v>
      </c>
      <c r="W477" s="85"/>
    </row>
    <row r="478" spans="1:23">
      <c r="A478" t="s">
        <v>26</v>
      </c>
      <c r="B478" s="77">
        <v>11</v>
      </c>
      <c r="E478" s="79">
        <v>48.9</v>
      </c>
      <c r="I478" s="79">
        <v>13.8</v>
      </c>
      <c r="P478" s="68">
        <v>0.44</v>
      </c>
      <c r="Q478">
        <v>34.863862476497445</v>
      </c>
      <c r="S478" s="77">
        <v>1573</v>
      </c>
      <c r="T478" s="32">
        <v>1.737800828749373E-12</v>
      </c>
      <c r="U478" s="32">
        <v>3.4351145038167941E-2</v>
      </c>
      <c r="V478" s="84">
        <v>1</v>
      </c>
      <c r="W478" s="85"/>
    </row>
    <row r="479" spans="1:23">
      <c r="A479" t="s">
        <v>26</v>
      </c>
      <c r="B479" s="77">
        <v>117</v>
      </c>
      <c r="E479" s="79">
        <v>36.799999999999997</v>
      </c>
      <c r="I479" s="79">
        <v>0</v>
      </c>
      <c r="P479" s="81">
        <v>0.93</v>
      </c>
      <c r="Q479">
        <v>62.008788611334936</v>
      </c>
      <c r="S479" s="77">
        <v>1473</v>
      </c>
      <c r="T479" s="32">
        <v>4.7863009232263685E-13</v>
      </c>
      <c r="U479" s="32">
        <v>2.9914529914529916E-2</v>
      </c>
      <c r="V479" s="84">
        <v>1</v>
      </c>
    </row>
    <row r="480" spans="1:23">
      <c r="A480" t="s">
        <v>26</v>
      </c>
      <c r="B480" s="77">
        <v>93</v>
      </c>
      <c r="E480" s="79">
        <v>34.9</v>
      </c>
      <c r="I480" s="79">
        <v>0</v>
      </c>
      <c r="P480" s="81">
        <v>0.73</v>
      </c>
      <c r="Q480">
        <v>63.037980123556267</v>
      </c>
      <c r="S480" s="77">
        <v>1523</v>
      </c>
      <c r="T480" s="32">
        <v>1.6982436524617421E-12</v>
      </c>
      <c r="U480" s="32">
        <v>2.5104602510460251E-2</v>
      </c>
      <c r="V480" s="84">
        <v>1</v>
      </c>
    </row>
    <row r="481" spans="1:23">
      <c r="A481" t="s">
        <v>26</v>
      </c>
      <c r="B481" s="77">
        <v>3</v>
      </c>
      <c r="E481" s="79">
        <v>33.200000000000003</v>
      </c>
      <c r="I481" s="79">
        <v>0</v>
      </c>
      <c r="P481" s="68">
        <v>0.45</v>
      </c>
      <c r="Q481">
        <v>64.581767391888263</v>
      </c>
      <c r="S481" s="77">
        <v>1573</v>
      </c>
      <c r="T481" s="32">
        <v>6.1659500186148026E-12</v>
      </c>
      <c r="U481" s="32">
        <v>2.4489795918367346E-2</v>
      </c>
      <c r="V481" s="84">
        <v>1</v>
      </c>
      <c r="W481" s="85"/>
    </row>
    <row r="482" spans="1:23">
      <c r="A482" t="s">
        <v>26</v>
      </c>
      <c r="B482" s="77">
        <v>92</v>
      </c>
      <c r="E482" s="79">
        <v>37.200000000000003</v>
      </c>
      <c r="I482" s="79">
        <v>0</v>
      </c>
      <c r="P482" s="81">
        <v>0.78</v>
      </c>
      <c r="Q482">
        <v>61.108246038141282</v>
      </c>
      <c r="S482" s="77">
        <v>1523</v>
      </c>
      <c r="T482" s="32">
        <v>1.8197008586099809E-12</v>
      </c>
      <c r="U482" s="32">
        <v>2.1505376344086023E-2</v>
      </c>
      <c r="V482" s="84">
        <v>1</v>
      </c>
    </row>
    <row r="483" spans="1:23">
      <c r="A483" t="s">
        <v>26</v>
      </c>
      <c r="B483" s="77">
        <v>2</v>
      </c>
      <c r="E483" s="79">
        <v>36.4</v>
      </c>
      <c r="I483" s="79">
        <v>0</v>
      </c>
      <c r="P483" s="68">
        <v>0.73</v>
      </c>
      <c r="Q483">
        <v>61.88013967230728</v>
      </c>
      <c r="S483" s="77">
        <v>1573</v>
      </c>
      <c r="T483" s="32">
        <v>4.7863009232263738E-12</v>
      </c>
      <c r="U483" s="32">
        <v>1.9067796610169489E-2</v>
      </c>
      <c r="V483" s="84">
        <v>1</v>
      </c>
      <c r="W483" s="85"/>
    </row>
    <row r="484" spans="1:23">
      <c r="A484" t="s">
        <v>45</v>
      </c>
      <c r="B484" s="14" t="s">
        <v>424</v>
      </c>
      <c r="E484" s="22">
        <v>48.95</v>
      </c>
      <c r="F484" s="24">
        <v>1.36</v>
      </c>
      <c r="G484" s="25">
        <v>20.95</v>
      </c>
      <c r="H484" s="24">
        <v>1.2</v>
      </c>
      <c r="I484" s="24">
        <v>6.44</v>
      </c>
      <c r="J484" s="24">
        <v>8.3699999999999992</v>
      </c>
      <c r="K484" s="24">
        <v>4.8499999999999996</v>
      </c>
      <c r="L484" s="24"/>
      <c r="M484" s="24"/>
      <c r="N484" s="24"/>
      <c r="O484" s="24"/>
      <c r="P484" s="24"/>
      <c r="Q484" s="24">
        <v>7.17</v>
      </c>
      <c r="R484" s="17">
        <v>1400</v>
      </c>
      <c r="S484" s="8">
        <f>R484+273.15</f>
        <v>1673.15</v>
      </c>
      <c r="T484" s="1">
        <v>2.4547089156850289E-10</v>
      </c>
      <c r="U484">
        <v>1.5228426395939085E-2</v>
      </c>
      <c r="V484">
        <v>1</v>
      </c>
    </row>
    <row r="485" spans="1:23">
      <c r="A485" t="s">
        <v>26</v>
      </c>
      <c r="B485" s="77">
        <v>1</v>
      </c>
      <c r="E485" s="79">
        <v>38.9</v>
      </c>
      <c r="I485" s="79">
        <v>0</v>
      </c>
      <c r="P485" s="68">
        <v>0.98</v>
      </c>
      <c r="Q485">
        <v>58.020671501477302</v>
      </c>
      <c r="S485" s="77">
        <v>1573</v>
      </c>
      <c r="T485" s="32">
        <v>4.0738027780411076E-12</v>
      </c>
      <c r="U485" s="32">
        <v>1.1210762331838564E-2</v>
      </c>
      <c r="V485" s="84">
        <v>1</v>
      </c>
      <c r="W485" s="85"/>
    </row>
    <row r="486" spans="1:23">
      <c r="A486" t="s">
        <v>45</v>
      </c>
      <c r="B486" s="14" t="s">
        <v>416</v>
      </c>
      <c r="E486" s="22">
        <v>50.6</v>
      </c>
      <c r="F486" s="23">
        <v>1.42</v>
      </c>
      <c r="G486" s="23">
        <v>19.68</v>
      </c>
      <c r="H486" s="23">
        <v>1.34</v>
      </c>
      <c r="I486" s="23">
        <v>6.74</v>
      </c>
      <c r="J486" s="23">
        <v>11.45</v>
      </c>
      <c r="K486" s="23">
        <v>7.0000000000000007E-2</v>
      </c>
      <c r="L486" s="23"/>
      <c r="M486" s="23"/>
      <c r="N486" s="23"/>
      <c r="O486" s="23"/>
      <c r="P486" s="23"/>
      <c r="Q486" s="23">
        <v>7.86</v>
      </c>
      <c r="R486" s="17">
        <v>1400</v>
      </c>
      <c r="S486" s="8">
        <f>R486+273.15</f>
        <v>1673.15</v>
      </c>
      <c r="T486" s="1">
        <v>2.1379620895022245E-10</v>
      </c>
      <c r="U486">
        <v>1.0101010101010102E-2</v>
      </c>
      <c r="V486">
        <v>1</v>
      </c>
    </row>
    <row r="487" spans="1:23">
      <c r="A487" t="s">
        <v>45</v>
      </c>
      <c r="B487" s="14" t="s">
        <v>432</v>
      </c>
      <c r="E487" s="22">
        <v>49.24</v>
      </c>
      <c r="F487" s="24">
        <v>1.36</v>
      </c>
      <c r="G487" s="24">
        <v>16.579999999999998</v>
      </c>
      <c r="H487" s="24">
        <v>1.21</v>
      </c>
      <c r="I487" s="24">
        <v>6.06</v>
      </c>
      <c r="J487" s="24">
        <v>3.24</v>
      </c>
      <c r="K487" s="24">
        <v>13.65</v>
      </c>
      <c r="L487" s="24"/>
      <c r="M487" s="24"/>
      <c r="N487" s="24"/>
      <c r="O487" s="24"/>
      <c r="P487" s="24"/>
      <c r="Q487" s="24">
        <v>7.67</v>
      </c>
      <c r="R487" s="17">
        <v>1250</v>
      </c>
      <c r="S487" s="8">
        <f>R487+273.15</f>
        <v>1523.15</v>
      </c>
      <c r="T487" s="1">
        <v>0.20892961308540392</v>
      </c>
      <c r="U487">
        <v>0</v>
      </c>
      <c r="V487">
        <v>1</v>
      </c>
    </row>
    <row r="488" spans="1:23" ht="17">
      <c r="A488" t="s">
        <v>37</v>
      </c>
      <c r="B488" s="40" t="s">
        <v>478</v>
      </c>
      <c r="E488" s="45">
        <v>0.84</v>
      </c>
      <c r="I488" s="52">
        <v>15.72</v>
      </c>
      <c r="Q488" s="43">
        <v>81.550562449637383</v>
      </c>
      <c r="S488" s="54">
        <v>1573</v>
      </c>
      <c r="T488">
        <v>1E-8</v>
      </c>
      <c r="U488" s="43">
        <v>0</v>
      </c>
      <c r="V488">
        <v>1</v>
      </c>
    </row>
    <row r="489" spans="1:23" ht="17">
      <c r="A489" t="s">
        <v>37</v>
      </c>
      <c r="B489" s="40" t="s">
        <v>485</v>
      </c>
      <c r="E489" s="45">
        <v>14.4</v>
      </c>
      <c r="I489" s="52">
        <v>23.09</v>
      </c>
      <c r="Q489" s="43">
        <v>58.869754499059894</v>
      </c>
      <c r="S489" s="54">
        <v>1573</v>
      </c>
      <c r="T489">
        <v>1E-8</v>
      </c>
      <c r="U489" s="43">
        <v>0</v>
      </c>
      <c r="V489">
        <v>1</v>
      </c>
    </row>
    <row r="490" spans="1:23" ht="17">
      <c r="A490" t="s">
        <v>37</v>
      </c>
      <c r="B490" s="40" t="s">
        <v>491</v>
      </c>
      <c r="E490" s="45">
        <v>32.409999999999997</v>
      </c>
      <c r="I490" s="52">
        <v>30.33</v>
      </c>
      <c r="Q490" s="43">
        <v>34.786673113080845</v>
      </c>
      <c r="S490" s="54">
        <v>1573</v>
      </c>
      <c r="T490">
        <v>1E-8</v>
      </c>
      <c r="U490" s="43">
        <v>0</v>
      </c>
      <c r="V490">
        <v>1</v>
      </c>
    </row>
    <row r="491" spans="1:23" ht="17">
      <c r="A491" t="s">
        <v>37</v>
      </c>
      <c r="B491" s="40" t="s">
        <v>498</v>
      </c>
      <c r="E491" s="45">
        <v>32.99</v>
      </c>
      <c r="I491" s="52">
        <v>30.77</v>
      </c>
      <c r="Q491" s="43">
        <v>34.786673113080845</v>
      </c>
      <c r="S491" s="54">
        <v>1573</v>
      </c>
      <c r="T491">
        <v>1E-8</v>
      </c>
      <c r="U491" s="43">
        <v>0</v>
      </c>
      <c r="V491">
        <v>1</v>
      </c>
    </row>
    <row r="492" spans="1:23">
      <c r="A492" t="s">
        <v>33</v>
      </c>
      <c r="B492" t="str">
        <f>_xlfn.CONCAT(C492, "-", D492)</f>
        <v>7159VB-7159VB-CS</v>
      </c>
      <c r="C492" s="32" t="s">
        <v>662</v>
      </c>
      <c r="D492" s="59" t="s">
        <v>685</v>
      </c>
      <c r="E492" s="59" t="s">
        <v>746</v>
      </c>
      <c r="F492" s="59" t="s">
        <v>747</v>
      </c>
      <c r="G492" s="59" t="s">
        <v>748</v>
      </c>
      <c r="H492" s="59" t="s">
        <v>749</v>
      </c>
      <c r="I492" s="59" t="s">
        <v>750</v>
      </c>
      <c r="J492" s="59" t="s">
        <v>751</v>
      </c>
      <c r="K492" s="59" t="s">
        <v>752</v>
      </c>
      <c r="Q492" s="59" t="s">
        <v>753</v>
      </c>
      <c r="R492" s="60">
        <v>1180</v>
      </c>
      <c r="S492" s="8">
        <f>R492+273.15</f>
        <v>1453.15</v>
      </c>
      <c r="T492" s="61">
        <v>1.78435418E-13</v>
      </c>
      <c r="U492">
        <v>0</v>
      </c>
      <c r="V492">
        <v>1</v>
      </c>
    </row>
    <row r="493" spans="1:23">
      <c r="A493" t="s">
        <v>33</v>
      </c>
      <c r="B493" s="98" t="str">
        <f>_xlfn.CONCAT(C493, "-", D493)</f>
        <v>NS2-NS2-CS</v>
      </c>
      <c r="C493" s="32" t="s">
        <v>664</v>
      </c>
      <c r="D493" s="59" t="s">
        <v>693</v>
      </c>
      <c r="E493" s="93" t="s">
        <v>754</v>
      </c>
      <c r="F493" s="59"/>
      <c r="G493" s="59" t="s">
        <v>755</v>
      </c>
      <c r="H493" s="59"/>
      <c r="I493" s="93"/>
      <c r="J493" s="59" t="s">
        <v>756</v>
      </c>
      <c r="Q493" s="59" t="s">
        <v>757</v>
      </c>
      <c r="R493" s="112">
        <v>1050</v>
      </c>
      <c r="S493" s="8">
        <f>R493+273.15</f>
        <v>1323.15</v>
      </c>
      <c r="T493" s="61">
        <v>1.7478146100000001E-15</v>
      </c>
      <c r="U493">
        <v>0</v>
      </c>
      <c r="V493">
        <v>1</v>
      </c>
    </row>
  </sheetData>
  <autoFilter ref="A1:X493" xr:uid="{1124F5B3-82FA-BA40-8EDE-6E7C3ADEE89D}">
    <sortState xmlns:xlrd2="http://schemas.microsoft.com/office/spreadsheetml/2017/richdata2" ref="A2:X493">
      <sortCondition descending="1" ref="U1:U493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B1C6-B2BE-B54D-A966-80100F4950E3}">
  <dimension ref="A1:D22"/>
  <sheetViews>
    <sheetView tabSelected="1" workbookViewId="0">
      <selection activeCell="C4" sqref="C4"/>
    </sheetView>
  </sheetViews>
  <sheetFormatPr baseColWidth="10" defaultRowHeight="16"/>
  <cols>
    <col min="2" max="2" width="23.1640625" bestFit="1" customWidth="1"/>
    <col min="4" max="4" width="27.83203125" bestFit="1" customWidth="1"/>
  </cols>
  <sheetData>
    <row r="1" spans="1:4">
      <c r="A1" t="s">
        <v>59</v>
      </c>
      <c r="B1" t="s">
        <v>58</v>
      </c>
      <c r="C1" t="s">
        <v>60</v>
      </c>
      <c r="D1" t="s">
        <v>463</v>
      </c>
    </row>
    <row r="2" spans="1:4">
      <c r="A2" t="s">
        <v>16</v>
      </c>
      <c r="B2" t="s">
        <v>15</v>
      </c>
      <c r="C2" t="s">
        <v>64</v>
      </c>
    </row>
    <row r="3" spans="1:4">
      <c r="A3" t="s">
        <v>18</v>
      </c>
      <c r="B3" t="s">
        <v>23</v>
      </c>
      <c r="C3" t="s">
        <v>64</v>
      </c>
    </row>
    <row r="4" spans="1:4" ht="18">
      <c r="A4" t="s">
        <v>24</v>
      </c>
      <c r="B4" t="s">
        <v>25</v>
      </c>
      <c r="C4" t="s">
        <v>64</v>
      </c>
      <c r="D4" t="s">
        <v>984</v>
      </c>
    </row>
    <row r="5" spans="1:4" ht="18">
      <c r="A5" t="s">
        <v>26</v>
      </c>
      <c r="B5" t="s">
        <v>27</v>
      </c>
      <c r="C5" t="s">
        <v>64</v>
      </c>
      <c r="D5" s="76" t="s">
        <v>982</v>
      </c>
    </row>
    <row r="6" spans="1:4">
      <c r="A6" t="s">
        <v>28</v>
      </c>
      <c r="B6" t="s">
        <v>29</v>
      </c>
      <c r="C6" t="s">
        <v>64</v>
      </c>
      <c r="D6" t="s">
        <v>969</v>
      </c>
    </row>
    <row r="7" spans="1:4">
      <c r="A7" t="s">
        <v>30</v>
      </c>
      <c r="B7" t="s">
        <v>31</v>
      </c>
      <c r="D7" t="s">
        <v>968</v>
      </c>
    </row>
    <row r="8" spans="1:4">
      <c r="A8" t="s">
        <v>395</v>
      </c>
      <c r="B8" t="s">
        <v>32</v>
      </c>
      <c r="C8" t="s">
        <v>64</v>
      </c>
      <c r="D8" t="s">
        <v>779</v>
      </c>
    </row>
    <row r="9" spans="1:4">
      <c r="A9" t="s">
        <v>33</v>
      </c>
      <c r="B9" t="s">
        <v>34</v>
      </c>
      <c r="C9" t="s">
        <v>64</v>
      </c>
    </row>
    <row r="10" spans="1:4">
      <c r="A10" t="s">
        <v>35</v>
      </c>
      <c r="B10" t="s">
        <v>36</v>
      </c>
      <c r="C10" t="s">
        <v>64</v>
      </c>
      <c r="D10" t="s">
        <v>659</v>
      </c>
    </row>
    <row r="11" spans="1:4">
      <c r="A11" t="s">
        <v>37</v>
      </c>
      <c r="B11" t="s">
        <v>38</v>
      </c>
      <c r="C11" t="s">
        <v>64</v>
      </c>
      <c r="D11" t="s">
        <v>983</v>
      </c>
    </row>
    <row r="12" spans="1:4">
      <c r="A12" t="s">
        <v>39</v>
      </c>
      <c r="B12" t="s">
        <v>40</v>
      </c>
      <c r="D12" t="s">
        <v>537</v>
      </c>
    </row>
    <row r="13" spans="1:4">
      <c r="A13" t="s">
        <v>41</v>
      </c>
      <c r="B13" t="s">
        <v>42</v>
      </c>
      <c r="C13" t="s">
        <v>64</v>
      </c>
      <c r="D13" t="s">
        <v>464</v>
      </c>
    </row>
    <row r="14" spans="1:4">
      <c r="A14" t="s">
        <v>43</v>
      </c>
      <c r="B14" t="s">
        <v>44</v>
      </c>
      <c r="D14" t="s">
        <v>465</v>
      </c>
    </row>
    <row r="15" spans="1:4">
      <c r="A15" t="s">
        <v>45</v>
      </c>
      <c r="B15" t="s">
        <v>404</v>
      </c>
      <c r="C15" t="s">
        <v>64</v>
      </c>
    </row>
    <row r="16" spans="1:4">
      <c r="A16" t="s">
        <v>46</v>
      </c>
      <c r="B16" t="s">
        <v>47</v>
      </c>
      <c r="C16" t="s">
        <v>64</v>
      </c>
    </row>
    <row r="17" spans="1:3">
      <c r="A17" t="s">
        <v>49</v>
      </c>
      <c r="B17" t="s">
        <v>48</v>
      </c>
      <c r="C17" t="s">
        <v>64</v>
      </c>
    </row>
    <row r="18" spans="1:3">
      <c r="A18" t="s">
        <v>50</v>
      </c>
      <c r="B18" t="s">
        <v>51</v>
      </c>
      <c r="C18" t="s">
        <v>64</v>
      </c>
    </row>
    <row r="19" spans="1:3">
      <c r="A19" t="s">
        <v>393</v>
      </c>
      <c r="B19" t="s">
        <v>52</v>
      </c>
      <c r="C19" t="s">
        <v>64</v>
      </c>
    </row>
    <row r="20" spans="1:3">
      <c r="A20" t="s">
        <v>394</v>
      </c>
      <c r="B20" t="s">
        <v>53</v>
      </c>
      <c r="C20" t="s">
        <v>64</v>
      </c>
    </row>
    <row r="21" spans="1:3">
      <c r="A21" t="s">
        <v>54</v>
      </c>
      <c r="B21" t="s">
        <v>55</v>
      </c>
      <c r="C21" t="s">
        <v>64</v>
      </c>
    </row>
    <row r="22" spans="1:3">
      <c r="A22" t="s">
        <v>56</v>
      </c>
      <c r="B22" t="s">
        <v>57</v>
      </c>
      <c r="C2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2209-28C5-D845-8DE9-BC87A804D02D}">
  <dimension ref="A1:Z66"/>
  <sheetViews>
    <sheetView topLeftCell="A25" workbookViewId="0">
      <selection activeCell="C59" sqref="C59"/>
    </sheetView>
  </sheetViews>
  <sheetFormatPr baseColWidth="10" defaultRowHeight="16"/>
  <sheetData>
    <row r="1" spans="1:26">
      <c r="A1" t="s">
        <v>0</v>
      </c>
      <c r="B1" t="s">
        <v>1</v>
      </c>
      <c r="C1" t="s">
        <v>61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646</v>
      </c>
      <c r="N1" t="s">
        <v>647</v>
      </c>
      <c r="O1" t="s">
        <v>171</v>
      </c>
      <c r="P1" t="s">
        <v>10</v>
      </c>
      <c r="Q1" t="s">
        <v>17</v>
      </c>
      <c r="R1" t="s">
        <v>11</v>
      </c>
      <c r="S1" t="s">
        <v>12</v>
      </c>
      <c r="T1" t="s">
        <v>13</v>
      </c>
      <c r="U1" t="s">
        <v>14</v>
      </c>
      <c r="V1" t="s">
        <v>10</v>
      </c>
      <c r="W1" t="s">
        <v>22</v>
      </c>
      <c r="Y1" t="s">
        <v>10</v>
      </c>
      <c r="Z1" s="2">
        <v>71.843999999999994</v>
      </c>
    </row>
    <row r="2" spans="1:26">
      <c r="A2" t="s">
        <v>30</v>
      </c>
      <c r="B2" s="59" t="s">
        <v>780</v>
      </c>
      <c r="C2" t="s">
        <v>967</v>
      </c>
      <c r="E2" s="59" t="s">
        <v>845</v>
      </c>
      <c r="G2" s="59" t="s">
        <v>871</v>
      </c>
      <c r="I2" s="59" t="s">
        <v>899</v>
      </c>
      <c r="J2" s="67">
        <v>3.11</v>
      </c>
      <c r="K2" s="67">
        <v>4.2300000000000004</v>
      </c>
      <c r="P2" s="59" t="s">
        <v>932</v>
      </c>
      <c r="R2">
        <v>1483.15</v>
      </c>
      <c r="T2">
        <v>0.08</v>
      </c>
      <c r="U2" s="59">
        <v>1</v>
      </c>
    </row>
    <row r="3" spans="1:26">
      <c r="A3" t="s">
        <v>30</v>
      </c>
      <c r="B3" s="59" t="s">
        <v>781</v>
      </c>
      <c r="C3" t="s">
        <v>967</v>
      </c>
      <c r="E3" s="59" t="s">
        <v>846</v>
      </c>
      <c r="G3" s="59" t="s">
        <v>872</v>
      </c>
      <c r="I3" s="59" t="s">
        <v>900</v>
      </c>
      <c r="J3" s="67">
        <v>3.08</v>
      </c>
      <c r="K3" s="67">
        <v>4.28</v>
      </c>
      <c r="P3" s="59" t="s">
        <v>933</v>
      </c>
      <c r="R3">
        <v>1483.15</v>
      </c>
      <c r="T3">
        <v>0.14000000000000001</v>
      </c>
      <c r="U3" s="59">
        <v>1</v>
      </c>
    </row>
    <row r="4" spans="1:26">
      <c r="A4" t="s">
        <v>30</v>
      </c>
      <c r="B4" s="59" t="s">
        <v>782</v>
      </c>
      <c r="C4" t="s">
        <v>967</v>
      </c>
      <c r="E4" s="59" t="s">
        <v>847</v>
      </c>
      <c r="G4" s="59" t="s">
        <v>873</v>
      </c>
      <c r="I4" s="59" t="s">
        <v>901</v>
      </c>
      <c r="J4" s="67">
        <v>3.35</v>
      </c>
      <c r="K4" s="67">
        <v>4.55</v>
      </c>
      <c r="P4" s="59" t="s">
        <v>934</v>
      </c>
      <c r="R4">
        <v>1483.15</v>
      </c>
      <c r="T4">
        <v>0.06</v>
      </c>
      <c r="U4" s="59">
        <v>1</v>
      </c>
    </row>
    <row r="5" spans="1:26">
      <c r="A5" t="s">
        <v>30</v>
      </c>
      <c r="B5" s="59" t="s">
        <v>783</v>
      </c>
      <c r="C5" t="s">
        <v>967</v>
      </c>
      <c r="E5" s="59" t="s">
        <v>848</v>
      </c>
      <c r="G5" s="59" t="s">
        <v>874</v>
      </c>
      <c r="I5" s="59" t="s">
        <v>902</v>
      </c>
      <c r="J5" s="67">
        <v>3.29</v>
      </c>
      <c r="K5" s="67">
        <v>4.49</v>
      </c>
      <c r="P5" s="59" t="s">
        <v>935</v>
      </c>
      <c r="R5">
        <v>1483.15</v>
      </c>
      <c r="T5">
        <v>0.04</v>
      </c>
      <c r="U5" s="59">
        <v>1</v>
      </c>
    </row>
    <row r="6" spans="1:26">
      <c r="A6" t="s">
        <v>30</v>
      </c>
      <c r="B6" s="59" t="s">
        <v>784</v>
      </c>
      <c r="C6" t="s">
        <v>967</v>
      </c>
      <c r="E6" s="59" t="s">
        <v>849</v>
      </c>
      <c r="G6" s="59" t="s">
        <v>875</v>
      </c>
      <c r="I6" s="59" t="s">
        <v>903</v>
      </c>
      <c r="J6" s="67">
        <v>3.54</v>
      </c>
      <c r="K6" s="67">
        <v>4.71</v>
      </c>
      <c r="P6" s="59" t="s">
        <v>936</v>
      </c>
      <c r="R6">
        <v>1483.15</v>
      </c>
      <c r="T6">
        <v>0.04</v>
      </c>
      <c r="U6" s="59">
        <v>1</v>
      </c>
    </row>
    <row r="7" spans="1:26">
      <c r="A7" t="s">
        <v>30</v>
      </c>
      <c r="B7" s="59" t="s">
        <v>785</v>
      </c>
      <c r="C7" t="s">
        <v>967</v>
      </c>
      <c r="E7" s="59" t="s">
        <v>850</v>
      </c>
      <c r="G7" s="59" t="s">
        <v>876</v>
      </c>
      <c r="I7" s="59" t="s">
        <v>903</v>
      </c>
      <c r="J7" s="67">
        <v>3.59</v>
      </c>
      <c r="K7" s="67">
        <v>4.6500000000000004</v>
      </c>
      <c r="P7" s="59" t="s">
        <v>937</v>
      </c>
      <c r="R7">
        <v>1483.15</v>
      </c>
      <c r="T7">
        <v>0.04</v>
      </c>
      <c r="U7" s="59">
        <v>1</v>
      </c>
    </row>
    <row r="8" spans="1:26">
      <c r="A8" t="s">
        <v>30</v>
      </c>
      <c r="B8" s="59" t="s">
        <v>786</v>
      </c>
      <c r="C8" t="s">
        <v>967</v>
      </c>
      <c r="E8" s="59" t="s">
        <v>851</v>
      </c>
      <c r="G8" s="59" t="s">
        <v>877</v>
      </c>
      <c r="I8" s="59" t="s">
        <v>904</v>
      </c>
      <c r="J8" s="67">
        <v>3.8</v>
      </c>
      <c r="K8" s="67">
        <v>4.8</v>
      </c>
      <c r="P8" s="59" t="s">
        <v>938</v>
      </c>
      <c r="R8">
        <v>1483.15</v>
      </c>
      <c r="T8">
        <v>0.02</v>
      </c>
      <c r="U8" s="59">
        <v>1</v>
      </c>
    </row>
    <row r="9" spans="1:26">
      <c r="A9" t="s">
        <v>30</v>
      </c>
      <c r="B9" s="59" t="s">
        <v>787</v>
      </c>
      <c r="C9" t="s">
        <v>967</v>
      </c>
      <c r="E9" s="59" t="s">
        <v>852</v>
      </c>
      <c r="G9" s="59" t="s">
        <v>878</v>
      </c>
      <c r="I9" s="59" t="s">
        <v>905</v>
      </c>
      <c r="J9" s="67">
        <v>3.71</v>
      </c>
      <c r="K9" s="67">
        <v>4.8600000000000003</v>
      </c>
      <c r="P9" s="59" t="s">
        <v>939</v>
      </c>
      <c r="R9">
        <v>1483.15</v>
      </c>
      <c r="T9">
        <v>0.04</v>
      </c>
      <c r="U9" s="59">
        <v>1</v>
      </c>
    </row>
    <row r="10" spans="1:26">
      <c r="A10" t="s">
        <v>30</v>
      </c>
      <c r="B10" s="59" t="s">
        <v>788</v>
      </c>
      <c r="C10" t="s">
        <v>967</v>
      </c>
      <c r="E10" s="59" t="s">
        <v>853</v>
      </c>
      <c r="G10" s="59" t="s">
        <v>879</v>
      </c>
      <c r="I10" s="59" t="s">
        <v>906</v>
      </c>
      <c r="J10" s="67">
        <v>3.05</v>
      </c>
      <c r="K10" s="67">
        <v>4.43</v>
      </c>
      <c r="P10" s="59" t="s">
        <v>940</v>
      </c>
      <c r="R10">
        <v>1433.15</v>
      </c>
      <c r="T10">
        <v>0.24</v>
      </c>
      <c r="U10" s="59">
        <v>2000</v>
      </c>
    </row>
    <row r="11" spans="1:26">
      <c r="A11" t="s">
        <v>30</v>
      </c>
      <c r="B11" s="59" t="s">
        <v>789</v>
      </c>
      <c r="C11" t="s">
        <v>967</v>
      </c>
      <c r="E11" s="59" t="s">
        <v>854</v>
      </c>
      <c r="G11" s="59" t="s">
        <v>880</v>
      </c>
      <c r="I11" s="59" t="s">
        <v>907</v>
      </c>
      <c r="J11" s="67">
        <v>3.25</v>
      </c>
      <c r="K11" s="67">
        <v>4.3499999999999996</v>
      </c>
      <c r="P11" s="59" t="s">
        <v>941</v>
      </c>
      <c r="R11">
        <v>1433.15</v>
      </c>
      <c r="T11">
        <v>0.26</v>
      </c>
      <c r="U11" s="59">
        <v>2000</v>
      </c>
    </row>
    <row r="12" spans="1:26">
      <c r="A12" t="s">
        <v>30</v>
      </c>
      <c r="B12" s="59" t="s">
        <v>790</v>
      </c>
      <c r="C12" t="s">
        <v>967</v>
      </c>
      <c r="E12" s="59" t="s">
        <v>855</v>
      </c>
      <c r="G12" s="59" t="s">
        <v>881</v>
      </c>
      <c r="I12" s="59" t="s">
        <v>906</v>
      </c>
      <c r="J12" s="67">
        <v>3.32</v>
      </c>
      <c r="K12" s="67">
        <v>4.58</v>
      </c>
      <c r="P12" s="59" t="s">
        <v>942</v>
      </c>
      <c r="R12">
        <v>1433.15</v>
      </c>
      <c r="T12">
        <v>0.12</v>
      </c>
      <c r="U12" s="59">
        <v>2000</v>
      </c>
    </row>
    <row r="13" spans="1:26">
      <c r="A13" t="s">
        <v>30</v>
      </c>
      <c r="B13" s="59" t="s">
        <v>791</v>
      </c>
      <c r="C13" t="s">
        <v>967</v>
      </c>
      <c r="E13" s="59" t="s">
        <v>856</v>
      </c>
      <c r="G13" s="59" t="s">
        <v>882</v>
      </c>
      <c r="I13" s="59" t="s">
        <v>908</v>
      </c>
      <c r="J13" s="67">
        <v>3.27</v>
      </c>
      <c r="K13" s="67">
        <v>4.59</v>
      </c>
      <c r="P13" s="59" t="s">
        <v>943</v>
      </c>
      <c r="R13">
        <v>1433.15</v>
      </c>
      <c r="T13">
        <v>0.16</v>
      </c>
      <c r="U13" s="59">
        <v>2000</v>
      </c>
    </row>
    <row r="14" spans="1:26">
      <c r="A14" t="s">
        <v>30</v>
      </c>
      <c r="B14" s="59" t="s">
        <v>792</v>
      </c>
      <c r="C14" t="s">
        <v>967</v>
      </c>
      <c r="E14" s="59" t="s">
        <v>857</v>
      </c>
      <c r="G14" s="59" t="s">
        <v>883</v>
      </c>
      <c r="I14" s="59" t="s">
        <v>909</v>
      </c>
      <c r="J14" s="67">
        <v>3.2</v>
      </c>
      <c r="K14" s="67">
        <v>4.3899999999999997</v>
      </c>
      <c r="P14" s="59" t="s">
        <v>944</v>
      </c>
      <c r="R14">
        <v>1433.15</v>
      </c>
      <c r="T14">
        <v>0.24</v>
      </c>
      <c r="U14" s="59">
        <v>2000</v>
      </c>
    </row>
    <row r="15" spans="1:26">
      <c r="A15" t="s">
        <v>30</v>
      </c>
      <c r="B15" s="59" t="s">
        <v>793</v>
      </c>
      <c r="C15" t="s">
        <v>967</v>
      </c>
      <c r="E15" s="59" t="s">
        <v>858</v>
      </c>
      <c r="G15" s="59" t="s">
        <v>884</v>
      </c>
      <c r="I15" s="59" t="s">
        <v>904</v>
      </c>
      <c r="J15" s="67">
        <v>3.17</v>
      </c>
      <c r="K15" s="67">
        <v>4.4000000000000004</v>
      </c>
      <c r="P15" s="59" t="s">
        <v>945</v>
      </c>
      <c r="R15">
        <v>1433.15</v>
      </c>
      <c r="T15">
        <v>0.22</v>
      </c>
      <c r="U15" s="59">
        <v>2000</v>
      </c>
    </row>
    <row r="16" spans="1:26">
      <c r="A16" t="s">
        <v>30</v>
      </c>
      <c r="B16" s="59" t="s">
        <v>794</v>
      </c>
      <c r="C16" t="s">
        <v>967</v>
      </c>
      <c r="E16" s="59" t="s">
        <v>859</v>
      </c>
      <c r="G16" s="59" t="s">
        <v>885</v>
      </c>
      <c r="I16" s="59" t="s">
        <v>910</v>
      </c>
      <c r="J16" s="67">
        <v>3.34</v>
      </c>
      <c r="K16" s="67">
        <v>4.78</v>
      </c>
      <c r="P16" s="59" t="s">
        <v>946</v>
      </c>
      <c r="R16">
        <v>1433.15</v>
      </c>
      <c r="T16">
        <v>0.1</v>
      </c>
      <c r="U16" s="59">
        <v>2000</v>
      </c>
    </row>
    <row r="17" spans="1:21">
      <c r="A17" t="s">
        <v>30</v>
      </c>
      <c r="B17" s="59" t="s">
        <v>795</v>
      </c>
      <c r="C17" t="s">
        <v>967</v>
      </c>
      <c r="E17" s="59" t="s">
        <v>860</v>
      </c>
      <c r="G17" s="59" t="s">
        <v>886</v>
      </c>
      <c r="I17" s="59" t="s">
        <v>908</v>
      </c>
      <c r="J17" s="67">
        <v>3.35</v>
      </c>
      <c r="K17" s="67">
        <v>4.7699999999999996</v>
      </c>
      <c r="P17" s="59" t="s">
        <v>947</v>
      </c>
      <c r="R17">
        <v>1433.15</v>
      </c>
      <c r="T17">
        <v>0.12</v>
      </c>
      <c r="U17" s="59">
        <v>2000</v>
      </c>
    </row>
    <row r="18" spans="1:21">
      <c r="A18" t="s">
        <v>30</v>
      </c>
      <c r="B18" s="59" t="s">
        <v>796</v>
      </c>
      <c r="C18" t="s">
        <v>967</v>
      </c>
      <c r="E18" s="67">
        <v>71.599999999999994</v>
      </c>
      <c r="G18" s="67">
        <v>11.63</v>
      </c>
      <c r="I18" s="67">
        <v>0.01</v>
      </c>
      <c r="J18" s="67">
        <v>3.55</v>
      </c>
      <c r="K18" s="67">
        <v>4.5999999999999996</v>
      </c>
      <c r="P18" s="67">
        <v>4.54</v>
      </c>
      <c r="R18">
        <v>1273.1500000000001</v>
      </c>
      <c r="T18">
        <v>0</v>
      </c>
      <c r="U18" s="59">
        <v>2000</v>
      </c>
    </row>
    <row r="19" spans="1:21">
      <c r="A19" t="s">
        <v>30</v>
      </c>
      <c r="B19" s="59" t="s">
        <v>797</v>
      </c>
      <c r="C19" t="s">
        <v>967</v>
      </c>
      <c r="E19" s="67">
        <v>71.67</v>
      </c>
      <c r="G19" s="67">
        <v>11.76</v>
      </c>
      <c r="I19" s="67">
        <v>0.01</v>
      </c>
      <c r="J19" s="67">
        <v>3.52</v>
      </c>
      <c r="K19" s="67">
        <v>4.47</v>
      </c>
      <c r="P19" s="67">
        <v>0.82</v>
      </c>
      <c r="R19">
        <v>1273.1500000000001</v>
      </c>
      <c r="T19">
        <v>0</v>
      </c>
      <c r="U19" s="59">
        <v>2000</v>
      </c>
    </row>
    <row r="20" spans="1:21">
      <c r="A20" t="s">
        <v>30</v>
      </c>
      <c r="B20" s="59" t="s">
        <v>798</v>
      </c>
      <c r="C20" t="s">
        <v>967</v>
      </c>
      <c r="E20" s="67">
        <v>68.459999999999994</v>
      </c>
      <c r="G20" s="67">
        <v>10.57</v>
      </c>
      <c r="I20" s="67">
        <v>0.02</v>
      </c>
      <c r="J20" s="67">
        <v>3.19</v>
      </c>
      <c r="K20" s="67">
        <v>4.1500000000000004</v>
      </c>
      <c r="P20" s="67">
        <v>6.05</v>
      </c>
      <c r="R20">
        <v>1273.1500000000001</v>
      </c>
      <c r="T20">
        <v>0</v>
      </c>
      <c r="U20" s="59">
        <v>2000</v>
      </c>
    </row>
    <row r="21" spans="1:21">
      <c r="A21" t="s">
        <v>30</v>
      </c>
      <c r="B21" s="59" t="s">
        <v>799</v>
      </c>
      <c r="C21" t="s">
        <v>967</v>
      </c>
      <c r="E21" s="67">
        <v>68</v>
      </c>
      <c r="G21" s="67">
        <v>10.64</v>
      </c>
      <c r="I21" s="67">
        <v>0.01</v>
      </c>
      <c r="J21" s="67">
        <v>3.13</v>
      </c>
      <c r="K21" s="67">
        <v>4.1500000000000004</v>
      </c>
      <c r="P21" s="67">
        <v>7.15</v>
      </c>
      <c r="R21">
        <v>1273.1500000000001</v>
      </c>
      <c r="T21">
        <v>0</v>
      </c>
      <c r="U21" s="59">
        <v>2000</v>
      </c>
    </row>
    <row r="22" spans="1:21">
      <c r="A22" t="s">
        <v>30</v>
      </c>
      <c r="B22" s="59" t="s">
        <v>800</v>
      </c>
      <c r="C22" t="s">
        <v>967</v>
      </c>
      <c r="E22" s="67">
        <v>71.540000000000006</v>
      </c>
      <c r="G22" s="67">
        <v>11.74</v>
      </c>
      <c r="I22" s="67">
        <v>0.03</v>
      </c>
      <c r="J22" s="67">
        <v>2.9</v>
      </c>
      <c r="K22" s="67">
        <v>4.5</v>
      </c>
      <c r="P22" s="67">
        <v>4.7699999999999996</v>
      </c>
      <c r="R22">
        <v>1273.1500000000001</v>
      </c>
      <c r="T22">
        <v>0</v>
      </c>
      <c r="U22" s="59">
        <v>2000</v>
      </c>
    </row>
    <row r="23" spans="1:21">
      <c r="A23" t="s">
        <v>30</v>
      </c>
      <c r="B23" s="59" t="s">
        <v>801</v>
      </c>
      <c r="C23" t="s">
        <v>967</v>
      </c>
      <c r="E23" s="67">
        <v>70.38</v>
      </c>
      <c r="G23" s="67">
        <v>10.62</v>
      </c>
      <c r="I23" s="67">
        <v>0.02</v>
      </c>
      <c r="J23" s="67">
        <v>3.56</v>
      </c>
      <c r="K23" s="67">
        <v>4.21</v>
      </c>
      <c r="P23" s="67">
        <v>3.27</v>
      </c>
      <c r="R23">
        <v>1273.1500000000001</v>
      </c>
      <c r="T23">
        <v>0</v>
      </c>
      <c r="U23" s="59">
        <v>2000</v>
      </c>
    </row>
    <row r="24" spans="1:21">
      <c r="A24" t="s">
        <v>30</v>
      </c>
      <c r="B24" s="59" t="s">
        <v>802</v>
      </c>
      <c r="C24" t="s">
        <v>967</v>
      </c>
      <c r="E24" s="67">
        <v>71.069999999999993</v>
      </c>
      <c r="G24" s="67">
        <v>10.66</v>
      </c>
      <c r="I24" s="67">
        <v>0.01</v>
      </c>
      <c r="J24" s="67">
        <v>3.31</v>
      </c>
      <c r="K24" s="67">
        <v>4.21</v>
      </c>
      <c r="P24" s="67">
        <v>2.4500000000000002</v>
      </c>
      <c r="R24">
        <v>1273.1500000000001</v>
      </c>
      <c r="T24">
        <v>0</v>
      </c>
      <c r="U24" s="59">
        <v>2000</v>
      </c>
    </row>
    <row r="25" spans="1:21">
      <c r="A25" t="s">
        <v>30</v>
      </c>
      <c r="B25" s="59" t="s">
        <v>803</v>
      </c>
      <c r="C25" t="s">
        <v>967</v>
      </c>
      <c r="E25" s="67">
        <v>72.88</v>
      </c>
      <c r="G25" s="67">
        <v>11.72</v>
      </c>
      <c r="I25" s="67">
        <v>0.03</v>
      </c>
      <c r="J25" s="67">
        <v>3.69</v>
      </c>
      <c r="K25" s="67">
        <v>4.4400000000000004</v>
      </c>
      <c r="P25" s="67">
        <v>0.7</v>
      </c>
      <c r="R25">
        <v>1273.1500000000001</v>
      </c>
      <c r="T25">
        <v>0</v>
      </c>
      <c r="U25" s="59">
        <v>2000</v>
      </c>
    </row>
    <row r="26" spans="1:21">
      <c r="A26" t="s">
        <v>30</v>
      </c>
      <c r="B26" s="59" t="s">
        <v>804</v>
      </c>
      <c r="C26" t="s">
        <v>967</v>
      </c>
      <c r="E26" s="67">
        <v>68.69</v>
      </c>
      <c r="G26" s="67">
        <v>10.89</v>
      </c>
      <c r="I26" s="67">
        <v>0.01</v>
      </c>
      <c r="J26" s="67">
        <v>3.29</v>
      </c>
      <c r="K26" s="67">
        <v>4.3</v>
      </c>
      <c r="P26" s="67">
        <v>7.46</v>
      </c>
      <c r="R26">
        <v>1273.1500000000001</v>
      </c>
      <c r="T26">
        <v>0</v>
      </c>
      <c r="U26" s="59">
        <v>2000</v>
      </c>
    </row>
    <row r="27" spans="1:21">
      <c r="A27" t="s">
        <v>30</v>
      </c>
      <c r="B27" s="59" t="s">
        <v>805</v>
      </c>
      <c r="C27" t="s">
        <v>967</v>
      </c>
      <c r="E27" s="67">
        <v>71.7</v>
      </c>
      <c r="G27" s="67">
        <v>10.72</v>
      </c>
      <c r="I27" s="67">
        <v>0.02</v>
      </c>
      <c r="J27" s="67">
        <v>3.43</v>
      </c>
      <c r="K27" s="67">
        <v>4.1100000000000003</v>
      </c>
      <c r="P27" s="67">
        <v>1.69</v>
      </c>
      <c r="R27">
        <v>1273.1500000000001</v>
      </c>
      <c r="T27">
        <v>0</v>
      </c>
      <c r="U27" s="59">
        <v>2000</v>
      </c>
    </row>
    <row r="28" spans="1:21">
      <c r="A28" t="s">
        <v>30</v>
      </c>
      <c r="B28" s="59" t="s">
        <v>806</v>
      </c>
      <c r="C28" t="s">
        <v>967</v>
      </c>
      <c r="E28" s="67">
        <v>75.400000000000006</v>
      </c>
      <c r="G28" s="67">
        <v>11.34</v>
      </c>
      <c r="I28" s="67">
        <v>0.01</v>
      </c>
      <c r="J28" s="67">
        <v>3.7</v>
      </c>
      <c r="K28" s="67">
        <v>4.46</v>
      </c>
      <c r="P28" s="67">
        <v>1.81</v>
      </c>
      <c r="R28">
        <v>1273.1500000000001</v>
      </c>
      <c r="T28">
        <v>0</v>
      </c>
      <c r="U28" s="59">
        <v>2000</v>
      </c>
    </row>
    <row r="29" spans="1:21">
      <c r="A29" t="s">
        <v>30</v>
      </c>
      <c r="B29" s="59" t="s">
        <v>807</v>
      </c>
      <c r="C29" t="s">
        <v>967</v>
      </c>
      <c r="E29" s="67">
        <v>71.319999999999993</v>
      </c>
      <c r="G29" s="67">
        <v>10.67</v>
      </c>
      <c r="I29" s="67">
        <v>0.01</v>
      </c>
      <c r="J29" s="67">
        <v>3.6</v>
      </c>
      <c r="K29" s="67">
        <v>4.1900000000000004</v>
      </c>
      <c r="P29" s="67">
        <v>2.63</v>
      </c>
      <c r="R29">
        <v>1273.1500000000001</v>
      </c>
      <c r="T29">
        <v>0</v>
      </c>
      <c r="U29" s="59">
        <v>2000</v>
      </c>
    </row>
    <row r="30" spans="1:21">
      <c r="A30" t="s">
        <v>30</v>
      </c>
      <c r="B30" s="59" t="s">
        <v>808</v>
      </c>
      <c r="C30" t="s">
        <v>967</v>
      </c>
      <c r="E30" s="67">
        <v>71.44</v>
      </c>
      <c r="G30" s="67">
        <v>10.74</v>
      </c>
      <c r="I30" s="67">
        <v>0.02</v>
      </c>
      <c r="J30" s="67">
        <v>3.67</v>
      </c>
      <c r="K30" s="67">
        <v>4.2300000000000004</v>
      </c>
      <c r="P30" s="67">
        <v>2.41</v>
      </c>
      <c r="R30">
        <v>1273.1500000000001</v>
      </c>
      <c r="T30">
        <v>0</v>
      </c>
      <c r="U30" s="59">
        <v>2000</v>
      </c>
    </row>
    <row r="31" spans="1:21">
      <c r="A31" t="s">
        <v>30</v>
      </c>
      <c r="B31" s="59" t="s">
        <v>809</v>
      </c>
      <c r="C31" t="s">
        <v>967</v>
      </c>
      <c r="E31" s="59" t="s">
        <v>861</v>
      </c>
      <c r="G31" s="59" t="s">
        <v>887</v>
      </c>
      <c r="I31" s="59" t="s">
        <v>132</v>
      </c>
      <c r="J31" s="59" t="s">
        <v>911</v>
      </c>
      <c r="K31" s="59" t="s">
        <v>912</v>
      </c>
      <c r="P31" s="59" t="s">
        <v>948</v>
      </c>
      <c r="R31">
        <v>1273.1500000000001</v>
      </c>
      <c r="T31">
        <v>0.18</v>
      </c>
      <c r="U31" s="59">
        <v>2000</v>
      </c>
    </row>
    <row r="32" spans="1:21">
      <c r="A32" t="s">
        <v>30</v>
      </c>
      <c r="B32" s="59" t="s">
        <v>810</v>
      </c>
      <c r="C32" t="s">
        <v>967</v>
      </c>
      <c r="E32" s="59" t="s">
        <v>862</v>
      </c>
      <c r="G32" s="59" t="s">
        <v>888</v>
      </c>
      <c r="I32" s="59" t="s">
        <v>913</v>
      </c>
      <c r="J32" s="59" t="s">
        <v>914</v>
      </c>
      <c r="K32" s="59" t="s">
        <v>915</v>
      </c>
      <c r="P32" s="59" t="s">
        <v>949</v>
      </c>
      <c r="R32">
        <v>1273.1500000000001</v>
      </c>
      <c r="T32">
        <v>0.24</v>
      </c>
      <c r="U32" s="59">
        <v>2000</v>
      </c>
    </row>
    <row r="33" spans="1:21">
      <c r="A33" t="s">
        <v>30</v>
      </c>
      <c r="B33" s="59" t="s">
        <v>811</v>
      </c>
      <c r="C33" t="s">
        <v>967</v>
      </c>
      <c r="E33" s="59" t="s">
        <v>863</v>
      </c>
      <c r="G33" s="59" t="s">
        <v>603</v>
      </c>
      <c r="I33" s="59" t="s">
        <v>133</v>
      </c>
      <c r="J33" s="59" t="s">
        <v>916</v>
      </c>
      <c r="K33" s="59" t="s">
        <v>917</v>
      </c>
      <c r="P33" s="59" t="s">
        <v>950</v>
      </c>
      <c r="R33">
        <v>1273.1500000000001</v>
      </c>
      <c r="T33">
        <v>0.26</v>
      </c>
      <c r="U33" s="59">
        <v>2000</v>
      </c>
    </row>
    <row r="34" spans="1:21">
      <c r="A34" t="s">
        <v>30</v>
      </c>
      <c r="B34" s="59" t="s">
        <v>812</v>
      </c>
      <c r="C34" t="s">
        <v>967</v>
      </c>
      <c r="E34" s="59" t="s">
        <v>864</v>
      </c>
      <c r="G34" s="59" t="s">
        <v>889</v>
      </c>
      <c r="I34" s="59" t="s">
        <v>130</v>
      </c>
      <c r="J34" s="59" t="s">
        <v>918</v>
      </c>
      <c r="K34" s="59" t="s">
        <v>919</v>
      </c>
      <c r="P34" s="59" t="s">
        <v>951</v>
      </c>
      <c r="R34">
        <v>1273.1500000000001</v>
      </c>
      <c r="T34">
        <v>0.3</v>
      </c>
      <c r="U34" s="59">
        <v>2000</v>
      </c>
    </row>
    <row r="35" spans="1:21">
      <c r="A35" t="s">
        <v>30</v>
      </c>
      <c r="B35" s="59" t="s">
        <v>813</v>
      </c>
      <c r="C35" t="s">
        <v>967</v>
      </c>
      <c r="E35" s="59" t="s">
        <v>865</v>
      </c>
      <c r="G35" s="59" t="s">
        <v>890</v>
      </c>
      <c r="I35" s="59" t="s">
        <v>133</v>
      </c>
      <c r="J35" s="59" t="s">
        <v>920</v>
      </c>
      <c r="K35" s="59" t="s">
        <v>921</v>
      </c>
      <c r="P35" s="59" t="s">
        <v>952</v>
      </c>
      <c r="R35">
        <v>1273.1500000000001</v>
      </c>
      <c r="T35">
        <v>0.3</v>
      </c>
      <c r="U35" s="59">
        <v>2000</v>
      </c>
    </row>
    <row r="36" spans="1:21">
      <c r="A36" t="s">
        <v>30</v>
      </c>
      <c r="B36" s="59" t="s">
        <v>814</v>
      </c>
      <c r="C36" t="s">
        <v>967</v>
      </c>
      <c r="E36" s="59" t="s">
        <v>866</v>
      </c>
      <c r="G36" s="59" t="s">
        <v>891</v>
      </c>
      <c r="I36" s="59" t="s">
        <v>913</v>
      </c>
      <c r="J36" s="59" t="s">
        <v>922</v>
      </c>
      <c r="K36" s="59" t="s">
        <v>923</v>
      </c>
      <c r="P36" s="59" t="s">
        <v>953</v>
      </c>
      <c r="R36">
        <v>1273.1500000000001</v>
      </c>
      <c r="T36">
        <v>0.26</v>
      </c>
      <c r="U36" s="59">
        <v>2000</v>
      </c>
    </row>
    <row r="37" spans="1:21">
      <c r="A37" t="s">
        <v>30</v>
      </c>
      <c r="B37" s="59" t="s">
        <v>815</v>
      </c>
      <c r="C37" t="s">
        <v>967</v>
      </c>
      <c r="E37" s="59" t="s">
        <v>867</v>
      </c>
      <c r="G37" s="59" t="s">
        <v>892</v>
      </c>
      <c r="I37" s="59" t="s">
        <v>130</v>
      </c>
      <c r="J37" s="59" t="s">
        <v>924</v>
      </c>
      <c r="K37" s="59" t="s">
        <v>925</v>
      </c>
      <c r="P37" s="59" t="s">
        <v>954</v>
      </c>
      <c r="R37">
        <v>1273.1500000000001</v>
      </c>
      <c r="T37">
        <v>0.3</v>
      </c>
      <c r="U37" s="59">
        <v>2000</v>
      </c>
    </row>
    <row r="38" spans="1:21">
      <c r="A38" t="s">
        <v>30</v>
      </c>
      <c r="B38" s="59" t="s">
        <v>816</v>
      </c>
      <c r="C38" t="s">
        <v>967</v>
      </c>
      <c r="E38" s="59" t="s">
        <v>868</v>
      </c>
      <c r="G38" s="59" t="s">
        <v>290</v>
      </c>
      <c r="I38" s="59" t="s">
        <v>913</v>
      </c>
      <c r="J38" s="59" t="s">
        <v>926</v>
      </c>
      <c r="K38" s="59" t="s">
        <v>927</v>
      </c>
      <c r="P38" s="59" t="s">
        <v>955</v>
      </c>
      <c r="R38">
        <v>1273.1500000000001</v>
      </c>
      <c r="T38">
        <v>0.28000000000000003</v>
      </c>
      <c r="U38" s="59">
        <v>2000</v>
      </c>
    </row>
    <row r="39" spans="1:21">
      <c r="A39" t="s">
        <v>30</v>
      </c>
      <c r="B39" s="59" t="s">
        <v>817</v>
      </c>
      <c r="C39" t="s">
        <v>967</v>
      </c>
      <c r="E39" s="59" t="s">
        <v>869</v>
      </c>
      <c r="G39" s="59" t="s">
        <v>564</v>
      </c>
      <c r="I39" s="59" t="s">
        <v>133</v>
      </c>
      <c r="J39" s="59" t="s">
        <v>928</v>
      </c>
      <c r="K39" s="59" t="s">
        <v>929</v>
      </c>
      <c r="P39" s="59" t="s">
        <v>956</v>
      </c>
      <c r="R39">
        <v>1273.1500000000001</v>
      </c>
      <c r="T39">
        <v>0.36</v>
      </c>
      <c r="U39" s="59">
        <v>2000</v>
      </c>
    </row>
    <row r="40" spans="1:21">
      <c r="A40" t="s">
        <v>30</v>
      </c>
      <c r="B40" s="59" t="s">
        <v>818</v>
      </c>
      <c r="C40" t="s">
        <v>967</v>
      </c>
      <c r="E40" s="59" t="s">
        <v>870</v>
      </c>
      <c r="G40" s="59" t="s">
        <v>893</v>
      </c>
      <c r="I40" s="59" t="s">
        <v>132</v>
      </c>
      <c r="J40" s="59" t="s">
        <v>930</v>
      </c>
      <c r="K40" s="59" t="s">
        <v>931</v>
      </c>
      <c r="P40" s="59" t="s">
        <v>957</v>
      </c>
      <c r="R40">
        <v>1273.1500000000001</v>
      </c>
      <c r="T40">
        <v>0.28000000000000003</v>
      </c>
      <c r="U40" s="59">
        <v>2000</v>
      </c>
    </row>
    <row r="41" spans="1:21">
      <c r="A41" t="s">
        <v>30</v>
      </c>
      <c r="B41" s="59" t="s">
        <v>819</v>
      </c>
      <c r="C41" t="s">
        <v>967</v>
      </c>
      <c r="E41" s="67">
        <v>73.459999999999994</v>
      </c>
      <c r="G41" s="67">
        <v>10.9</v>
      </c>
      <c r="I41" s="67">
        <v>0.01</v>
      </c>
      <c r="J41" s="67">
        <v>3.66</v>
      </c>
      <c r="K41" s="67">
        <v>4.75</v>
      </c>
      <c r="P41" s="67">
        <v>0.44</v>
      </c>
      <c r="R41">
        <v>1273.1500000000001</v>
      </c>
      <c r="T41">
        <v>0.32</v>
      </c>
      <c r="U41" s="59">
        <v>2000</v>
      </c>
    </row>
    <row r="42" spans="1:21">
      <c r="A42" t="s">
        <v>30</v>
      </c>
      <c r="B42" s="59" t="s">
        <v>820</v>
      </c>
      <c r="C42" t="s">
        <v>967</v>
      </c>
      <c r="E42" s="67">
        <v>72.8</v>
      </c>
      <c r="G42" s="67">
        <v>11.25</v>
      </c>
      <c r="I42" s="67">
        <v>0.06</v>
      </c>
      <c r="J42" s="67">
        <v>3.48</v>
      </c>
      <c r="K42" s="67">
        <v>4.5599999999999996</v>
      </c>
      <c r="P42" s="67">
        <v>0.77</v>
      </c>
      <c r="R42">
        <v>1273.1500000000001</v>
      </c>
      <c r="T42">
        <v>0.4</v>
      </c>
      <c r="U42" s="59">
        <v>2000</v>
      </c>
    </row>
    <row r="43" spans="1:21">
      <c r="A43" t="s">
        <v>30</v>
      </c>
      <c r="B43" s="59" t="s">
        <v>821</v>
      </c>
      <c r="C43" t="s">
        <v>967</v>
      </c>
      <c r="E43" s="67">
        <v>72.010000000000005</v>
      </c>
      <c r="G43" s="67">
        <v>11.46</v>
      </c>
      <c r="I43" s="67">
        <v>0</v>
      </c>
      <c r="J43" s="67">
        <v>3.55</v>
      </c>
      <c r="K43" s="67">
        <v>4.57</v>
      </c>
      <c r="P43" s="67">
        <v>1.71</v>
      </c>
      <c r="R43">
        <v>1273.1500000000001</v>
      </c>
      <c r="T43">
        <v>0.62</v>
      </c>
      <c r="U43" s="59">
        <v>2000</v>
      </c>
    </row>
    <row r="44" spans="1:21">
      <c r="A44" t="s">
        <v>30</v>
      </c>
      <c r="B44" s="59" t="s">
        <v>822</v>
      </c>
      <c r="C44" t="s">
        <v>967</v>
      </c>
      <c r="E44" s="67">
        <v>72.33</v>
      </c>
      <c r="G44" s="67">
        <v>10.54</v>
      </c>
      <c r="I44" s="67">
        <v>0.01</v>
      </c>
      <c r="J44" s="67">
        <v>3.42</v>
      </c>
      <c r="K44" s="67">
        <v>4.41</v>
      </c>
      <c r="P44" s="67">
        <v>2.2000000000000002</v>
      </c>
      <c r="R44">
        <v>1273.1500000000001</v>
      </c>
      <c r="T44">
        <v>0.74</v>
      </c>
      <c r="U44" s="59">
        <v>2000</v>
      </c>
    </row>
    <row r="45" spans="1:21">
      <c r="A45" t="s">
        <v>30</v>
      </c>
      <c r="B45" s="59" t="s">
        <v>823</v>
      </c>
      <c r="C45" t="s">
        <v>967</v>
      </c>
      <c r="E45" s="67">
        <v>72.25</v>
      </c>
      <c r="G45" s="67">
        <v>10.45</v>
      </c>
      <c r="I45" s="67">
        <v>0.03</v>
      </c>
      <c r="J45" s="67">
        <v>2.93</v>
      </c>
      <c r="K45" s="67">
        <v>4.37</v>
      </c>
      <c r="P45" s="67">
        <v>2.71</v>
      </c>
      <c r="R45">
        <v>1273.1500000000001</v>
      </c>
      <c r="T45">
        <v>0.86</v>
      </c>
      <c r="U45" s="59">
        <v>2000</v>
      </c>
    </row>
    <row r="46" spans="1:21">
      <c r="A46" t="s">
        <v>30</v>
      </c>
      <c r="B46" s="59" t="s">
        <v>824</v>
      </c>
      <c r="C46" t="s">
        <v>967</v>
      </c>
      <c r="E46" s="67">
        <v>70.959999999999994</v>
      </c>
      <c r="G46" s="67">
        <v>11.83</v>
      </c>
      <c r="I46" s="67">
        <v>0.02</v>
      </c>
      <c r="J46" s="67">
        <v>3.03</v>
      </c>
      <c r="K46" s="67">
        <v>4.3899999999999997</v>
      </c>
      <c r="P46" s="67">
        <v>2.86</v>
      </c>
      <c r="R46">
        <v>1273.1500000000001</v>
      </c>
      <c r="T46">
        <v>0.54</v>
      </c>
      <c r="U46" s="59">
        <v>2000</v>
      </c>
    </row>
    <row r="47" spans="1:21">
      <c r="A47" t="s">
        <v>30</v>
      </c>
      <c r="B47" s="59" t="s">
        <v>825</v>
      </c>
      <c r="C47" t="s">
        <v>967</v>
      </c>
      <c r="E47" s="67">
        <v>73.61</v>
      </c>
      <c r="G47" s="67">
        <v>11.16</v>
      </c>
      <c r="I47" s="67">
        <v>0.02</v>
      </c>
      <c r="J47" s="67">
        <v>3.72</v>
      </c>
      <c r="K47" s="67">
        <v>4.78</v>
      </c>
      <c r="P47" s="67">
        <v>0.41</v>
      </c>
      <c r="R47">
        <v>1273.1500000000001</v>
      </c>
      <c r="T47">
        <v>0.34</v>
      </c>
      <c r="U47" s="59">
        <v>2000</v>
      </c>
    </row>
    <row r="48" spans="1:21">
      <c r="A48" t="s">
        <v>30</v>
      </c>
      <c r="B48" s="59" t="s">
        <v>826</v>
      </c>
      <c r="C48" t="s">
        <v>967</v>
      </c>
      <c r="E48" s="67">
        <v>72.8</v>
      </c>
      <c r="G48" s="67">
        <v>11.48</v>
      </c>
      <c r="I48" s="67">
        <v>0.01</v>
      </c>
      <c r="J48" s="67">
        <v>3.65</v>
      </c>
      <c r="K48" s="67">
        <v>4.51</v>
      </c>
      <c r="P48" s="67">
        <v>0.82</v>
      </c>
      <c r="R48">
        <v>1273.1500000000001</v>
      </c>
      <c r="T48">
        <v>0.36</v>
      </c>
      <c r="U48" s="59">
        <v>2000</v>
      </c>
    </row>
    <row r="49" spans="1:21">
      <c r="A49" t="s">
        <v>30</v>
      </c>
      <c r="B49" s="59" t="s">
        <v>827</v>
      </c>
      <c r="C49" t="s">
        <v>967</v>
      </c>
      <c r="E49" s="67">
        <v>71.900000000000006</v>
      </c>
      <c r="G49" s="67">
        <v>11.49</v>
      </c>
      <c r="I49" s="67">
        <v>0</v>
      </c>
      <c r="J49" s="67">
        <v>3.6</v>
      </c>
      <c r="K49" s="67">
        <v>4.6100000000000003</v>
      </c>
      <c r="P49" s="67">
        <v>1.86</v>
      </c>
      <c r="R49">
        <v>1273.1500000000001</v>
      </c>
      <c r="T49">
        <v>0.64</v>
      </c>
      <c r="U49" s="59">
        <v>2000</v>
      </c>
    </row>
    <row r="50" spans="1:21">
      <c r="A50" t="s">
        <v>30</v>
      </c>
      <c r="B50" s="59" t="s">
        <v>828</v>
      </c>
      <c r="C50" t="s">
        <v>967</v>
      </c>
      <c r="E50" s="67">
        <v>72.290000000000006</v>
      </c>
      <c r="G50" s="67">
        <v>10.76</v>
      </c>
      <c r="I50" s="67">
        <v>0.02</v>
      </c>
      <c r="J50" s="67">
        <v>3.48</v>
      </c>
      <c r="K50" s="67">
        <v>4.4400000000000004</v>
      </c>
      <c r="P50" s="67">
        <v>2.42</v>
      </c>
      <c r="R50">
        <v>1273.1500000000001</v>
      </c>
      <c r="T50">
        <v>0.8</v>
      </c>
      <c r="U50" s="59">
        <v>2000</v>
      </c>
    </row>
    <row r="51" spans="1:21">
      <c r="A51" t="s">
        <v>30</v>
      </c>
      <c r="B51" s="59" t="s">
        <v>829</v>
      </c>
      <c r="C51" t="s">
        <v>967</v>
      </c>
      <c r="E51" s="67">
        <v>72.150000000000006</v>
      </c>
      <c r="G51" s="67">
        <v>10.68</v>
      </c>
      <c r="I51" s="67">
        <v>0.01</v>
      </c>
      <c r="J51" s="67">
        <v>3.17</v>
      </c>
      <c r="K51" s="67">
        <v>4.38</v>
      </c>
      <c r="P51" s="67">
        <v>2.93</v>
      </c>
      <c r="R51">
        <v>1273.1500000000001</v>
      </c>
      <c r="T51">
        <v>0.9</v>
      </c>
      <c r="U51" s="59">
        <v>2000</v>
      </c>
    </row>
    <row r="52" spans="1:21">
      <c r="A52" t="s">
        <v>30</v>
      </c>
      <c r="B52" s="59" t="s">
        <v>830</v>
      </c>
      <c r="C52" t="s">
        <v>967</v>
      </c>
      <c r="E52" s="67">
        <v>71.180000000000007</v>
      </c>
      <c r="G52" s="67">
        <v>11.43</v>
      </c>
      <c r="I52" s="67">
        <v>0.02</v>
      </c>
      <c r="J52" s="67">
        <v>3.18</v>
      </c>
      <c r="K52" s="67">
        <v>4.25</v>
      </c>
      <c r="P52" s="67">
        <v>2.97</v>
      </c>
      <c r="R52">
        <v>1273.1500000000001</v>
      </c>
      <c r="T52">
        <v>0.54</v>
      </c>
      <c r="U52" s="59">
        <v>2000</v>
      </c>
    </row>
    <row r="53" spans="1:21">
      <c r="A53" t="s">
        <v>30</v>
      </c>
      <c r="B53" s="59" t="s">
        <v>831</v>
      </c>
      <c r="C53" t="s">
        <v>967</v>
      </c>
      <c r="E53" s="67">
        <v>70.22</v>
      </c>
      <c r="G53" s="67">
        <v>14.93</v>
      </c>
      <c r="I53" s="67">
        <v>2.5</v>
      </c>
      <c r="J53" s="67">
        <v>3.43</v>
      </c>
      <c r="K53" s="67">
        <v>3.18</v>
      </c>
      <c r="P53" s="67">
        <v>3.77</v>
      </c>
      <c r="R53">
        <v>1273.1500000000001</v>
      </c>
      <c r="T53">
        <v>3.82</v>
      </c>
      <c r="U53" s="59">
        <v>2000</v>
      </c>
    </row>
    <row r="54" spans="1:21">
      <c r="A54" t="s">
        <v>30</v>
      </c>
      <c r="B54" s="59" t="s">
        <v>832</v>
      </c>
      <c r="C54" t="s">
        <v>967</v>
      </c>
      <c r="E54" s="67">
        <v>73.260000000000005</v>
      </c>
      <c r="G54" s="67">
        <v>13.08</v>
      </c>
      <c r="I54" s="67">
        <v>1.78</v>
      </c>
      <c r="J54" s="67">
        <v>2.96</v>
      </c>
      <c r="K54" s="67">
        <v>3.59</v>
      </c>
      <c r="P54" s="67">
        <v>3.23</v>
      </c>
      <c r="R54">
        <v>1273.1500000000001</v>
      </c>
      <c r="T54">
        <v>3.74</v>
      </c>
      <c r="U54" s="59">
        <v>2000</v>
      </c>
    </row>
    <row r="55" spans="1:21">
      <c r="A55" t="s">
        <v>30</v>
      </c>
      <c r="B55" s="59" t="s">
        <v>833</v>
      </c>
      <c r="C55" t="s">
        <v>967</v>
      </c>
      <c r="E55" s="67">
        <v>75.290000000000006</v>
      </c>
      <c r="G55" s="59" t="s">
        <v>894</v>
      </c>
      <c r="I55" s="67">
        <v>0.85</v>
      </c>
      <c r="J55" s="67">
        <v>3.14</v>
      </c>
      <c r="K55" s="67">
        <v>4.1500000000000004</v>
      </c>
      <c r="P55" s="59" t="s">
        <v>958</v>
      </c>
      <c r="R55">
        <v>1273.1500000000001</v>
      </c>
      <c r="T55">
        <v>4.04</v>
      </c>
      <c r="U55" s="59">
        <v>2000</v>
      </c>
    </row>
    <row r="56" spans="1:21">
      <c r="A56" t="s">
        <v>30</v>
      </c>
      <c r="B56" s="59" t="s">
        <v>834</v>
      </c>
      <c r="C56" t="s">
        <v>967</v>
      </c>
      <c r="E56" s="67">
        <v>75.180000000000007</v>
      </c>
      <c r="G56" s="59" t="s">
        <v>589</v>
      </c>
      <c r="I56" s="67">
        <v>0.02</v>
      </c>
      <c r="J56" s="67">
        <v>3.48</v>
      </c>
      <c r="K56" s="67">
        <v>4.63</v>
      </c>
      <c r="P56" s="59" t="s">
        <v>959</v>
      </c>
      <c r="R56">
        <v>1273.1500000000001</v>
      </c>
      <c r="T56">
        <v>3.7</v>
      </c>
      <c r="U56" s="59">
        <v>2000</v>
      </c>
    </row>
    <row r="57" spans="1:21">
      <c r="A57" t="s">
        <v>30</v>
      </c>
      <c r="B57" s="59" t="s">
        <v>835</v>
      </c>
      <c r="C57" t="s">
        <v>967</v>
      </c>
      <c r="E57" s="67">
        <v>75.14</v>
      </c>
      <c r="G57" s="59" t="s">
        <v>895</v>
      </c>
      <c r="I57" s="67">
        <v>0.84</v>
      </c>
      <c r="J57" s="67">
        <v>3.03</v>
      </c>
      <c r="K57" s="67">
        <v>4.08</v>
      </c>
      <c r="P57" s="59" t="s">
        <v>306</v>
      </c>
      <c r="R57">
        <v>1573.15</v>
      </c>
      <c r="T57">
        <v>4</v>
      </c>
      <c r="U57" s="59">
        <v>1</v>
      </c>
    </row>
    <row r="58" spans="1:21">
      <c r="A58" t="s">
        <v>30</v>
      </c>
      <c r="B58" s="59" t="s">
        <v>836</v>
      </c>
      <c r="C58" t="s">
        <v>967</v>
      </c>
      <c r="E58" s="67">
        <v>72.91</v>
      </c>
      <c r="G58" s="59" t="s">
        <v>630</v>
      </c>
      <c r="I58" s="67">
        <v>1.63</v>
      </c>
      <c r="J58" s="67">
        <v>2.93</v>
      </c>
      <c r="K58" s="67">
        <v>3.62</v>
      </c>
      <c r="P58" s="59" t="s">
        <v>960</v>
      </c>
      <c r="R58">
        <v>1573.15</v>
      </c>
      <c r="T58">
        <v>3</v>
      </c>
      <c r="U58" s="59">
        <v>1</v>
      </c>
    </row>
    <row r="59" spans="1:21">
      <c r="A59" t="s">
        <v>30</v>
      </c>
      <c r="B59" s="59" t="s">
        <v>837</v>
      </c>
      <c r="C59" t="s">
        <v>967</v>
      </c>
      <c r="E59" s="67">
        <v>75.03</v>
      </c>
      <c r="G59" s="59" t="s">
        <v>590</v>
      </c>
      <c r="I59" s="67">
        <v>0.01</v>
      </c>
      <c r="J59" s="67">
        <v>3.4</v>
      </c>
      <c r="K59" s="67">
        <v>4.6500000000000004</v>
      </c>
      <c r="P59" s="59" t="s">
        <v>961</v>
      </c>
      <c r="R59">
        <v>1573.15</v>
      </c>
      <c r="T59">
        <v>3.32</v>
      </c>
      <c r="U59" s="59">
        <v>1</v>
      </c>
    </row>
    <row r="60" spans="1:21">
      <c r="A60" t="s">
        <v>30</v>
      </c>
      <c r="B60" s="59" t="s">
        <v>838</v>
      </c>
      <c r="C60" t="s">
        <v>967</v>
      </c>
      <c r="E60" s="59">
        <v>71.41</v>
      </c>
      <c r="G60" s="59">
        <v>10.96</v>
      </c>
      <c r="I60" s="59">
        <v>0.04</v>
      </c>
      <c r="J60" s="59">
        <v>3.3</v>
      </c>
      <c r="K60" s="59">
        <v>4.53</v>
      </c>
      <c r="P60" s="59">
        <v>2</v>
      </c>
      <c r="R60">
        <v>1433.15</v>
      </c>
      <c r="T60">
        <v>2.7</v>
      </c>
      <c r="U60" s="59">
        <v>2000</v>
      </c>
    </row>
    <row r="61" spans="1:21">
      <c r="A61" t="s">
        <v>30</v>
      </c>
      <c r="B61" s="59" t="s">
        <v>839</v>
      </c>
      <c r="C61" t="s">
        <v>967</v>
      </c>
      <c r="E61" s="67">
        <v>70.83</v>
      </c>
      <c r="G61" s="59" t="s">
        <v>896</v>
      </c>
      <c r="I61" s="67">
        <v>0.05</v>
      </c>
      <c r="J61" s="67">
        <v>3.26</v>
      </c>
      <c r="K61" s="67">
        <v>4.4800000000000004</v>
      </c>
      <c r="P61" s="59" t="s">
        <v>962</v>
      </c>
      <c r="R61">
        <v>1433.15</v>
      </c>
      <c r="T61">
        <v>3.28</v>
      </c>
      <c r="U61" s="59">
        <v>2000</v>
      </c>
    </row>
    <row r="62" spans="1:21">
      <c r="A62" t="s">
        <v>30</v>
      </c>
      <c r="B62" s="59" t="s">
        <v>840</v>
      </c>
      <c r="C62" t="s">
        <v>967</v>
      </c>
      <c r="E62" s="67">
        <v>70.819999999999993</v>
      </c>
      <c r="G62" s="59" t="s">
        <v>897</v>
      </c>
      <c r="I62" s="67">
        <v>0.02</v>
      </c>
      <c r="J62" s="67">
        <v>3.15</v>
      </c>
      <c r="K62" s="67">
        <v>4.5599999999999996</v>
      </c>
      <c r="P62" s="59" t="s">
        <v>963</v>
      </c>
      <c r="R62">
        <v>1433.15</v>
      </c>
      <c r="T62">
        <v>3.12</v>
      </c>
      <c r="U62" s="59">
        <v>2000</v>
      </c>
    </row>
    <row r="63" spans="1:21">
      <c r="A63" t="s">
        <v>30</v>
      </c>
      <c r="B63" s="59" t="s">
        <v>841</v>
      </c>
      <c r="C63" t="s">
        <v>967</v>
      </c>
      <c r="E63" s="67">
        <v>70.83</v>
      </c>
      <c r="G63" s="59" t="s">
        <v>897</v>
      </c>
      <c r="I63" s="67">
        <v>0</v>
      </c>
      <c r="J63" s="67">
        <v>3.19</v>
      </c>
      <c r="K63" s="67">
        <v>4.5</v>
      </c>
      <c r="P63" s="59" t="s">
        <v>962</v>
      </c>
      <c r="R63">
        <v>1433.15</v>
      </c>
      <c r="T63">
        <v>3.1</v>
      </c>
      <c r="U63" s="59">
        <v>2000</v>
      </c>
    </row>
    <row r="64" spans="1:21">
      <c r="A64" t="s">
        <v>30</v>
      </c>
      <c r="B64" s="59" t="s">
        <v>842</v>
      </c>
      <c r="C64" t="s">
        <v>967</v>
      </c>
      <c r="E64" s="67">
        <v>70.709999999999994</v>
      </c>
      <c r="G64" s="59" t="s">
        <v>898</v>
      </c>
      <c r="I64" s="67">
        <v>0.79</v>
      </c>
      <c r="J64" s="67">
        <v>2.92</v>
      </c>
      <c r="K64" s="67">
        <v>3.89</v>
      </c>
      <c r="P64" s="59" t="s">
        <v>964</v>
      </c>
      <c r="R64">
        <v>1433.15</v>
      </c>
      <c r="T64">
        <v>2.42</v>
      </c>
      <c r="U64" s="59">
        <v>2000</v>
      </c>
    </row>
    <row r="65" spans="1:21">
      <c r="A65" t="s">
        <v>30</v>
      </c>
      <c r="B65" s="59" t="s">
        <v>843</v>
      </c>
      <c r="C65" t="s">
        <v>967</v>
      </c>
      <c r="E65" s="67">
        <v>69.75</v>
      </c>
      <c r="G65" s="59" t="s">
        <v>351</v>
      </c>
      <c r="I65" s="67">
        <v>1.66</v>
      </c>
      <c r="J65" s="67">
        <v>2.8</v>
      </c>
      <c r="K65" s="67">
        <v>3.44</v>
      </c>
      <c r="P65" s="59" t="s">
        <v>965</v>
      </c>
      <c r="R65">
        <v>1433.15</v>
      </c>
      <c r="T65">
        <v>2.16</v>
      </c>
      <c r="U65" s="59">
        <v>2000</v>
      </c>
    </row>
    <row r="66" spans="1:21">
      <c r="A66" t="s">
        <v>30</v>
      </c>
      <c r="B66" s="59" t="s">
        <v>844</v>
      </c>
      <c r="C66" t="s">
        <v>967</v>
      </c>
      <c r="E66" s="67">
        <v>70.959999999999994</v>
      </c>
      <c r="G66" s="59" t="s">
        <v>896</v>
      </c>
      <c r="I66" s="67">
        <v>0.03</v>
      </c>
      <c r="J66" s="67">
        <v>3.47</v>
      </c>
      <c r="K66" s="67">
        <v>4.58</v>
      </c>
      <c r="P66" s="59" t="s">
        <v>966</v>
      </c>
      <c r="R66">
        <v>1433.15</v>
      </c>
      <c r="T66">
        <v>2.52</v>
      </c>
      <c r="U66" s="59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references</vt:lpstr>
      <vt:lpstr>TO_DO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 Gerve</dc:creator>
  <cp:lastModifiedBy>Thomas Van Gerve</cp:lastModifiedBy>
  <dcterms:created xsi:type="dcterms:W3CDTF">2024-05-17T11:35:27Z</dcterms:created>
  <dcterms:modified xsi:type="dcterms:W3CDTF">2024-06-11T11:51:56Z</dcterms:modified>
</cp:coreProperties>
</file>