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s" sheetId="1" r:id="rId3"/>
    <sheet state="visible" name="Sheet3" sheetId="2" r:id="rId4"/>
    <sheet state="visible" name="Timing" sheetId="3" r:id="rId5"/>
  </sheets>
  <definedNames/>
  <calcPr/>
</workbook>
</file>

<file path=xl/sharedStrings.xml><?xml version="1.0" encoding="utf-8"?>
<sst xmlns="http://schemas.openxmlformats.org/spreadsheetml/2006/main" count="99" uniqueCount="70">
  <si>
    <t>Qty</t>
  </si>
  <si>
    <t>Attiny Frequency:</t>
  </si>
  <si>
    <t>Part Number</t>
  </si>
  <si>
    <t>Description</t>
  </si>
  <si>
    <t>STP16CPC26MTR</t>
  </si>
  <si>
    <t>16 bit constant current sink</t>
  </si>
  <si>
    <t>ATtiny4313</t>
  </si>
  <si>
    <t>ATtiny 20 MHz 8-Bit Micro - SOIC-20</t>
  </si>
  <si>
    <t>Hz</t>
  </si>
  <si>
    <t>Clks per bit:</t>
  </si>
  <si>
    <t>clks</t>
  </si>
  <si>
    <t>(1/2 the freqency of the micro + 16 data bits + Latching &amp; output)</t>
  </si>
  <si>
    <t>N bit Color:</t>
  </si>
  <si>
    <t>bits</t>
  </si>
  <si>
    <t>N rows to multiplex:</t>
  </si>
  <si>
    <t>Total Update Rate</t>
  </si>
  <si>
    <t>Wait Time per Bit:</t>
  </si>
  <si>
    <t>CLY6D-FKC-CK1N1D1BB7D3D3</t>
  </si>
  <si>
    <t>RGB LED</t>
  </si>
  <si>
    <t>DMG9933USD-13DICT-ND</t>
  </si>
  <si>
    <t>P-FET transistors. pair (SOIC-8)</t>
  </si>
  <si>
    <t>FT230XS-U</t>
  </si>
  <si>
    <t>USB to serial converter</t>
  </si>
  <si>
    <t>2013499-1</t>
  </si>
  <si>
    <t>micro USB connector</t>
  </si>
  <si>
    <t>DS3231MZ/V+</t>
  </si>
  <si>
    <t>High Accuracy RTC w/ internal osc.</t>
  </si>
  <si>
    <t>15910060</t>
  </si>
  <si>
    <t>Cost per 1</t>
  </si>
  <si>
    <t>ms</t>
  </si>
  <si>
    <t>Setup Time per Bit:</t>
  </si>
  <si>
    <t>Cost per 100</t>
  </si>
  <si>
    <t>Net (per 1)</t>
  </si>
  <si>
    <t>Net (per 100)</t>
  </si>
  <si>
    <t>6 pos prog header</t>
  </si>
  <si>
    <t>PTS645SH50SMTR92 LFS</t>
  </si>
  <si>
    <t>tac switch</t>
  </si>
  <si>
    <t>1k resistors</t>
  </si>
  <si>
    <t>2k resistors</t>
  </si>
  <si>
    <t>datasheet</t>
  </si>
  <si>
    <t>.1 uF</t>
  </si>
  <si>
    <t>1 uF</t>
  </si>
  <si>
    <t>10 uF</t>
  </si>
  <si>
    <t>http://www.st.com/content/ccc/resource/technical/document/datasheet/5c/ed/b3/8b/32/99/4d/cd/CD00298756.pdf/files/CD00298756.pdf/jcr:content/translations/en.CD00298756.pdf</t>
  </si>
  <si>
    <t>http://www.atmel.com/images/doc8246.pdf</t>
  </si>
  <si>
    <t>http://www.cree.com/~/media/Files/Cree/LED-Components-and-Modules/HB/Data-Sheets/1321-CLY6D-FKC.pdf</t>
  </si>
  <si>
    <t>http://www.diodes.com/_files/datasheets/ds32085.pdf</t>
  </si>
  <si>
    <t>http://www.ftdichip.com/Support/Documents/DataSheets/ICs/DS_FT230X.pdf</t>
  </si>
  <si>
    <t>http://www.te.com/usa-en/product-2013499-1.html</t>
  </si>
  <si>
    <t>https://datasheets.maximintegrated.com/en/ds/DS3231M.pdf</t>
  </si>
  <si>
    <t>http://www.digikey.com/product-detail/en/molex-llc/0015916062/WM6888CT-ND/3044894</t>
  </si>
  <si>
    <t>http://www.ck-components.com/media/1471/pts645.pdf</t>
  </si>
  <si>
    <t>Dimensions (in):</t>
  </si>
  <si>
    <t>Total:</t>
  </si>
  <si>
    <t>Board Fabrication, 2 layer</t>
  </si>
  <si>
    <t>PCB Way</t>
  </si>
  <si>
    <t>Dirty PCB</t>
  </si>
  <si>
    <t>Sunstone (USA)</t>
  </si>
  <si>
    <t>Fab</t>
  </si>
  <si>
    <t>PCB-CART</t>
  </si>
  <si>
    <t>PCB-NG</t>
  </si>
  <si>
    <t>PCB Assembly Express</t>
  </si>
  <si>
    <t>Grand Total:</t>
  </si>
  <si>
    <t>Cost for 100:</t>
  </si>
  <si>
    <t>Cost for X:</t>
  </si>
  <si>
    <t>Price Sold At:</t>
  </si>
  <si>
    <t>Number sold to recop</t>
  </si>
  <si>
    <t>Total Profit:</t>
  </si>
  <si>
    <t>SMD Trimmer</t>
  </si>
  <si>
    <t>http://www.digikey.com/product-detail/en/copal-electronics-inc/ST4ETB102/ST4ETB102CT-ND/738512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</si>
</sst>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&quot;$&quot;#,##0.00"/>
  </numFmts>
  <fonts count="6">
    <font>
      <sz val="10.0"/>
      <color rgb="FF000000"/>
      <name val="Arial"/>
    </font>
    <font/>
    <font>
      <b/>
      <sz val="10.0"/>
    </font>
    <font>
      <sz val="11.0"/>
      <color rgb="FF000000"/>
      <name val="Inconsolata"/>
    </font>
    <font>
      <sz val="9.0"/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3" xfId="0" applyFont="1" applyNumberFormat="1"/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2" fillId="0" fontId="2" numFmtId="0" xfId="0" applyAlignment="1" applyBorder="1" applyFont="1">
      <alignment horizontal="center"/>
    </xf>
    <xf borderId="3" fillId="0" fontId="1" numFmtId="0" xfId="0" applyAlignment="1" applyBorder="1" applyFont="1">
      <alignment/>
    </xf>
    <xf borderId="0" fillId="0" fontId="1" numFmtId="3" xfId="0" applyAlignment="1" applyFont="1" applyNumberFormat="1">
      <alignment/>
    </xf>
    <xf borderId="3" fillId="0" fontId="1" numFmtId="0" xfId="0" applyBorder="1" applyFont="1"/>
    <xf borderId="0" fillId="0" fontId="1" numFmtId="164" xfId="0" applyFont="1" applyNumberFormat="1"/>
    <xf borderId="2" fillId="0" fontId="2" numFmtId="165" xfId="0" applyAlignment="1" applyBorder="1" applyFont="1" applyNumberFormat="1">
      <alignment horizontal="center"/>
    </xf>
    <xf borderId="0" fillId="2" fontId="3" numFmtId="164" xfId="0" applyAlignment="1" applyFill="1" applyFont="1" applyNumberFormat="1">
      <alignment/>
    </xf>
    <xf borderId="0" fillId="0" fontId="4" numFmtId="0" xfId="0" applyAlignment="1" applyFont="1">
      <alignment/>
    </xf>
    <xf borderId="4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5" xfId="0" applyFont="1" applyNumberFormat="1"/>
    <xf borderId="5" fillId="0" fontId="1" numFmtId="165" xfId="0" applyBorder="1" applyFont="1" applyNumberFormat="1"/>
    <xf borderId="0" fillId="0" fontId="5" numFmtId="0" xfId="0" applyAlignment="1" applyFont="1">
      <alignment/>
    </xf>
    <xf borderId="0" fillId="0" fontId="1" numFmtId="165" xfId="0" applyAlignment="1" applyFont="1" applyNumberFormat="1">
      <alignment/>
    </xf>
    <xf borderId="0" fillId="0" fontId="0" numFmtId="165" xfId="0" applyAlignment="1" applyFont="1" applyNumberFormat="1">
      <alignment horizontal="right"/>
    </xf>
    <xf borderId="6" fillId="0" fontId="1" numFmtId="165" xfId="0" applyAlignment="1" applyBorder="1" applyFont="1" applyNumberFormat="1">
      <alignment/>
    </xf>
    <xf borderId="7" fillId="0" fontId="1" numFmtId="165" xfId="0" applyBorder="1" applyFont="1" applyNumberFormat="1"/>
    <xf borderId="8" fillId="0" fontId="1" numFmtId="165" xfId="0" applyBorder="1" applyFont="1" applyNumberForma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.com/content/ccc/resource/technical/document/datasheet/5c/ed/b3/8b/32/99/4d/cd/CD00298756.pdf/files/CD00298756.pdf/jcr:content/translations/en.CD00298756.pdf" TargetMode="External"/><Relationship Id="rId2" Type="http://schemas.openxmlformats.org/officeDocument/2006/relationships/hyperlink" Target="http://www.atmel.com/images/doc8246.pdf" TargetMode="External"/><Relationship Id="rId3" Type="http://schemas.openxmlformats.org/officeDocument/2006/relationships/hyperlink" Target="http://www.cree.com/~/media/Files/Cree/LED-Components-and-Modules/HB/Data-Sheets/1321-CLY6D-FKC.pdf" TargetMode="External"/><Relationship Id="rId4" Type="http://schemas.openxmlformats.org/officeDocument/2006/relationships/hyperlink" Target="http://www.diodes.com/_files/datasheets/ds32085.pd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www.digikey.com/product-detail/en/copal-electronics-inc/ST4ETB102/ST4ETB102CT-ND/738512" TargetMode="External"/><Relationship Id="rId9" Type="http://schemas.openxmlformats.org/officeDocument/2006/relationships/hyperlink" Target="http://www.ck-components.com/media/1471/pts645.pdf" TargetMode="External"/><Relationship Id="rId5" Type="http://schemas.openxmlformats.org/officeDocument/2006/relationships/hyperlink" Target="http://www.ftdichip.com/Support/Documents/DataSheets/ICs/DS_FT230X.pdf" TargetMode="External"/><Relationship Id="rId6" Type="http://schemas.openxmlformats.org/officeDocument/2006/relationships/hyperlink" Target="http://www.te.com/usa-en/product-2013499-1.html" TargetMode="External"/><Relationship Id="rId7" Type="http://schemas.openxmlformats.org/officeDocument/2006/relationships/hyperlink" Target="https://datasheets.maximintegrated.com/en/ds/DS3231M.pdf" TargetMode="External"/><Relationship Id="rId8" Type="http://schemas.openxmlformats.org/officeDocument/2006/relationships/hyperlink" Target="http://www.digikey.com/product-detail/en/molex-llc/0015916062/WM6888CT-ND/304489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28.43"/>
    <col customWidth="1" min="3" max="3" width="33.0"/>
    <col customWidth="1" min="4" max="4" width="10.14"/>
    <col customWidth="1" min="5" max="5" width="12.14"/>
    <col customWidth="1" min="6" max="6" width="10.14"/>
    <col customWidth="1" min="7" max="7" width="12.29"/>
    <col customWidth="1" min="10" max="10" width="10.43"/>
    <col customWidth="1" min="11" max="11" width="11.57"/>
  </cols>
  <sheetData>
    <row r="1">
      <c r="A1" s="2" t="s">
        <v>0</v>
      </c>
      <c r="B1" s="4" t="s">
        <v>2</v>
      </c>
      <c r="C1" s="4" t="s">
        <v>3</v>
      </c>
      <c r="D1" s="9" t="s">
        <v>28</v>
      </c>
      <c r="E1" s="9" t="s">
        <v>31</v>
      </c>
      <c r="F1" s="9" t="s">
        <v>32</v>
      </c>
      <c r="G1" s="12" t="s">
        <v>33</v>
      </c>
      <c r="H1" s="13" t="s">
        <v>39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5">
        <v>1.0</v>
      </c>
      <c r="B2" s="3" t="s">
        <v>4</v>
      </c>
      <c r="C2" s="3" t="s">
        <v>5</v>
      </c>
      <c r="D2" s="15" t="str">
        <f>0.7477</f>
        <v>$0.75</v>
      </c>
      <c r="E2" s="15" t="str">
        <f>0.5673</f>
        <v>$0.57</v>
      </c>
      <c r="F2" s="15" t="str">
        <f t="shared" ref="F2:F10" si="1">D2*A2</f>
        <v>$0.75</v>
      </c>
      <c r="G2" s="16" t="str">
        <f t="shared" ref="G2:G10" si="2">E2*A2</f>
        <v>$0.57</v>
      </c>
      <c r="H2" s="17" t="s">
        <v>43</v>
      </c>
    </row>
    <row r="3">
      <c r="A3" s="5">
        <v>1.0</v>
      </c>
      <c r="B3" s="3" t="s">
        <v>6</v>
      </c>
      <c r="C3" s="3" t="s">
        <v>7</v>
      </c>
      <c r="D3" s="18">
        <v>1.84</v>
      </c>
      <c r="E3" s="18">
        <v>1.334</v>
      </c>
      <c r="F3" s="15" t="str">
        <f t="shared" si="1"/>
        <v>$1.84</v>
      </c>
      <c r="G3" s="16" t="str">
        <f t="shared" si="2"/>
        <v>$1.33</v>
      </c>
      <c r="H3" s="17" t="s">
        <v>44</v>
      </c>
    </row>
    <row r="4">
      <c r="A4" s="7" t="str">
        <f>6+6+8</f>
        <v>20</v>
      </c>
      <c r="B4" s="3" t="s">
        <v>17</v>
      </c>
      <c r="C4" s="3" t="s">
        <v>18</v>
      </c>
      <c r="D4" s="18">
        <v>0.37</v>
      </c>
      <c r="E4" s="19">
        <v>0.32</v>
      </c>
      <c r="F4" s="15" t="str">
        <f t="shared" si="1"/>
        <v>$7.40</v>
      </c>
      <c r="G4" s="16" t="str">
        <f t="shared" si="2"/>
        <v>$6.40</v>
      </c>
      <c r="H4" s="17" t="s">
        <v>45</v>
      </c>
    </row>
    <row r="5">
      <c r="A5" s="5">
        <v>3.0</v>
      </c>
      <c r="B5" s="3" t="s">
        <v>19</v>
      </c>
      <c r="C5" s="3" t="s">
        <v>20</v>
      </c>
      <c r="D5" s="18">
        <v>0.41</v>
      </c>
      <c r="E5" s="18">
        <v>0.2601</v>
      </c>
      <c r="F5" s="15" t="str">
        <f t="shared" si="1"/>
        <v>$1.23</v>
      </c>
      <c r="G5" s="16" t="str">
        <f t="shared" si="2"/>
        <v>$0.78</v>
      </c>
      <c r="H5" s="17" t="s">
        <v>46</v>
      </c>
    </row>
    <row r="6">
      <c r="A6" s="5">
        <v>1.0</v>
      </c>
      <c r="B6" s="3" t="s">
        <v>21</v>
      </c>
      <c r="C6" s="3" t="s">
        <v>22</v>
      </c>
      <c r="D6" s="18">
        <v>2.04</v>
      </c>
      <c r="E6" s="18">
        <v>1.9</v>
      </c>
      <c r="F6" s="15" t="str">
        <f t="shared" si="1"/>
        <v>$2.04</v>
      </c>
      <c r="G6" s="16" t="str">
        <f t="shared" si="2"/>
        <v>$1.90</v>
      </c>
      <c r="H6" s="17" t="s">
        <v>47</v>
      </c>
    </row>
    <row r="7">
      <c r="A7" s="3">
        <v>1.0</v>
      </c>
      <c r="B7" s="3" t="s">
        <v>23</v>
      </c>
      <c r="C7" s="3" t="s">
        <v>24</v>
      </c>
      <c r="D7" s="18">
        <v>1.78</v>
      </c>
      <c r="E7" s="18">
        <v>1.38</v>
      </c>
      <c r="F7" s="15" t="str">
        <f t="shared" si="1"/>
        <v>$1.78</v>
      </c>
      <c r="G7" s="16" t="str">
        <f t="shared" si="2"/>
        <v>$1.38</v>
      </c>
      <c r="H7" s="17" t="s">
        <v>48</v>
      </c>
    </row>
    <row r="8">
      <c r="A8" s="3">
        <v>1.0</v>
      </c>
      <c r="B8" s="3" t="s">
        <v>25</v>
      </c>
      <c r="C8" s="3" t="s">
        <v>26</v>
      </c>
      <c r="D8" s="18">
        <v>6.46</v>
      </c>
      <c r="E8" s="18">
        <v>4.807</v>
      </c>
      <c r="F8" s="15" t="str">
        <f t="shared" si="1"/>
        <v>$6.46</v>
      </c>
      <c r="G8" s="16" t="str">
        <f t="shared" si="2"/>
        <v>$4.81</v>
      </c>
      <c r="H8" s="17" t="s">
        <v>49</v>
      </c>
    </row>
    <row r="9">
      <c r="A9" s="3">
        <v>1.0</v>
      </c>
      <c r="B9" s="11" t="s">
        <v>27</v>
      </c>
      <c r="C9" s="3" t="s">
        <v>34</v>
      </c>
      <c r="D9" s="18">
        <v>0.57</v>
      </c>
      <c r="E9" s="18">
        <v>0.366</v>
      </c>
      <c r="F9" s="15" t="str">
        <f t="shared" si="1"/>
        <v>$0.57</v>
      </c>
      <c r="G9" s="16" t="str">
        <f t="shared" si="2"/>
        <v>$0.37</v>
      </c>
      <c r="H9" s="17" t="s">
        <v>50</v>
      </c>
    </row>
    <row r="10">
      <c r="A10" s="3">
        <v>1.0</v>
      </c>
      <c r="B10" s="3" t="s">
        <v>35</v>
      </c>
      <c r="C10" s="3" t="s">
        <v>36</v>
      </c>
      <c r="D10" s="18">
        <v>0.21</v>
      </c>
      <c r="E10" s="18">
        <v>0.1767</v>
      </c>
      <c r="F10" s="15" t="str">
        <f t="shared" si="1"/>
        <v>$0.21</v>
      </c>
      <c r="G10" s="16" t="str">
        <f t="shared" si="2"/>
        <v>$0.18</v>
      </c>
      <c r="H10" s="17" t="s">
        <v>51</v>
      </c>
    </row>
    <row r="11">
      <c r="A11" s="3">
        <v>6.0</v>
      </c>
      <c r="C11" s="3" t="s">
        <v>37</v>
      </c>
      <c r="D11" s="15"/>
      <c r="E11" s="15"/>
      <c r="F11" s="15"/>
      <c r="G11" s="15"/>
    </row>
    <row r="12">
      <c r="A12" s="3">
        <v>1.0</v>
      </c>
      <c r="C12" s="3" t="s">
        <v>38</v>
      </c>
      <c r="D12" s="15"/>
      <c r="E12" s="15"/>
      <c r="F12" s="15"/>
      <c r="G12" s="15"/>
      <c r="H12" s="3" t="s">
        <v>52</v>
      </c>
      <c r="I12" s="3">
        <v>2.0</v>
      </c>
      <c r="J12" s="3">
        <v>3.0</v>
      </c>
    </row>
    <row r="13">
      <c r="A13" s="3">
        <v>4.0</v>
      </c>
      <c r="C13" s="3" t="s">
        <v>40</v>
      </c>
      <c r="D13" s="15"/>
      <c r="E13" s="15"/>
      <c r="F13" s="15"/>
      <c r="G13" s="15"/>
    </row>
    <row r="14">
      <c r="A14" s="3">
        <v>1.0</v>
      </c>
      <c r="C14" s="3" t="s">
        <v>41</v>
      </c>
      <c r="D14" s="15"/>
      <c r="E14" s="15"/>
      <c r="F14" s="15"/>
      <c r="G14" s="15"/>
    </row>
    <row r="15">
      <c r="A15" s="3">
        <v>2.0</v>
      </c>
      <c r="C15" s="3" t="s">
        <v>42</v>
      </c>
      <c r="D15" s="15"/>
      <c r="E15" s="15"/>
      <c r="F15" s="15"/>
      <c r="G15" s="15"/>
    </row>
    <row r="16">
      <c r="D16" s="15"/>
      <c r="E16" s="20" t="s">
        <v>53</v>
      </c>
      <c r="F16" s="21" t="str">
        <f t="shared" ref="F16:G16" si="3">SUM(F2:F15)</f>
        <v>$22.28</v>
      </c>
      <c r="G16" s="22" t="str">
        <f t="shared" si="3"/>
        <v>$17.71</v>
      </c>
    </row>
    <row r="17">
      <c r="D17" s="15"/>
      <c r="E17" s="15"/>
      <c r="F17" s="15"/>
      <c r="G17" s="15"/>
    </row>
    <row r="18">
      <c r="A18" s="3"/>
      <c r="B18" s="23" t="s">
        <v>54</v>
      </c>
      <c r="C18" s="3" t="s">
        <v>55</v>
      </c>
      <c r="D18" s="15"/>
      <c r="E18" s="18">
        <v>1.51</v>
      </c>
      <c r="F18" s="15"/>
      <c r="G18" s="15" t="str">
        <f t="shared" ref="G18:G20" si="4">E18*A18</f>
        <v>$0.00</v>
      </c>
    </row>
    <row r="19">
      <c r="A19" s="3">
        <v>1.0</v>
      </c>
      <c r="C19" s="3" t="s">
        <v>56</v>
      </c>
      <c r="D19" s="15"/>
      <c r="E19" s="18">
        <v>2.42</v>
      </c>
      <c r="F19" s="15"/>
      <c r="G19" s="15" t="str">
        <f t="shared" si="4"/>
        <v>$2.42</v>
      </c>
    </row>
    <row r="20">
      <c r="A20" s="3"/>
      <c r="C20" s="3" t="s">
        <v>57</v>
      </c>
      <c r="D20" s="15"/>
      <c r="E20" s="18">
        <v>7.66</v>
      </c>
      <c r="F20" s="15"/>
      <c r="G20" s="15" t="str">
        <f t="shared" si="4"/>
        <v>$0.00</v>
      </c>
    </row>
    <row r="21">
      <c r="A21" s="3">
        <v>1.0</v>
      </c>
      <c r="B21" s="23" t="s">
        <v>58</v>
      </c>
      <c r="C21" s="3" t="s">
        <v>59</v>
      </c>
      <c r="D21" s="18"/>
      <c r="E21" s="18">
        <v>4.15</v>
      </c>
      <c r="F21" s="15"/>
      <c r="G21" s="18">
        <v>7.4</v>
      </c>
    </row>
    <row r="22">
      <c r="A22" s="3"/>
      <c r="C22" s="3" t="s">
        <v>60</v>
      </c>
      <c r="D22" s="15"/>
      <c r="E22" s="15" t="str">
        <f>12*J12*I12</f>
        <v>$72.00</v>
      </c>
      <c r="F22" s="15"/>
      <c r="G22" s="15" t="str">
        <f t="shared" ref="G22:G23" si="5">E22*A22</f>
        <v>$0.00</v>
      </c>
    </row>
    <row r="23">
      <c r="A23" s="3"/>
      <c r="C23" s="3" t="s">
        <v>61</v>
      </c>
      <c r="D23" s="15"/>
      <c r="E23" s="18">
        <v>7.7</v>
      </c>
      <c r="F23" s="15"/>
      <c r="G23" s="15" t="str">
        <f t="shared" si="5"/>
        <v>$0.00</v>
      </c>
    </row>
    <row r="24">
      <c r="D24" s="15"/>
      <c r="E24" s="15"/>
      <c r="F24" s="18" t="s">
        <v>53</v>
      </c>
      <c r="G24" s="15" t="str">
        <f>SUM(G18:G23)</f>
        <v>$9.82</v>
      </c>
    </row>
    <row r="25">
      <c r="D25" s="15"/>
      <c r="E25" s="15"/>
      <c r="F25" s="15"/>
      <c r="G25" s="15"/>
    </row>
    <row r="26">
      <c r="D26" s="15"/>
      <c r="E26" s="18" t="s">
        <v>62</v>
      </c>
      <c r="F26" s="15" t="str">
        <f>G24+F16</f>
        <v>$32.10</v>
      </c>
      <c r="G26" s="15" t="str">
        <f>G16+G24</f>
        <v>$27.53</v>
      </c>
    </row>
    <row r="27">
      <c r="D27" s="15"/>
      <c r="E27" s="15"/>
      <c r="F27" s="15"/>
      <c r="G27" s="15"/>
    </row>
    <row r="28">
      <c r="B28" s="3" t="s">
        <v>63</v>
      </c>
      <c r="D28" s="15"/>
      <c r="E28" s="18" t="s">
        <v>64</v>
      </c>
      <c r="F28" s="3">
        <v>50.0</v>
      </c>
      <c r="G28" s="15" t="str">
        <f>G26*F28</f>
        <v>$1,376.57</v>
      </c>
    </row>
    <row r="29">
      <c r="D29" s="15"/>
      <c r="E29" s="18" t="s">
        <v>65</v>
      </c>
      <c r="F29" s="15"/>
      <c r="G29" s="18" t="str">
        <f>F26*2</f>
        <v>$64.20</v>
      </c>
    </row>
    <row r="30">
      <c r="D30" s="15"/>
      <c r="E30" s="18" t="s">
        <v>66</v>
      </c>
      <c r="F30" s="15"/>
      <c r="G30" s="1" t="str">
        <f>CEILING(G28/G29)</f>
        <v>22</v>
      </c>
    </row>
    <row r="31">
      <c r="D31" s="15"/>
      <c r="E31" s="18" t="s">
        <v>67</v>
      </c>
      <c r="F31" s="15"/>
      <c r="G31" s="15" t="str">
        <f>G29*F28-G28</f>
        <v>$1,833.21</v>
      </c>
    </row>
    <row r="32">
      <c r="D32" s="15"/>
      <c r="E32" s="15"/>
      <c r="F32" s="15"/>
      <c r="G32" s="15"/>
    </row>
    <row r="33">
      <c r="B33" s="3" t="s">
        <v>68</v>
      </c>
      <c r="C33" s="17" t="s">
        <v>69</v>
      </c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  <row r="1002">
      <c r="D1002" s="15"/>
      <c r="E1002" s="15"/>
      <c r="F1002" s="15"/>
      <c r="G1002" s="15"/>
    </row>
    <row r="1003">
      <c r="D1003" s="15"/>
      <c r="E1003" s="15"/>
      <c r="F1003" s="15"/>
      <c r="G1003" s="15"/>
    </row>
  </sheetData>
  <mergeCells count="2">
    <mergeCell ref="B21:B23"/>
    <mergeCell ref="B18:B20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C3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2</v>
      </c>
      <c r="C1" s="4" t="s">
        <v>3</v>
      </c>
    </row>
    <row r="2">
      <c r="A2" s="5">
        <v>1.0</v>
      </c>
      <c r="B2" s="3" t="s">
        <v>4</v>
      </c>
      <c r="C2" s="3" t="s">
        <v>5</v>
      </c>
    </row>
    <row r="3">
      <c r="A3" s="5">
        <v>1.0</v>
      </c>
      <c r="B3" s="3" t="s">
        <v>6</v>
      </c>
      <c r="C3" s="3" t="s">
        <v>7</v>
      </c>
    </row>
    <row r="4">
      <c r="A4" s="7" t="str">
        <f>6+6+8</f>
        <v>20</v>
      </c>
      <c r="B4" s="3" t="s">
        <v>17</v>
      </c>
      <c r="C4" s="3" t="s">
        <v>18</v>
      </c>
    </row>
    <row r="5">
      <c r="A5" s="5">
        <v>3.0</v>
      </c>
      <c r="B5" s="3" t="s">
        <v>19</v>
      </c>
      <c r="C5" s="3" t="s">
        <v>20</v>
      </c>
    </row>
    <row r="6">
      <c r="A6" s="5">
        <v>1.0</v>
      </c>
      <c r="B6" s="3" t="s">
        <v>21</v>
      </c>
      <c r="C6" s="3" t="s">
        <v>22</v>
      </c>
    </row>
    <row r="7">
      <c r="A7" s="3">
        <v>1.0</v>
      </c>
      <c r="B7" s="3" t="s">
        <v>23</v>
      </c>
      <c r="C7" s="3" t="s">
        <v>24</v>
      </c>
    </row>
    <row r="8">
      <c r="A8" s="3">
        <v>1.0</v>
      </c>
      <c r="B8" s="3" t="s">
        <v>25</v>
      </c>
      <c r="C8" s="3" t="s">
        <v>26</v>
      </c>
    </row>
    <row r="9">
      <c r="A9" s="3">
        <v>1.0</v>
      </c>
      <c r="B9" s="11" t="s">
        <v>27</v>
      </c>
      <c r="C9" s="3" t="s">
        <v>34</v>
      </c>
    </row>
    <row r="10">
      <c r="A10" s="3">
        <v>1.0</v>
      </c>
      <c r="B10" s="3" t="s">
        <v>35</v>
      </c>
      <c r="C10" s="3" t="s">
        <v>36</v>
      </c>
    </row>
    <row r="11">
      <c r="A11" s="3">
        <v>6.0</v>
      </c>
      <c r="C11" s="3" t="s">
        <v>37</v>
      </c>
    </row>
    <row r="12">
      <c r="A12" s="3">
        <v>1.0</v>
      </c>
      <c r="C12" s="3" t="s">
        <v>38</v>
      </c>
    </row>
    <row r="13">
      <c r="A13" s="3">
        <v>4.0</v>
      </c>
      <c r="C13" s="3" t="s">
        <v>40</v>
      </c>
    </row>
    <row r="14">
      <c r="A14" s="3">
        <v>1.0</v>
      </c>
      <c r="C14" s="3" t="s">
        <v>41</v>
      </c>
    </row>
    <row r="15">
      <c r="A15" s="3">
        <v>2.0</v>
      </c>
      <c r="C15" s="3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  <col customWidth="1" min="2" max="2" width="10.29"/>
    <col customWidth="1" min="3" max="3" width="7.57"/>
    <col customWidth="1" min="4" max="4" width="54.0"/>
  </cols>
  <sheetData>
    <row r="1">
      <c r="B1" s="1"/>
    </row>
    <row r="2">
      <c r="B2" s="1"/>
    </row>
    <row r="3">
      <c r="A3" s="3" t="s">
        <v>1</v>
      </c>
      <c r="B3" s="1" t="str">
        <f>8*10^6</f>
        <v>8,000,000</v>
      </c>
      <c r="C3" s="3" t="s">
        <v>8</v>
      </c>
    </row>
    <row r="4">
      <c r="A4" s="3" t="s">
        <v>9</v>
      </c>
      <c r="B4" s="6">
        <v>40.0</v>
      </c>
      <c r="C4" s="3" t="s">
        <v>10</v>
      </c>
      <c r="D4" s="3" t="s">
        <v>11</v>
      </c>
    </row>
    <row r="5">
      <c r="A5" s="3" t="s">
        <v>12</v>
      </c>
      <c r="B5" s="6">
        <v>8.0</v>
      </c>
      <c r="C5" s="3" t="s">
        <v>13</v>
      </c>
    </row>
    <row r="6">
      <c r="A6" s="3" t="s">
        <v>14</v>
      </c>
      <c r="B6" s="3">
        <v>12.0</v>
      </c>
    </row>
    <row r="7">
      <c r="B7" s="1"/>
    </row>
    <row r="8">
      <c r="A8" s="3" t="s">
        <v>15</v>
      </c>
      <c r="B8" s="6">
        <v>120.0</v>
      </c>
      <c r="C8" s="3" t="s">
        <v>8</v>
      </c>
    </row>
    <row r="9">
      <c r="B9" s="1"/>
    </row>
    <row r="10">
      <c r="A10" s="3" t="s">
        <v>16</v>
      </c>
      <c r="B10" s="8" t="str">
        <f>((1/(120*8))-((B4*B5*B6)/B3))*1000</f>
        <v>0.562</v>
      </c>
      <c r="C10" s="3" t="s">
        <v>29</v>
      </c>
    </row>
    <row r="11">
      <c r="A11" s="3" t="s">
        <v>30</v>
      </c>
      <c r="B11" s="10" t="str">
        <f>(((B4*B5*B6)/B3))*1000</f>
        <v>0.480</v>
      </c>
      <c r="C11" s="3" t="s">
        <v>29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</sheetData>
  <drawing r:id="rId1"/>
</worksheet>
</file>