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uwic\Downloads\Repository\"/>
    </mc:Choice>
  </mc:AlternateContent>
  <xr:revisionPtr revIDLastSave="0" documentId="13_ncr:1_{88025A2E-182C-4856-A071-DFFE9F78E6F8}" xr6:coauthVersionLast="47" xr6:coauthVersionMax="47" xr10:uidLastSave="{00000000-0000-0000-0000-000000000000}"/>
  <bookViews>
    <workbookView xWindow="495" yWindow="1710" windowWidth="24225" windowHeight="13590" firstSheet="3" activeTab="9" xr2:uid="{00000000-000D-0000-FFFF-FFFF00000000}"/>
  </bookViews>
  <sheets>
    <sheet name="Prob_Full" sheetId="4" r:id="rId1"/>
    <sheet name="Prob_S1" sheetId="5" r:id="rId2"/>
    <sheet name="Prob_S2" sheetId="6" r:id="rId3"/>
    <sheet name="Prob_S3" sheetId="7" r:id="rId4"/>
    <sheet name="Schmid_All" sheetId="8" r:id="rId5"/>
    <sheet name="Interest_Based_All" sheetId="9" r:id="rId6"/>
    <sheet name="EVPPI_VOI" sheetId="10" r:id="rId7"/>
    <sheet name="EVPPI_Interest_Based" sheetId="11" r:id="rId8"/>
    <sheet name="Ranking" sheetId="12" r:id="rId9"/>
    <sheet name="Ranking-Rounded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9" l="1"/>
  <c r="C18" i="11"/>
  <c r="E14" i="11"/>
  <c r="C15" i="11"/>
  <c r="C14" i="10"/>
  <c r="D14" i="10"/>
  <c r="E14" i="10"/>
  <c r="C15" i="10"/>
  <c r="D15" i="10"/>
  <c r="E15" i="10"/>
  <c r="D13" i="10"/>
  <c r="E13" i="10"/>
  <c r="C13" i="10"/>
  <c r="D9" i="9"/>
  <c r="E9" i="9"/>
  <c r="F9" i="9"/>
  <c r="G9" i="9"/>
  <c r="H9" i="9"/>
  <c r="I9" i="9"/>
  <c r="J9" i="9"/>
  <c r="K9" i="9"/>
  <c r="L9" i="9"/>
  <c r="M9" i="9"/>
  <c r="N9" i="9"/>
  <c r="O9" i="9"/>
  <c r="P9" i="9"/>
  <c r="C9" i="9"/>
  <c r="J18" i="8"/>
  <c r="D31" i="11"/>
  <c r="C31" i="11"/>
  <c r="F31" i="11" s="1"/>
  <c r="C15" i="12" s="1"/>
  <c r="C15" i="13" s="1"/>
  <c r="D29" i="11"/>
  <c r="C29" i="11"/>
  <c r="F29" i="11" s="1"/>
  <c r="C14" i="12" s="1"/>
  <c r="C14" i="13" s="1"/>
  <c r="D27" i="11"/>
  <c r="C27" i="11"/>
  <c r="D25" i="11"/>
  <c r="C25" i="11"/>
  <c r="F25" i="11" s="1"/>
  <c r="C12" i="12" s="1"/>
  <c r="C12" i="13" s="1"/>
  <c r="D22" i="11"/>
  <c r="D23" i="11" s="1"/>
  <c r="C22" i="11"/>
  <c r="C23" i="11" s="1"/>
  <c r="B10" i="11"/>
  <c r="E9" i="11"/>
  <c r="E15" i="11" s="1"/>
  <c r="D9" i="11"/>
  <c r="D15" i="11" s="1"/>
  <c r="C9" i="11"/>
  <c r="E8" i="11"/>
  <c r="E37" i="11" s="1"/>
  <c r="E41" i="11" s="1"/>
  <c r="D8" i="11"/>
  <c r="D14" i="11" s="1"/>
  <c r="C8" i="11"/>
  <c r="C14" i="11" s="1"/>
  <c r="E7" i="11"/>
  <c r="E13" i="11" s="1"/>
  <c r="D7" i="11"/>
  <c r="C7" i="11"/>
  <c r="K4" i="11"/>
  <c r="G38" i="11" s="1"/>
  <c r="G42" i="11" s="1"/>
  <c r="H4" i="11"/>
  <c r="E4" i="11"/>
  <c r="H3" i="11"/>
  <c r="E3" i="11"/>
  <c r="H2" i="11"/>
  <c r="E2" i="11"/>
  <c r="D25" i="10"/>
  <c r="F25" i="10" s="1"/>
  <c r="B15" i="12" s="1"/>
  <c r="C25" i="10"/>
  <c r="D24" i="10"/>
  <c r="F24" i="10" s="1"/>
  <c r="B14" i="12" s="1"/>
  <c r="F23" i="10"/>
  <c r="B13" i="12" s="1"/>
  <c r="F22" i="10"/>
  <c r="B12" i="12" s="1"/>
  <c r="F21" i="10"/>
  <c r="B11" i="12" s="1"/>
  <c r="B10" i="10"/>
  <c r="E9" i="10"/>
  <c r="C9" i="10"/>
  <c r="C8" i="10"/>
  <c r="E7" i="10"/>
  <c r="C7" i="10"/>
  <c r="K6" i="10"/>
  <c r="K4" i="10"/>
  <c r="H4" i="10"/>
  <c r="F4" i="10"/>
  <c r="E4" i="10"/>
  <c r="E8" i="10" s="1"/>
  <c r="H3" i="10"/>
  <c r="E3" i="10"/>
  <c r="H2" i="10"/>
  <c r="E2" i="10"/>
  <c r="Y26" i="9"/>
  <c r="Y27" i="9" s="1"/>
  <c r="Q26" i="9"/>
  <c r="Q27" i="9" s="1"/>
  <c r="I26" i="9"/>
  <c r="I27" i="9" s="1"/>
  <c r="AC24" i="9"/>
  <c r="AC26" i="9" s="1"/>
  <c r="AC27" i="9" s="1"/>
  <c r="Y24" i="9"/>
  <c r="U24" i="9"/>
  <c r="U26" i="9" s="1"/>
  <c r="U27" i="9" s="1"/>
  <c r="Q24" i="9"/>
  <c r="M24" i="9"/>
  <c r="M26" i="9" s="1"/>
  <c r="M27" i="9" s="1"/>
  <c r="I24" i="9"/>
  <c r="E24" i="9"/>
  <c r="E26" i="9" s="1"/>
  <c r="E27" i="9" s="1"/>
  <c r="Q20" i="9"/>
  <c r="G7" i="12" s="1"/>
  <c r="C7" i="13" s="1"/>
  <c r="Q19" i="9"/>
  <c r="G6" i="12" s="1"/>
  <c r="C6" i="13" s="1"/>
  <c r="Q18" i="9"/>
  <c r="G5" i="12" s="1"/>
  <c r="C5" i="13" s="1"/>
  <c r="Q17" i="9"/>
  <c r="G4" i="12" s="1"/>
  <c r="C4" i="13" s="1"/>
  <c r="Q16" i="9"/>
  <c r="G3" i="12" s="1"/>
  <c r="C3" i="13" s="1"/>
  <c r="S6" i="9"/>
  <c r="AB24" i="9" s="1"/>
  <c r="AB26" i="9" s="1"/>
  <c r="AB27" i="9" s="1"/>
  <c r="P6" i="9"/>
  <c r="N6" i="9"/>
  <c r="M6" i="9"/>
  <c r="L6" i="9"/>
  <c r="K6" i="9"/>
  <c r="J6" i="9"/>
  <c r="I6" i="9"/>
  <c r="H6" i="9"/>
  <c r="G6" i="9"/>
  <c r="F6" i="9"/>
  <c r="E6" i="9"/>
  <c r="D6" i="9"/>
  <c r="C6" i="9"/>
  <c r="B6" i="9"/>
  <c r="O10" i="9" s="1"/>
  <c r="O11" i="9" s="1"/>
  <c r="J22" i="8"/>
  <c r="F7" i="12" s="1"/>
  <c r="B7" i="13" s="1"/>
  <c r="J21" i="8"/>
  <c r="F6" i="12" s="1"/>
  <c r="B6" i="13" s="1"/>
  <c r="J20" i="8"/>
  <c r="F5" i="12" s="1"/>
  <c r="B5" i="13" s="1"/>
  <c r="J19" i="8"/>
  <c r="F4" i="12" s="1"/>
  <c r="B4" i="13" s="1"/>
  <c r="F3" i="12"/>
  <c r="B3" i="13" s="1"/>
  <c r="O7" i="8"/>
  <c r="L7" i="8"/>
  <c r="K7" i="8"/>
  <c r="F7" i="8"/>
  <c r="S6" i="8"/>
  <c r="J26" i="8" s="1"/>
  <c r="J28" i="8" s="1"/>
  <c r="J29" i="8" s="1"/>
  <c r="B6" i="8"/>
  <c r="E11" i="8" s="1"/>
  <c r="B67" i="7"/>
  <c r="B66" i="7"/>
  <c r="B65" i="7"/>
  <c r="B64" i="7"/>
  <c r="A62" i="7"/>
  <c r="M26" i="7"/>
  <c r="M27" i="7" s="1"/>
  <c r="R25" i="7"/>
  <c r="R26" i="7" s="1"/>
  <c r="R27" i="7" s="1"/>
  <c r="M25" i="7"/>
  <c r="I25" i="7"/>
  <c r="I26" i="7" s="1"/>
  <c r="I27" i="7" s="1"/>
  <c r="H25" i="7"/>
  <c r="H26" i="7" s="1"/>
  <c r="H27" i="7" s="1"/>
  <c r="H28" i="7" s="1"/>
  <c r="E25" i="7"/>
  <c r="E26" i="7" s="1"/>
  <c r="E27" i="7" s="1"/>
  <c r="R23" i="7"/>
  <c r="Q23" i="7"/>
  <c r="Q25" i="7" s="1"/>
  <c r="Q26" i="7" s="1"/>
  <c r="Q27" i="7" s="1"/>
  <c r="P23" i="7"/>
  <c r="P25" i="7" s="1"/>
  <c r="P26" i="7" s="1"/>
  <c r="P27" i="7" s="1"/>
  <c r="O23" i="7"/>
  <c r="O25" i="7" s="1"/>
  <c r="O26" i="7" s="1"/>
  <c r="N23" i="7"/>
  <c r="N25" i="7" s="1"/>
  <c r="N26" i="7" s="1"/>
  <c r="N27" i="7" s="1"/>
  <c r="M23" i="7"/>
  <c r="L23" i="7"/>
  <c r="L25" i="7" s="1"/>
  <c r="L26" i="7" s="1"/>
  <c r="L27" i="7" s="1"/>
  <c r="K23" i="7"/>
  <c r="K25" i="7" s="1"/>
  <c r="K26" i="7" s="1"/>
  <c r="J23" i="7"/>
  <c r="J25" i="7" s="1"/>
  <c r="J26" i="7" s="1"/>
  <c r="J27" i="7" s="1"/>
  <c r="I23" i="7"/>
  <c r="H23" i="7"/>
  <c r="G23" i="7"/>
  <c r="G25" i="7" s="1"/>
  <c r="G26" i="7" s="1"/>
  <c r="F23" i="7"/>
  <c r="F25" i="7" s="1"/>
  <c r="F26" i="7" s="1"/>
  <c r="F27" i="7" s="1"/>
  <c r="E23" i="7"/>
  <c r="D23" i="7"/>
  <c r="D25" i="7" s="1"/>
  <c r="D26" i="7" s="1"/>
  <c r="D27" i="7" s="1"/>
  <c r="D28" i="7" s="1"/>
  <c r="C23" i="7"/>
  <c r="C25" i="7" s="1"/>
  <c r="C26" i="7" s="1"/>
  <c r="K18" i="7"/>
  <c r="D7" i="12" s="1"/>
  <c r="F7" i="13" s="1"/>
  <c r="K17" i="7"/>
  <c r="D6" i="12" s="1"/>
  <c r="F6" i="13" s="1"/>
  <c r="K16" i="7"/>
  <c r="D5" i="12" s="1"/>
  <c r="F5" i="13" s="1"/>
  <c r="K15" i="7"/>
  <c r="D4" i="12" s="1"/>
  <c r="F4" i="13" s="1"/>
  <c r="K14" i="7"/>
  <c r="D3" i="12" s="1"/>
  <c r="F3" i="13" s="1"/>
  <c r="O9" i="7"/>
  <c r="K9" i="7"/>
  <c r="N8" i="7"/>
  <c r="N9" i="7" s="1"/>
  <c r="M8" i="7"/>
  <c r="M9" i="7" s="1"/>
  <c r="J8" i="7"/>
  <c r="J9" i="7" s="1"/>
  <c r="I8" i="7"/>
  <c r="I9" i="7" s="1"/>
  <c r="C13" i="7" s="1"/>
  <c r="F8" i="7"/>
  <c r="F9" i="7" s="1"/>
  <c r="E8" i="7"/>
  <c r="E9" i="7" s="1"/>
  <c r="E10" i="7" s="1"/>
  <c r="P7" i="7"/>
  <c r="P8" i="7" s="1"/>
  <c r="P9" i="7" s="1"/>
  <c r="O7" i="7"/>
  <c r="O8" i="7" s="1"/>
  <c r="N7" i="7"/>
  <c r="M7" i="7"/>
  <c r="L7" i="7"/>
  <c r="L8" i="7" s="1"/>
  <c r="L9" i="7" s="1"/>
  <c r="K7" i="7"/>
  <c r="K8" i="7" s="1"/>
  <c r="J7" i="7"/>
  <c r="I7" i="7"/>
  <c r="H7" i="7"/>
  <c r="H8" i="7" s="1"/>
  <c r="H9" i="7" s="1"/>
  <c r="G7" i="7"/>
  <c r="G8" i="7" s="1"/>
  <c r="G9" i="7" s="1"/>
  <c r="F7" i="7"/>
  <c r="E7" i="7"/>
  <c r="D7" i="7"/>
  <c r="D8" i="7" s="1"/>
  <c r="D9" i="7" s="1"/>
  <c r="C7" i="7"/>
  <c r="C8" i="7" s="1"/>
  <c r="C9" i="7" s="1"/>
  <c r="B5" i="7"/>
  <c r="B67" i="6"/>
  <c r="B66" i="6"/>
  <c r="B65" i="6"/>
  <c r="B64" i="6"/>
  <c r="B68" i="6" s="1"/>
  <c r="B69" i="6" s="1"/>
  <c r="A62" i="6"/>
  <c r="S26" i="6"/>
  <c r="S27" i="6" s="1"/>
  <c r="C26" i="6"/>
  <c r="C27" i="6" s="1"/>
  <c r="S23" i="6"/>
  <c r="S25" i="6" s="1"/>
  <c r="O23" i="6"/>
  <c r="O25" i="6" s="1"/>
  <c r="O26" i="6" s="1"/>
  <c r="O27" i="6" s="1"/>
  <c r="K23" i="6"/>
  <c r="K25" i="6" s="1"/>
  <c r="K26" i="6" s="1"/>
  <c r="K27" i="6" s="1"/>
  <c r="G23" i="6"/>
  <c r="G25" i="6" s="1"/>
  <c r="G26" i="6" s="1"/>
  <c r="G27" i="6" s="1"/>
  <c r="C23" i="6"/>
  <c r="C25" i="6" s="1"/>
  <c r="L18" i="6"/>
  <c r="C7" i="12" s="1"/>
  <c r="E7" i="13" s="1"/>
  <c r="L17" i="6"/>
  <c r="C6" i="12" s="1"/>
  <c r="E6" i="13" s="1"/>
  <c r="L16" i="6"/>
  <c r="C5" i="12" s="1"/>
  <c r="E5" i="13" s="1"/>
  <c r="L15" i="6"/>
  <c r="C4" i="12" s="1"/>
  <c r="E4" i="13" s="1"/>
  <c r="L14" i="6"/>
  <c r="C3" i="12" s="1"/>
  <c r="E3" i="13" s="1"/>
  <c r="M9" i="6"/>
  <c r="O8" i="6"/>
  <c r="O9" i="6" s="1"/>
  <c r="J13" i="6" s="1"/>
  <c r="N8" i="6"/>
  <c r="N9" i="6" s="1"/>
  <c r="K8" i="6"/>
  <c r="J8" i="6"/>
  <c r="G8" i="6"/>
  <c r="G9" i="6" s="1"/>
  <c r="F8" i="6"/>
  <c r="F9" i="6" s="1"/>
  <c r="C8" i="6"/>
  <c r="P7" i="6"/>
  <c r="P8" i="6" s="1"/>
  <c r="O7" i="6"/>
  <c r="N7" i="6"/>
  <c r="M7" i="6"/>
  <c r="M8" i="6" s="1"/>
  <c r="L7" i="6"/>
  <c r="L8" i="6" s="1"/>
  <c r="K7" i="6"/>
  <c r="J7" i="6"/>
  <c r="I7" i="6"/>
  <c r="I8" i="6" s="1"/>
  <c r="I9" i="6" s="1"/>
  <c r="H7" i="6"/>
  <c r="H8" i="6" s="1"/>
  <c r="G7" i="6"/>
  <c r="F7" i="6"/>
  <c r="E7" i="6"/>
  <c r="E8" i="6" s="1"/>
  <c r="E9" i="6" s="1"/>
  <c r="D7" i="6"/>
  <c r="D8" i="6" s="1"/>
  <c r="C7" i="6"/>
  <c r="S5" i="6"/>
  <c r="R23" i="6" s="1"/>
  <c r="R25" i="6" s="1"/>
  <c r="R26" i="6" s="1"/>
  <c r="R27" i="6" s="1"/>
  <c r="B5" i="6"/>
  <c r="B66" i="5"/>
  <c r="B65" i="5"/>
  <c r="B64" i="5"/>
  <c r="B63" i="5"/>
  <c r="A61" i="5"/>
  <c r="F22" i="5"/>
  <c r="F24" i="5" s="1"/>
  <c r="F25" i="5" s="1"/>
  <c r="F26" i="5" s="1"/>
  <c r="H18" i="5"/>
  <c r="B7" i="12" s="1"/>
  <c r="H17" i="5"/>
  <c r="B6" i="12" s="1"/>
  <c r="H16" i="5"/>
  <c r="B5" i="12" s="1"/>
  <c r="H15" i="5"/>
  <c r="B4" i="12" s="1"/>
  <c r="H14" i="5"/>
  <c r="B3" i="12" s="1"/>
  <c r="J8" i="5"/>
  <c r="J9" i="5" s="1"/>
  <c r="P7" i="5"/>
  <c r="P8" i="5" s="1"/>
  <c r="P9" i="5" s="1"/>
  <c r="O7" i="5"/>
  <c r="O8" i="5" s="1"/>
  <c r="O9" i="5" s="1"/>
  <c r="N7" i="5"/>
  <c r="N8" i="5" s="1"/>
  <c r="N9" i="5" s="1"/>
  <c r="M7" i="5"/>
  <c r="M8" i="5" s="1"/>
  <c r="M9" i="5" s="1"/>
  <c r="L7" i="5"/>
  <c r="L8" i="5" s="1"/>
  <c r="L9" i="5" s="1"/>
  <c r="K7" i="5"/>
  <c r="K8" i="5" s="1"/>
  <c r="K9" i="5" s="1"/>
  <c r="J7" i="5"/>
  <c r="I7" i="5"/>
  <c r="I8" i="5" s="1"/>
  <c r="I9" i="5" s="1"/>
  <c r="H7" i="5"/>
  <c r="H8" i="5" s="1"/>
  <c r="H9" i="5" s="1"/>
  <c r="G7" i="5"/>
  <c r="G8" i="5" s="1"/>
  <c r="G9" i="5" s="1"/>
  <c r="F7" i="5"/>
  <c r="F8" i="5" s="1"/>
  <c r="F9" i="5" s="1"/>
  <c r="E7" i="5"/>
  <c r="E8" i="5" s="1"/>
  <c r="E9" i="5" s="1"/>
  <c r="D7" i="5"/>
  <c r="D8" i="5" s="1"/>
  <c r="D9" i="5" s="1"/>
  <c r="C7" i="5"/>
  <c r="C8" i="5" s="1"/>
  <c r="C9" i="5" s="1"/>
  <c r="S5" i="5"/>
  <c r="I22" i="5" s="1"/>
  <c r="I24" i="5" s="1"/>
  <c r="I25" i="5" s="1"/>
  <c r="I26" i="5" s="1"/>
  <c r="B5" i="5"/>
  <c r="B69" i="4"/>
  <c r="B68" i="4"/>
  <c r="B67" i="4"/>
  <c r="B66" i="4"/>
  <c r="B70" i="4" s="1"/>
  <c r="B71" i="4" s="1"/>
  <c r="A64" i="4"/>
  <c r="M18" i="4"/>
  <c r="K18" i="4"/>
  <c r="I18" i="4"/>
  <c r="E18" i="4"/>
  <c r="G16" i="4"/>
  <c r="G18" i="4" s="1"/>
  <c r="F16" i="4"/>
  <c r="C16" i="4"/>
  <c r="C18" i="4" s="1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P8" i="4"/>
  <c r="P10" i="4" s="1"/>
  <c r="P11" i="4" s="1"/>
  <c r="O8" i="4"/>
  <c r="N8" i="4"/>
  <c r="M8" i="4"/>
  <c r="L8" i="4"/>
  <c r="L10" i="4" s="1"/>
  <c r="L11" i="4" s="1"/>
  <c r="K8" i="4"/>
  <c r="J8" i="4"/>
  <c r="I8" i="4"/>
  <c r="H8" i="4"/>
  <c r="H10" i="4" s="1"/>
  <c r="H11" i="4" s="1"/>
  <c r="G8" i="4"/>
  <c r="F8" i="4"/>
  <c r="E8" i="4"/>
  <c r="D8" i="4"/>
  <c r="D10" i="4" s="1"/>
  <c r="D11" i="4" s="1"/>
  <c r="C8" i="4"/>
  <c r="P7" i="4"/>
  <c r="O7" i="4"/>
  <c r="O10" i="4" s="1"/>
  <c r="O11" i="4" s="1"/>
  <c r="N7" i="4"/>
  <c r="N10" i="4" s="1"/>
  <c r="N11" i="4" s="1"/>
  <c r="M7" i="4"/>
  <c r="M10" i="4" s="1"/>
  <c r="M11" i="4" s="1"/>
  <c r="L7" i="4"/>
  <c r="K7" i="4"/>
  <c r="K10" i="4" s="1"/>
  <c r="K11" i="4" s="1"/>
  <c r="J7" i="4"/>
  <c r="J10" i="4" s="1"/>
  <c r="J11" i="4" s="1"/>
  <c r="I7" i="4"/>
  <c r="I10" i="4" s="1"/>
  <c r="I11" i="4" s="1"/>
  <c r="H7" i="4"/>
  <c r="G7" i="4"/>
  <c r="G10" i="4" s="1"/>
  <c r="G11" i="4" s="1"/>
  <c r="F7" i="4"/>
  <c r="F10" i="4" s="1"/>
  <c r="F11" i="4" s="1"/>
  <c r="E7" i="4"/>
  <c r="E10" i="4" s="1"/>
  <c r="E11" i="4" s="1"/>
  <c r="D7" i="4"/>
  <c r="C7" i="4"/>
  <c r="C10" i="4" s="1"/>
  <c r="C11" i="4" s="1"/>
  <c r="S5" i="4"/>
  <c r="X23" i="4" s="1"/>
  <c r="X27" i="4" s="1"/>
  <c r="B5" i="4"/>
  <c r="J22" i="5" l="1"/>
  <c r="J24" i="5" s="1"/>
  <c r="J25" i="5" s="1"/>
  <c r="J26" i="5" s="1"/>
  <c r="D10" i="5"/>
  <c r="H38" i="11"/>
  <c r="H42" i="11" s="1"/>
  <c r="G36" i="11"/>
  <c r="G40" i="11" s="1"/>
  <c r="G37" i="11"/>
  <c r="G41" i="11" s="1"/>
  <c r="G43" i="11" s="1"/>
  <c r="G44" i="11" s="1"/>
  <c r="D38" i="11"/>
  <c r="D42" i="11" s="1"/>
  <c r="E38" i="11"/>
  <c r="E42" i="11" s="1"/>
  <c r="F37" i="11"/>
  <c r="F41" i="11" s="1"/>
  <c r="F23" i="11"/>
  <c r="C11" i="12" s="1"/>
  <c r="C11" i="13" s="1"/>
  <c r="F27" i="11"/>
  <c r="C13" i="12" s="1"/>
  <c r="C13" i="13" s="1"/>
  <c r="C13" i="11"/>
  <c r="D13" i="11"/>
  <c r="E16" i="11"/>
  <c r="E17" i="11" s="1"/>
  <c r="E21" i="11" s="1"/>
  <c r="L10" i="9"/>
  <c r="L11" i="9" s="1"/>
  <c r="I28" i="9"/>
  <c r="F10" i="9"/>
  <c r="F11" i="9" s="1"/>
  <c r="E15" i="9" s="1"/>
  <c r="D10" i="9"/>
  <c r="D11" i="9" s="1"/>
  <c r="I10" i="9"/>
  <c r="I11" i="9" s="1"/>
  <c r="N10" i="9"/>
  <c r="N11" i="9" s="1"/>
  <c r="Y28" i="9"/>
  <c r="E10" i="9"/>
  <c r="E11" i="9" s="1"/>
  <c r="J10" i="9"/>
  <c r="J11" i="9" s="1"/>
  <c r="K15" i="9" s="1"/>
  <c r="P10" i="9"/>
  <c r="P11" i="9" s="1"/>
  <c r="M28" i="9"/>
  <c r="AC28" i="9"/>
  <c r="AB29" i="9" s="1"/>
  <c r="AB28" i="9"/>
  <c r="H10" i="9"/>
  <c r="H11" i="9" s="1"/>
  <c r="M10" i="9"/>
  <c r="M11" i="9" s="1"/>
  <c r="E28" i="9"/>
  <c r="U28" i="9"/>
  <c r="Q28" i="9"/>
  <c r="O8" i="8"/>
  <c r="P11" i="8"/>
  <c r="P12" i="8" s="1"/>
  <c r="P13" i="8" s="1"/>
  <c r="G11" i="8"/>
  <c r="G12" i="8" s="1"/>
  <c r="G13" i="8" s="1"/>
  <c r="H8" i="8"/>
  <c r="L11" i="8"/>
  <c r="D11" i="8"/>
  <c r="D12" i="8" s="1"/>
  <c r="D13" i="8" s="1"/>
  <c r="H11" i="8"/>
  <c r="H12" i="8" s="1"/>
  <c r="H13" i="8" s="1"/>
  <c r="F17" i="8" s="1"/>
  <c r="K11" i="8"/>
  <c r="K12" i="8" s="1"/>
  <c r="K13" i="8" s="1"/>
  <c r="N11" i="8"/>
  <c r="J11" i="8"/>
  <c r="J12" i="8" s="1"/>
  <c r="J13" i="8" s="1"/>
  <c r="H17" i="8" s="1"/>
  <c r="F11" i="8"/>
  <c r="F12" i="8" s="1"/>
  <c r="F13" i="8" s="1"/>
  <c r="G8" i="8"/>
  <c r="O11" i="8"/>
  <c r="M8" i="8"/>
  <c r="C11" i="8"/>
  <c r="C12" i="8" s="1"/>
  <c r="C13" i="8" s="1"/>
  <c r="M11" i="8"/>
  <c r="I11" i="8"/>
  <c r="O12" i="8"/>
  <c r="O13" i="8" s="1"/>
  <c r="H10" i="5"/>
  <c r="P10" i="5"/>
  <c r="F13" i="5"/>
  <c r="J10" i="5"/>
  <c r="E12" i="4"/>
  <c r="J15" i="4"/>
  <c r="C15" i="4"/>
  <c r="I12" i="4"/>
  <c r="F15" i="4"/>
  <c r="M12" i="4"/>
  <c r="N18" i="4"/>
  <c r="E10" i="5"/>
  <c r="M10" i="5"/>
  <c r="E13" i="5"/>
  <c r="J27" i="5"/>
  <c r="C10" i="7"/>
  <c r="F13" i="7"/>
  <c r="G10" i="7"/>
  <c r="L10" i="5"/>
  <c r="E15" i="4"/>
  <c r="F12" i="4"/>
  <c r="H15" i="4"/>
  <c r="J12" i="4"/>
  <c r="L15" i="4"/>
  <c r="N12" i="4"/>
  <c r="D12" i="4"/>
  <c r="M15" i="4"/>
  <c r="H12" i="4"/>
  <c r="L12" i="4"/>
  <c r="G15" i="4"/>
  <c r="P12" i="4"/>
  <c r="F10" i="5"/>
  <c r="G13" i="5"/>
  <c r="N10" i="5"/>
  <c r="O10" i="7"/>
  <c r="C12" i="4"/>
  <c r="D15" i="4"/>
  <c r="G12" i="4"/>
  <c r="I15" i="4"/>
  <c r="K12" i="4"/>
  <c r="O12" i="4"/>
  <c r="K15" i="4"/>
  <c r="C10" i="5"/>
  <c r="D13" i="5"/>
  <c r="G10" i="5"/>
  <c r="K10" i="5"/>
  <c r="O10" i="5"/>
  <c r="C13" i="5"/>
  <c r="I10" i="5"/>
  <c r="H13" i="6"/>
  <c r="C13" i="6"/>
  <c r="N28" i="7"/>
  <c r="E21" i="4"/>
  <c r="E25" i="4" s="1"/>
  <c r="I21" i="4"/>
  <c r="I25" i="4" s="1"/>
  <c r="M21" i="4"/>
  <c r="M25" i="4" s="1"/>
  <c r="Q21" i="4"/>
  <c r="Q25" i="4" s="1"/>
  <c r="Q28" i="4" s="1"/>
  <c r="Q29" i="4" s="1"/>
  <c r="U21" i="4"/>
  <c r="U25" i="4" s="1"/>
  <c r="C22" i="4"/>
  <c r="C26" i="4" s="1"/>
  <c r="G22" i="4"/>
  <c r="G26" i="4" s="1"/>
  <c r="K22" i="4"/>
  <c r="K26" i="4" s="1"/>
  <c r="O22" i="4"/>
  <c r="O26" i="4" s="1"/>
  <c r="S22" i="4"/>
  <c r="S26" i="4" s="1"/>
  <c r="W22" i="4"/>
  <c r="W26" i="4" s="1"/>
  <c r="E23" i="4"/>
  <c r="E27" i="4" s="1"/>
  <c r="I23" i="4"/>
  <c r="I27" i="4" s="1"/>
  <c r="M23" i="4"/>
  <c r="M27" i="4" s="1"/>
  <c r="Q23" i="4"/>
  <c r="Q27" i="4" s="1"/>
  <c r="U23" i="4"/>
  <c r="U27" i="4" s="1"/>
  <c r="D3" i="13"/>
  <c r="J3" i="13" s="1"/>
  <c r="E3" i="12"/>
  <c r="D7" i="13"/>
  <c r="J7" i="13" s="1"/>
  <c r="E7" i="12"/>
  <c r="E13" i="7"/>
  <c r="F10" i="7"/>
  <c r="N10" i="7"/>
  <c r="J13" i="7"/>
  <c r="L15" i="9"/>
  <c r="F21" i="4"/>
  <c r="F25" i="4" s="1"/>
  <c r="J21" i="4"/>
  <c r="J25" i="4" s="1"/>
  <c r="J28" i="4" s="1"/>
  <c r="J29" i="4" s="1"/>
  <c r="N21" i="4"/>
  <c r="N25" i="4" s="1"/>
  <c r="R21" i="4"/>
  <c r="R25" i="4" s="1"/>
  <c r="V21" i="4"/>
  <c r="V25" i="4" s="1"/>
  <c r="D22" i="4"/>
  <c r="D26" i="4" s="1"/>
  <c r="H22" i="4"/>
  <c r="H26" i="4" s="1"/>
  <c r="L22" i="4"/>
  <c r="L26" i="4" s="1"/>
  <c r="P22" i="4"/>
  <c r="P26" i="4" s="1"/>
  <c r="T22" i="4"/>
  <c r="T26" i="4" s="1"/>
  <c r="X22" i="4"/>
  <c r="X26" i="4" s="1"/>
  <c r="F23" i="4"/>
  <c r="F27" i="4" s="1"/>
  <c r="J23" i="4"/>
  <c r="J27" i="4" s="1"/>
  <c r="N23" i="4"/>
  <c r="N27" i="4" s="1"/>
  <c r="R23" i="4"/>
  <c r="R27" i="4" s="1"/>
  <c r="V23" i="4"/>
  <c r="V27" i="4" s="1"/>
  <c r="D4" i="13"/>
  <c r="J4" i="13" s="1"/>
  <c r="E4" i="12"/>
  <c r="C22" i="5"/>
  <c r="C24" i="5" s="1"/>
  <c r="C25" i="5" s="1"/>
  <c r="C26" i="5" s="1"/>
  <c r="G22" i="5"/>
  <c r="G24" i="5" s="1"/>
  <c r="G25" i="5" s="1"/>
  <c r="G26" i="5" s="1"/>
  <c r="F27" i="5" s="1"/>
  <c r="K22" i="5"/>
  <c r="K24" i="5" s="1"/>
  <c r="K25" i="5" s="1"/>
  <c r="K26" i="5" s="1"/>
  <c r="B67" i="5"/>
  <c r="B68" i="5" s="1"/>
  <c r="D9" i="6"/>
  <c r="H9" i="6"/>
  <c r="L9" i="6"/>
  <c r="P9" i="6"/>
  <c r="J9" i="6"/>
  <c r="N10" i="6" s="1"/>
  <c r="C21" i="4"/>
  <c r="C25" i="4" s="1"/>
  <c r="G21" i="4"/>
  <c r="G25" i="4" s="1"/>
  <c r="K21" i="4"/>
  <c r="K25" i="4" s="1"/>
  <c r="O21" i="4"/>
  <c r="O25" i="4" s="1"/>
  <c r="O28" i="4" s="1"/>
  <c r="O29" i="4" s="1"/>
  <c r="S21" i="4"/>
  <c r="S25" i="4" s="1"/>
  <c r="W21" i="4"/>
  <c r="W25" i="4" s="1"/>
  <c r="E22" i="4"/>
  <c r="E26" i="4" s="1"/>
  <c r="I22" i="4"/>
  <c r="I26" i="4" s="1"/>
  <c r="M22" i="4"/>
  <c r="M26" i="4" s="1"/>
  <c r="Q22" i="4"/>
  <c r="Q26" i="4" s="1"/>
  <c r="U22" i="4"/>
  <c r="U26" i="4" s="1"/>
  <c r="C23" i="4"/>
  <c r="C27" i="4" s="1"/>
  <c r="G23" i="4"/>
  <c r="G27" i="4" s="1"/>
  <c r="K23" i="4"/>
  <c r="K27" i="4" s="1"/>
  <c r="O23" i="4"/>
  <c r="O27" i="4" s="1"/>
  <c r="S23" i="4"/>
  <c r="S27" i="4" s="1"/>
  <c r="W23" i="4"/>
  <c r="W27" i="4" s="1"/>
  <c r="E5" i="12"/>
  <c r="D5" i="13"/>
  <c r="J5" i="13" s="1"/>
  <c r="D22" i="5"/>
  <c r="D24" i="5" s="1"/>
  <c r="D25" i="5" s="1"/>
  <c r="D26" i="5" s="1"/>
  <c r="H22" i="5"/>
  <c r="H24" i="5" s="1"/>
  <c r="H25" i="5" s="1"/>
  <c r="H26" i="5" s="1"/>
  <c r="H27" i="5" s="1"/>
  <c r="L22" i="5"/>
  <c r="L24" i="5" s="1"/>
  <c r="L25" i="5" s="1"/>
  <c r="L26" i="5" s="1"/>
  <c r="C9" i="6"/>
  <c r="K9" i="6"/>
  <c r="K10" i="6" s="1"/>
  <c r="D10" i="7"/>
  <c r="H10" i="7"/>
  <c r="I13" i="7"/>
  <c r="L10" i="7"/>
  <c r="P10" i="7"/>
  <c r="H13" i="7"/>
  <c r="J10" i="7"/>
  <c r="I10" i="7"/>
  <c r="K8" i="8"/>
  <c r="O15" i="9"/>
  <c r="D21" i="4"/>
  <c r="D25" i="4" s="1"/>
  <c r="D28" i="4" s="1"/>
  <c r="D29" i="4" s="1"/>
  <c r="H21" i="4"/>
  <c r="H25" i="4" s="1"/>
  <c r="L21" i="4"/>
  <c r="L25" i="4" s="1"/>
  <c r="P21" i="4"/>
  <c r="P25" i="4" s="1"/>
  <c r="P28" i="4" s="1"/>
  <c r="P29" i="4" s="1"/>
  <c r="T21" i="4"/>
  <c r="T25" i="4" s="1"/>
  <c r="T28" i="4" s="1"/>
  <c r="T29" i="4" s="1"/>
  <c r="X21" i="4"/>
  <c r="X25" i="4" s="1"/>
  <c r="X28" i="4" s="1"/>
  <c r="X29" i="4" s="1"/>
  <c r="F22" i="4"/>
  <c r="F26" i="4" s="1"/>
  <c r="J22" i="4"/>
  <c r="J26" i="4" s="1"/>
  <c r="N22" i="4"/>
  <c r="N26" i="4" s="1"/>
  <c r="R22" i="4"/>
  <c r="R26" i="4" s="1"/>
  <c r="V22" i="4"/>
  <c r="V26" i="4" s="1"/>
  <c r="D23" i="4"/>
  <c r="D27" i="4" s="1"/>
  <c r="H23" i="4"/>
  <c r="H27" i="4" s="1"/>
  <c r="L23" i="4"/>
  <c r="L27" i="4" s="1"/>
  <c r="P23" i="4"/>
  <c r="P27" i="4" s="1"/>
  <c r="T23" i="4"/>
  <c r="T27" i="4" s="1"/>
  <c r="E6" i="12"/>
  <c r="D6" i="13"/>
  <c r="J6" i="13" s="1"/>
  <c r="E22" i="5"/>
  <c r="E24" i="5" s="1"/>
  <c r="E25" i="5" s="1"/>
  <c r="E26" i="5" s="1"/>
  <c r="R28" i="6"/>
  <c r="D13" i="6"/>
  <c r="K13" i="6"/>
  <c r="G13" i="6"/>
  <c r="M10" i="7"/>
  <c r="G13" i="7"/>
  <c r="D13" i="7"/>
  <c r="K10" i="7"/>
  <c r="L28" i="7"/>
  <c r="P28" i="7"/>
  <c r="M12" i="8"/>
  <c r="M13" i="8" s="1"/>
  <c r="I12" i="8"/>
  <c r="I13" i="8" s="1"/>
  <c r="E12" i="8"/>
  <c r="E13" i="8" s="1"/>
  <c r="G17" i="8" s="1"/>
  <c r="L12" i="8"/>
  <c r="L13" i="8" s="1"/>
  <c r="N12" i="8"/>
  <c r="N13" i="8" s="1"/>
  <c r="I17" i="8" s="1"/>
  <c r="L8" i="8"/>
  <c r="J8" i="8"/>
  <c r="E8" i="8"/>
  <c r="N8" i="8"/>
  <c r="I8" i="8"/>
  <c r="C8" i="8"/>
  <c r="J30" i="8"/>
  <c r="D23" i="6"/>
  <c r="D25" i="6" s="1"/>
  <c r="D26" i="6" s="1"/>
  <c r="D27" i="6" s="1"/>
  <c r="H23" i="6"/>
  <c r="H25" i="6" s="1"/>
  <c r="H26" i="6" s="1"/>
  <c r="H27" i="6" s="1"/>
  <c r="H28" i="6" s="1"/>
  <c r="L23" i="6"/>
  <c r="L25" i="6" s="1"/>
  <c r="L26" i="6" s="1"/>
  <c r="L27" i="6" s="1"/>
  <c r="L28" i="6" s="1"/>
  <c r="P23" i="6"/>
  <c r="P25" i="6" s="1"/>
  <c r="P26" i="6" s="1"/>
  <c r="P27" i="6" s="1"/>
  <c r="T23" i="6"/>
  <c r="T25" i="6" s="1"/>
  <c r="T26" i="6" s="1"/>
  <c r="T27" i="6" s="1"/>
  <c r="C27" i="7"/>
  <c r="G27" i="7"/>
  <c r="F28" i="7" s="1"/>
  <c r="K27" i="7"/>
  <c r="J28" i="7" s="1"/>
  <c r="O27" i="7"/>
  <c r="M26" i="8"/>
  <c r="M28" i="8" s="1"/>
  <c r="M29" i="8" s="1"/>
  <c r="M30" i="8" s="1"/>
  <c r="I26" i="8"/>
  <c r="I28" i="8" s="1"/>
  <c r="I29" i="8" s="1"/>
  <c r="I30" i="8" s="1"/>
  <c r="E26" i="8"/>
  <c r="E28" i="8" s="1"/>
  <c r="E29" i="8" s="1"/>
  <c r="E30" i="8" s="1"/>
  <c r="P26" i="8"/>
  <c r="P28" i="8" s="1"/>
  <c r="P29" i="8" s="1"/>
  <c r="P30" i="8" s="1"/>
  <c r="L26" i="8"/>
  <c r="L28" i="8" s="1"/>
  <c r="L29" i="8" s="1"/>
  <c r="L30" i="8" s="1"/>
  <c r="L31" i="8" s="1"/>
  <c r="H26" i="8"/>
  <c r="H28" i="8" s="1"/>
  <c r="H29" i="8" s="1"/>
  <c r="H30" i="8" s="1"/>
  <c r="D26" i="8"/>
  <c r="D28" i="8" s="1"/>
  <c r="D29" i="8" s="1"/>
  <c r="D30" i="8" s="1"/>
  <c r="O26" i="8"/>
  <c r="O28" i="8" s="1"/>
  <c r="O29" i="8" s="1"/>
  <c r="O30" i="8" s="1"/>
  <c r="C26" i="8"/>
  <c r="C28" i="8" s="1"/>
  <c r="C29" i="8" s="1"/>
  <c r="C30" i="8" s="1"/>
  <c r="K26" i="8"/>
  <c r="K28" i="8" s="1"/>
  <c r="K29" i="8" s="1"/>
  <c r="K30" i="8" s="1"/>
  <c r="D33" i="10"/>
  <c r="D37" i="10" s="1"/>
  <c r="C33" i="10"/>
  <c r="C37" i="10" s="1"/>
  <c r="B15" i="13"/>
  <c r="D15" i="12"/>
  <c r="D15" i="13" s="1"/>
  <c r="E23" i="6"/>
  <c r="E25" i="6" s="1"/>
  <c r="E26" i="6" s="1"/>
  <c r="E27" i="6" s="1"/>
  <c r="I23" i="6"/>
  <c r="I25" i="6" s="1"/>
  <c r="I26" i="6" s="1"/>
  <c r="I27" i="6" s="1"/>
  <c r="M23" i="6"/>
  <c r="M25" i="6" s="1"/>
  <c r="M26" i="6" s="1"/>
  <c r="M27" i="6" s="1"/>
  <c r="Q23" i="6"/>
  <c r="Q25" i="6" s="1"/>
  <c r="Q26" i="6" s="1"/>
  <c r="Q27" i="6" s="1"/>
  <c r="P8" i="8"/>
  <c r="F26" i="8"/>
  <c r="F28" i="8" s="1"/>
  <c r="F29" i="8" s="1"/>
  <c r="F30" i="8" s="1"/>
  <c r="N26" i="8"/>
  <c r="N28" i="8" s="1"/>
  <c r="N29" i="8" s="1"/>
  <c r="N30" i="8" s="1"/>
  <c r="D31" i="10"/>
  <c r="D35" i="10" s="1"/>
  <c r="C31" i="10"/>
  <c r="C35" i="10" s="1"/>
  <c r="B13" i="13"/>
  <c r="F23" i="6"/>
  <c r="F25" i="6" s="1"/>
  <c r="F26" i="6" s="1"/>
  <c r="F27" i="6" s="1"/>
  <c r="F28" i="6" s="1"/>
  <c r="J23" i="6"/>
  <c r="J25" i="6" s="1"/>
  <c r="J26" i="6" s="1"/>
  <c r="J27" i="6" s="1"/>
  <c r="J28" i="6" s="1"/>
  <c r="N23" i="6"/>
  <c r="N25" i="6" s="1"/>
  <c r="N26" i="6" s="1"/>
  <c r="N27" i="6" s="1"/>
  <c r="N28" i="6" s="1"/>
  <c r="B68" i="7"/>
  <c r="B69" i="7" s="1"/>
  <c r="F8" i="8"/>
  <c r="G26" i="8"/>
  <c r="G28" i="8" s="1"/>
  <c r="G29" i="8" s="1"/>
  <c r="G30" i="8" s="1"/>
  <c r="M15" i="9"/>
  <c r="C15" i="9"/>
  <c r="G15" i="9"/>
  <c r="N15" i="9"/>
  <c r="D14" i="12"/>
  <c r="D14" i="13" s="1"/>
  <c r="B14" i="13"/>
  <c r="F24" i="9"/>
  <c r="F26" i="9" s="1"/>
  <c r="F27" i="9" s="1"/>
  <c r="F28" i="9" s="1"/>
  <c r="J24" i="9"/>
  <c r="J26" i="9" s="1"/>
  <c r="J27" i="9" s="1"/>
  <c r="J28" i="9" s="1"/>
  <c r="N24" i="9"/>
  <c r="N26" i="9" s="1"/>
  <c r="N27" i="9" s="1"/>
  <c r="N28" i="9" s="1"/>
  <c r="R24" i="9"/>
  <c r="R26" i="9" s="1"/>
  <c r="R27" i="9" s="1"/>
  <c r="R28" i="9" s="1"/>
  <c r="V24" i="9"/>
  <c r="V26" i="9" s="1"/>
  <c r="V27" i="9" s="1"/>
  <c r="V28" i="9" s="1"/>
  <c r="Z24" i="9"/>
  <c r="Z26" i="9" s="1"/>
  <c r="Z27" i="9" s="1"/>
  <c r="Z28" i="9" s="1"/>
  <c r="Z29" i="9" s="1"/>
  <c r="AD24" i="9"/>
  <c r="AD26" i="9" s="1"/>
  <c r="AD27" i="9" s="1"/>
  <c r="AD28" i="9" s="1"/>
  <c r="D7" i="10"/>
  <c r="F3" i="10"/>
  <c r="H33" i="10"/>
  <c r="H37" i="10" s="1"/>
  <c r="H31" i="10"/>
  <c r="H35" i="10" s="1"/>
  <c r="G33" i="10"/>
  <c r="G37" i="10" s="1"/>
  <c r="G31" i="10"/>
  <c r="G35" i="10" s="1"/>
  <c r="H32" i="10"/>
  <c r="H36" i="10" s="1"/>
  <c r="D9" i="10"/>
  <c r="F2" i="11"/>
  <c r="F3" i="11"/>
  <c r="F4" i="11"/>
  <c r="C24" i="9"/>
  <c r="C26" i="9" s="1"/>
  <c r="C27" i="9" s="1"/>
  <c r="C28" i="9" s="1"/>
  <c r="G24" i="9"/>
  <c r="G26" i="9" s="1"/>
  <c r="G27" i="9" s="1"/>
  <c r="G28" i="9" s="1"/>
  <c r="K24" i="9"/>
  <c r="K26" i="9" s="1"/>
  <c r="K27" i="9" s="1"/>
  <c r="K28" i="9" s="1"/>
  <c r="O24" i="9"/>
  <c r="O26" i="9" s="1"/>
  <c r="O27" i="9" s="1"/>
  <c r="O28" i="9" s="1"/>
  <c r="S24" i="9"/>
  <c r="S26" i="9" s="1"/>
  <c r="S27" i="9" s="1"/>
  <c r="S28" i="9" s="1"/>
  <c r="W24" i="9"/>
  <c r="W26" i="9" s="1"/>
  <c r="W27" i="9" s="1"/>
  <c r="W28" i="9" s="1"/>
  <c r="AA24" i="9"/>
  <c r="AA26" i="9" s="1"/>
  <c r="AA27" i="9" s="1"/>
  <c r="AA28" i="9" s="1"/>
  <c r="C16" i="10"/>
  <c r="C17" i="10" s="1"/>
  <c r="C20" i="10" s="1"/>
  <c r="D32" i="10"/>
  <c r="D36" i="10" s="1"/>
  <c r="E16" i="10"/>
  <c r="E17" i="10" s="1"/>
  <c r="E20" i="10" s="1"/>
  <c r="B11" i="13"/>
  <c r="C32" i="10"/>
  <c r="C36" i="10" s="1"/>
  <c r="D8" i="8"/>
  <c r="C10" i="9"/>
  <c r="C11" i="9" s="1"/>
  <c r="G10" i="9"/>
  <c r="G11" i="9" s="1"/>
  <c r="I12" i="9" s="1"/>
  <c r="K10" i="9"/>
  <c r="K11" i="9" s="1"/>
  <c r="D24" i="9"/>
  <c r="D26" i="9" s="1"/>
  <c r="D27" i="9" s="1"/>
  <c r="D28" i="9" s="1"/>
  <c r="H24" i="9"/>
  <c r="H26" i="9" s="1"/>
  <c r="H27" i="9" s="1"/>
  <c r="H28" i="9" s="1"/>
  <c r="H29" i="9" s="1"/>
  <c r="L24" i="9"/>
  <c r="L26" i="9" s="1"/>
  <c r="L27" i="9" s="1"/>
  <c r="L28" i="9" s="1"/>
  <c r="P24" i="9"/>
  <c r="P26" i="9" s="1"/>
  <c r="P27" i="9" s="1"/>
  <c r="P28" i="9" s="1"/>
  <c r="P29" i="9" s="1"/>
  <c r="T24" i="9"/>
  <c r="T26" i="9" s="1"/>
  <c r="T27" i="9" s="1"/>
  <c r="T28" i="9" s="1"/>
  <c r="T29" i="9" s="1"/>
  <c r="X24" i="9"/>
  <c r="X26" i="9" s="1"/>
  <c r="X27" i="9" s="1"/>
  <c r="X28" i="9" s="1"/>
  <c r="X29" i="9" s="1"/>
  <c r="F2" i="10"/>
  <c r="D8" i="10"/>
  <c r="D12" i="12"/>
  <c r="D12" i="13" s="1"/>
  <c r="B12" i="13"/>
  <c r="G32" i="10"/>
  <c r="G36" i="10" s="1"/>
  <c r="C16" i="11"/>
  <c r="C17" i="11" s="1"/>
  <c r="E36" i="11"/>
  <c r="E40" i="11" s="1"/>
  <c r="E43" i="11" s="1"/>
  <c r="E44" i="11" s="1"/>
  <c r="C37" i="11"/>
  <c r="C41" i="11" s="1"/>
  <c r="D16" i="11"/>
  <c r="D17" i="11" s="1"/>
  <c r="F36" i="11"/>
  <c r="F40" i="11" s="1"/>
  <c r="D37" i="11"/>
  <c r="D41" i="11" s="1"/>
  <c r="H37" i="11"/>
  <c r="H41" i="11" s="1"/>
  <c r="F38" i="11"/>
  <c r="F42" i="11" s="1"/>
  <c r="C36" i="11"/>
  <c r="C40" i="11" s="1"/>
  <c r="C38" i="11"/>
  <c r="C42" i="11" s="1"/>
  <c r="D36" i="11"/>
  <c r="D40" i="11" s="1"/>
  <c r="D43" i="11" s="1"/>
  <c r="D44" i="11" s="1"/>
  <c r="H36" i="11"/>
  <c r="H40" i="11" s="1"/>
  <c r="D27" i="5" l="1"/>
  <c r="D11" i="12"/>
  <c r="D11" i="13" s="1"/>
  <c r="E18" i="11"/>
  <c r="D13" i="12"/>
  <c r="D13" i="13" s="1"/>
  <c r="H43" i="11"/>
  <c r="H44" i="11" s="1"/>
  <c r="E12" i="9"/>
  <c r="D12" i="9"/>
  <c r="M12" i="9"/>
  <c r="O12" i="9"/>
  <c r="J12" i="9"/>
  <c r="N12" i="9"/>
  <c r="P12" i="9"/>
  <c r="H12" i="9"/>
  <c r="L12" i="9"/>
  <c r="F12" i="9"/>
  <c r="J15" i="9"/>
  <c r="I15" i="9"/>
  <c r="L29" i="9"/>
  <c r="H15" i="9"/>
  <c r="D29" i="9"/>
  <c r="J29" i="9"/>
  <c r="N31" i="8"/>
  <c r="H31" i="8"/>
  <c r="D31" i="8"/>
  <c r="F14" i="8"/>
  <c r="L14" i="8"/>
  <c r="M14" i="8"/>
  <c r="E17" i="8"/>
  <c r="J14" i="8"/>
  <c r="N14" i="8"/>
  <c r="P14" i="8"/>
  <c r="D14" i="8"/>
  <c r="E14" i="8"/>
  <c r="O14" i="8"/>
  <c r="K14" i="8"/>
  <c r="H14" i="8"/>
  <c r="G14" i="8"/>
  <c r="J6" i="12"/>
  <c r="H6" i="13" s="1"/>
  <c r="I6" i="12"/>
  <c r="H6" i="12"/>
  <c r="J4" i="12"/>
  <c r="H4" i="13" s="1"/>
  <c r="I4" i="12"/>
  <c r="H4" i="12"/>
  <c r="G12" i="9"/>
  <c r="P15" i="9"/>
  <c r="G38" i="10"/>
  <c r="G39" i="10" s="1"/>
  <c r="V29" i="9"/>
  <c r="F29" i="9"/>
  <c r="D28" i="6"/>
  <c r="C14" i="8"/>
  <c r="D17" i="8"/>
  <c r="E13" i="6"/>
  <c r="C10" i="6"/>
  <c r="K28" i="4"/>
  <c r="K29" i="4" s="1"/>
  <c r="F13" i="6"/>
  <c r="L10" i="6"/>
  <c r="V28" i="4"/>
  <c r="V29" i="4" s="1"/>
  <c r="F28" i="4"/>
  <c r="F29" i="4" s="1"/>
  <c r="M28" i="4"/>
  <c r="M29" i="4" s="1"/>
  <c r="I10" i="6"/>
  <c r="K12" i="9"/>
  <c r="D15" i="9"/>
  <c r="P10" i="6"/>
  <c r="I7" i="12"/>
  <c r="H7" i="12"/>
  <c r="J7" i="12"/>
  <c r="H7" i="13" s="1"/>
  <c r="C43" i="11"/>
  <c r="C44" i="11" s="1"/>
  <c r="F43" i="11"/>
  <c r="F44" i="11" s="1"/>
  <c r="F15" i="9"/>
  <c r="C12" i="9"/>
  <c r="F32" i="10"/>
  <c r="F36" i="10" s="1"/>
  <c r="E32" i="10"/>
  <c r="E36" i="10" s="1"/>
  <c r="F33" i="10"/>
  <c r="F37" i="10" s="1"/>
  <c r="F31" i="10"/>
  <c r="F35" i="10" s="1"/>
  <c r="E31" i="10"/>
  <c r="E35" i="10" s="1"/>
  <c r="D16" i="10"/>
  <c r="D17" i="10" s="1"/>
  <c r="D20" i="10" s="1"/>
  <c r="E33" i="10"/>
  <c r="E37" i="10" s="1"/>
  <c r="R29" i="9"/>
  <c r="C38" i="10"/>
  <c r="C39" i="10" s="1"/>
  <c r="F31" i="8"/>
  <c r="P28" i="6"/>
  <c r="J31" i="8"/>
  <c r="C17" i="8"/>
  <c r="I14" i="8"/>
  <c r="O10" i="6"/>
  <c r="L28" i="4"/>
  <c r="L29" i="4" s="1"/>
  <c r="I5" i="12"/>
  <c r="H5" i="12"/>
  <c r="J5" i="12"/>
  <c r="H5" i="13" s="1"/>
  <c r="W28" i="4"/>
  <c r="W29" i="4" s="1"/>
  <c r="G28" i="4"/>
  <c r="G29" i="4" s="1"/>
  <c r="H10" i="6"/>
  <c r="R28" i="4"/>
  <c r="R29" i="4" s="1"/>
  <c r="I3" i="12"/>
  <c r="H3" i="12"/>
  <c r="J3" i="12"/>
  <c r="H3" i="13" s="1"/>
  <c r="I28" i="4"/>
  <c r="I29" i="4" s="1"/>
  <c r="D21" i="11"/>
  <c r="D18" i="11"/>
  <c r="C21" i="11"/>
  <c r="H38" i="10"/>
  <c r="H39" i="10" s="1"/>
  <c r="N29" i="9"/>
  <c r="D38" i="10"/>
  <c r="D39" i="10" s="1"/>
  <c r="M10" i="6"/>
  <c r="F10" i="6"/>
  <c r="H28" i="4"/>
  <c r="H29" i="4" s="1"/>
  <c r="S28" i="4"/>
  <c r="S29" i="4" s="1"/>
  <c r="C28" i="4"/>
  <c r="C29" i="4" s="1"/>
  <c r="J10" i="6"/>
  <c r="I13" i="6"/>
  <c r="D10" i="6"/>
  <c r="N28" i="4"/>
  <c r="N29" i="4" s="1"/>
  <c r="U28" i="4"/>
  <c r="U29" i="4" s="1"/>
  <c r="E28" i="4"/>
  <c r="E29" i="4" s="1"/>
  <c r="E10" i="6"/>
  <c r="G10" i="6"/>
  <c r="G7" i="13" l="1"/>
  <c r="K7" i="12"/>
  <c r="I7" i="13" s="1"/>
  <c r="K5" i="12"/>
  <c r="I5" i="13" s="1"/>
  <c r="G5" i="13"/>
  <c r="E38" i="10"/>
  <c r="E39" i="10" s="1"/>
  <c r="G6" i="13"/>
  <c r="K6" i="12"/>
  <c r="I6" i="13" s="1"/>
  <c r="G3" i="13"/>
  <c r="K3" i="12"/>
  <c r="I3" i="13" s="1"/>
  <c r="F38" i="10"/>
  <c r="F39" i="10" s="1"/>
  <c r="K4" i="12"/>
  <c r="I4" i="13" s="1"/>
  <c r="G4" i="13"/>
</calcChain>
</file>

<file path=xl/sharedStrings.xml><?xml version="1.0" encoding="utf-8"?>
<sst xmlns="http://schemas.openxmlformats.org/spreadsheetml/2006/main" count="868" uniqueCount="115">
  <si>
    <t>A1</t>
  </si>
  <si>
    <t>xj</t>
  </si>
  <si>
    <t>Alpha</t>
  </si>
  <si>
    <t>Epsilon</t>
  </si>
  <si>
    <t>dj</t>
  </si>
  <si>
    <t>S(Epsilon)</t>
  </si>
  <si>
    <t>Default Epsilon</t>
  </si>
  <si>
    <t>Weight</t>
  </si>
  <si>
    <t>TD1</t>
  </si>
  <si>
    <t>TD2</t>
  </si>
  <si>
    <t>TD3</t>
  </si>
  <si>
    <t>TD4</t>
  </si>
  <si>
    <t>TD5</t>
  </si>
  <si>
    <t>TD6</t>
  </si>
  <si>
    <t>TD7</t>
  </si>
  <si>
    <t>TD8</t>
  </si>
  <si>
    <t>TD9</t>
  </si>
  <si>
    <t>TD10</t>
  </si>
  <si>
    <t>TD11</t>
  </si>
  <si>
    <t>TD12</t>
  </si>
  <si>
    <t>TD13</t>
  </si>
  <si>
    <t>TD14</t>
  </si>
  <si>
    <t>N</t>
  </si>
  <si>
    <t>sum</t>
  </si>
  <si>
    <t>Weight*TD1^Alpha</t>
  </si>
  <si>
    <t>Weight*TD14^Alpha</t>
  </si>
  <si>
    <t>Delta</t>
  </si>
  <si>
    <t>Multiplied Epsilon</t>
  </si>
  <si>
    <t>ranking</t>
  </si>
  <si>
    <t>Ep = 0.1</t>
  </si>
  <si>
    <t>j(TD7)</t>
  </si>
  <si>
    <t>j(TD1)</t>
  </si>
  <si>
    <t>j(TD4)</t>
  </si>
  <si>
    <t>j(TD11)</t>
  </si>
  <si>
    <t>j(TD10)</t>
  </si>
  <si>
    <t>j(TD8)</t>
  </si>
  <si>
    <t>j(TD9)</t>
  </si>
  <si>
    <t>j(TD3)</t>
  </si>
  <si>
    <t>j(TD13)</t>
  </si>
  <si>
    <t>j(TD12)</t>
  </si>
  <si>
    <t>j(TD6)</t>
  </si>
  <si>
    <t>(j+(Epsilon*j))^Alpha</t>
  </si>
  <si>
    <t>(j-(Epsilon*j))^Alpha</t>
  </si>
  <si>
    <t>Weight*((j+(Epsilon*j))^Alpha)</t>
  </si>
  <si>
    <t>Weight*((j-(Epsilon*j))^Alpha)</t>
  </si>
  <si>
    <t>x(+/-)</t>
  </si>
  <si>
    <t>Test</t>
  </si>
  <si>
    <t>Script Area</t>
  </si>
  <si>
    <t>TD7&amp;TD1</t>
  </si>
  <si>
    <t>((((0.3522551825-(((x)*(0.1))0.3522551825))*0.3333333333)+((0.3522551825-(((x)*(0.1))0.3522551825))*0.5)+((0.3522551825-(((x)*(0.1))0.3522551825))*0.1666666667))/1)^(1/2) &gt;</t>
  </si>
  <si>
    <t>((((0.3101333159+(((x)*(0.1))0.3101333159))*0.3333333333)+((0.3101333159+(((x)*(0.1))0.3101333159))*0.5)+((0.3101333159+(((x)*(0.1))0.3101333159))*0.1666666667))/1)^(1/2)</t>
  </si>
  <si>
    <t>TD1&amp;TD4</t>
  </si>
  <si>
    <t>((((0.3101333159-(((x)*(0.1))0.3101333159))*0.3333333333)+((0.3101333159-(((x)*(0.1))0.3101333159))*0.5)+((0.3101333159-(((x)*(0.1))0.3101333159))*0.1666666667))/1)^(1/2) &gt;</t>
  </si>
  <si>
    <t>((((0+(((x)*(0.1))0))*0.3333333333)+((0.3128903017+(((x)*(0.1))0.3128903017))*0.5)+((0.3128903017+(((x)*(0.1))0.3128903017))*0.1666666667))/1)^(1/2)</t>
  </si>
  <si>
    <t>TD4&amp;TD11</t>
  </si>
  <si>
    <t>((((0-(((x)*(0.1))0))*0.3333333333)+((0.3128903017-(((x)*(0.1))0.3128903017))*0.5)+((0.3128903017-(((x)*(0.1))0.3128903017))*0.1666666667))/1)^(1/2) &gt;</t>
  </si>
  <si>
    <t>((((0.1858151248+(((x)*(0.1))0.1858151248))*0.3333333333)+((0.1858151248+(((x)*(0.1))0.1858151248))*0.5)+((0.1858151248+(((x)*(0.1))0.1858151248))*0.1666666667))/1)^(1/2)</t>
  </si>
  <si>
    <t>TD11&amp;TD10</t>
  </si>
  <si>
    <t>((((0.1858151248-(((x)*(0.1))0.1858151248))*0.3333333333)+((0.1858151248-(((x)*(0.1))0.1858151248))*0.5)+((0.1858151248-(((x)*(0.1))0.1858151248))*0.1666666667))/1)^(1/2) &gt;</t>
  </si>
  <si>
    <t>((((0+(((x)*(0.1))0))*0.3333333333)+((0.2543492138+(((x)*(0.1))0.2543492138))*0.5)+((0+(((x)*(0.1))0))*0.1666666667))/1)^(1/2)</t>
  </si>
  <si>
    <t>TD10&amp;TD8</t>
  </si>
  <si>
    <t>((((0-(((x)*(0.1))0))*0.3333333333)+((0.2543492138-(((x)*(0.1))0.2543492138))*0.5)+((0-(((x)*(0.1))0))*0.1666666667))/1)^(1/2) &gt;</t>
  </si>
  <si>
    <t>((((0.1740021281+(((x)*(0.1))0.1740021281))*0.3333333333)+((0.1740021281+(((x)*(0.1))0.1740021281))*0.5)+((0.1740021281+(((x)*(0.1))0.1740021281))*0.1666666667))/1)^(1/2)</t>
  </si>
  <si>
    <t>TD8&amp;TD9</t>
  </si>
  <si>
    <t>((((0.1740021281-(((x)*(0.1))0.1740021281))*0.3333333333)+((0.1740021281-(((x)*(0.1))0.1740021281))*0.5)+((0.1740021281-(((x)*(0.1))0.1740021281))*0.1666666667))/1)^(1/2) &gt;</t>
  </si>
  <si>
    <t>((((0+(((x)*(0.1))0))*0.3333333333)+((0+(((x)*(0.1))0))*0.5)+((0.278574459+(((x)*(0.1))0.278574459))*0.1666666667))/1)^(1/2)</t>
  </si>
  <si>
    <t>TD9&amp;TD3</t>
  </si>
  <si>
    <t>((((0-(((x)*(0.1))0))*0.3333333333)+((0-(((x)*(0.1))0))*0.5)+((0.278574459-(((x)*(0.1))0.278574459))*0.1666666667))/1)^(1/2) &gt;</t>
  </si>
  <si>
    <t>((((0+(((x)*(0.1))0))*0.3333333333)+((0.1555126371+(((x)*(0.1))0.1555126371))*0.5)+((0+(((x)*(0.1))0))*0.1666666667))/1)^(1/2)</t>
  </si>
  <si>
    <t>TD3&amp;TD13</t>
  </si>
  <si>
    <t>((((0-(((x)*(0.1))0))*0.3333333333)+((0.1555126371-(((x)*(0.1))0.1555126371))*0.5)+((0-(((x)*(0.1))0))*0.1666666667))/1)^(1/2) &gt;</t>
  </si>
  <si>
    <t>((((0+(((x)*(0.1))0))*0.3333333333)+((0.1154415933+(((x)*(0.1))0.1154415933))*0.5)+((0+(((x)*(0.1))0))*0.1666666667))/1)^(1/2)</t>
  </si>
  <si>
    <t>TD13&amp;TD12</t>
  </si>
  <si>
    <t>((((0-(((x)*(0.1))0))*0.3333333333)+((0.1154415933-(((x)*(0.1))0.1154415933))*0.5)+((0-(((x)*(0.1))0))*0.1666666667))/1)^(1/2) &gt;</t>
  </si>
  <si>
    <t>((((0.06376266461+(((x)*(0.1))0.06376266461))*0.3333333333)+((0.06376266461+(((x)*(0.1))0.06376266461))*0.5)+((0.06376266461+(((x)*(0.1))0.06376266461))*0.1666666667))/1)^(1/2)</t>
  </si>
  <si>
    <t>TD12&amp;TD6</t>
  </si>
  <si>
    <t>((((0.06376266461-(((x)*(0.1))0.06376266461))*0.3333333333)+((0.06376266461-(((x)*(0.1))0.06376266461))*0.5)+((0.06376266461-(((x)*(0.1))0.06376266461))*0.1666666667))/1)^(1/2) &gt;</t>
  </si>
  <si>
    <t>((((0+(((x)*(0.1))0))*0.3333333333)+((0+(((x)*(0.1))0))*0.5)+((0.1242186386+(((x)*(0.1))0.1242186386))*0.1666666667))/1)^(1/2)</t>
  </si>
  <si>
    <t>EP = 0.3</t>
  </si>
  <si>
    <t>EP = 0.5</t>
  </si>
  <si>
    <t>Ep = 0.8</t>
  </si>
  <si>
    <t>EP = 1</t>
  </si>
  <si>
    <t>N/A</t>
  </si>
  <si>
    <t>Casual</t>
  </si>
  <si>
    <t>Seasonal</t>
  </si>
  <si>
    <t>Night time</t>
  </si>
  <si>
    <t>diff</t>
  </si>
  <si>
    <t>EP = 0.1</t>
  </si>
  <si>
    <t>EP = 0.8</t>
  </si>
  <si>
    <t>j(TD2)</t>
  </si>
  <si>
    <t>j(TD14)</t>
  </si>
  <si>
    <t>j(TD5)</t>
  </si>
  <si>
    <t>S1</t>
  </si>
  <si>
    <t>S2</t>
  </si>
  <si>
    <t>S3</t>
  </si>
  <si>
    <t>EVPPI</t>
  </si>
  <si>
    <t>Interest-Based</t>
  </si>
  <si>
    <t>Ep = 0.3</t>
  </si>
  <si>
    <t>Ep = 0.5</t>
  </si>
  <si>
    <t>Ep = 1</t>
  </si>
  <si>
    <t>Probablistic Model</t>
  </si>
  <si>
    <t>Cost-saving Based</t>
  </si>
  <si>
    <t>Interest Based</t>
  </si>
  <si>
    <t>Percentage Difference</t>
  </si>
  <si>
    <t>Average</t>
  </si>
  <si>
    <t>Max</t>
  </si>
  <si>
    <t>Cost-Saving/Prob</t>
  </si>
  <si>
    <t>Interest/Prob</t>
  </si>
  <si>
    <t>Power Product</t>
  </si>
  <si>
    <t>Ranking</t>
  </si>
  <si>
    <t>EVPPI Ranking</t>
  </si>
  <si>
    <t>Interest-Based Ranking</t>
  </si>
  <si>
    <t>Weight*TD2^Alpha</t>
  </si>
  <si>
    <t>Weight*TD5^Alpha</t>
  </si>
  <si>
    <t>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</si>
</sst>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4" fontId="4" fillId="0" borderId="0" xfId="0" applyNumberFormat="1" applyFont="1" applyAlignment="1">
      <alignment horizontal="right"/>
    </xf>
    <xf numFmtId="0" fontId="6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/>
    <xf numFmtId="0" fontId="3" fillId="0" borderId="0" xfId="0" applyFont="1" applyFill="1" applyAlignment="1">
      <alignment horizontal="right"/>
    </xf>
    <xf numFmtId="0" fontId="9" fillId="0" borderId="0" xfId="0" applyFont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4" fillId="0" borderId="0" xfId="0" applyFont="1" applyFill="1" applyAlignment="1"/>
    <xf numFmtId="0" fontId="2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/>
    <xf numFmtId="0" fontId="5" fillId="0" borderId="0" xfId="0" applyFont="1" applyFill="1" applyAlignment="1">
      <alignment horizontal="right"/>
    </xf>
    <xf numFmtId="0" fontId="4" fillId="0" borderId="1" xfId="0" applyFont="1" applyFill="1" applyBorder="1" applyAlignment="1"/>
    <xf numFmtId="0" fontId="9" fillId="0" borderId="0" xfId="0" applyFont="1" applyFill="1" applyAlignment="1"/>
    <xf numFmtId="0" fontId="7" fillId="0" borderId="0" xfId="0" applyFont="1" applyFill="1" applyAlignment="1"/>
    <xf numFmtId="4" fontId="4" fillId="0" borderId="0" xfId="0" applyNumberFormat="1" applyFont="1" applyFill="1" applyAlignment="1">
      <alignment horizontal="right"/>
    </xf>
    <xf numFmtId="4" fontId="1" fillId="0" borderId="0" xfId="0" applyNumberFormat="1" applyFont="1" applyFill="1"/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6"/>
  <sheetViews>
    <sheetView workbookViewId="0">
      <selection activeCell="G27" sqref="G27"/>
    </sheetView>
  </sheetViews>
  <sheetFormatPr defaultColWidth="12.5703125" defaultRowHeight="15.75" customHeight="1" x14ac:dyDescent="0.2"/>
  <cols>
    <col min="1" max="16384" width="12.5703125" style="26"/>
  </cols>
  <sheetData>
    <row r="1" spans="1:27" ht="15.75" customHeight="1" x14ac:dyDescent="0.25">
      <c r="A1" s="23"/>
      <c r="B1" s="24" t="s">
        <v>7</v>
      </c>
      <c r="C1" s="24" t="s">
        <v>8</v>
      </c>
      <c r="D1" s="25" t="s">
        <v>9</v>
      </c>
      <c r="E1" s="25" t="s">
        <v>10</v>
      </c>
      <c r="F1" s="25" t="s">
        <v>11</v>
      </c>
      <c r="G1" s="25" t="s">
        <v>12</v>
      </c>
      <c r="H1" s="25" t="s">
        <v>13</v>
      </c>
      <c r="I1" s="25" t="s">
        <v>14</v>
      </c>
      <c r="J1" s="25" t="s">
        <v>15</v>
      </c>
      <c r="K1" s="25" t="s">
        <v>16</v>
      </c>
      <c r="L1" s="25" t="s">
        <v>17</v>
      </c>
      <c r="M1" s="25" t="s">
        <v>18</v>
      </c>
      <c r="N1" s="25" t="s">
        <v>19</v>
      </c>
      <c r="O1" s="25" t="s">
        <v>20</v>
      </c>
      <c r="P1" s="25" t="s">
        <v>21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15.75" customHeight="1" x14ac:dyDescent="0.25">
      <c r="A2" s="27" t="s">
        <v>83</v>
      </c>
      <c r="B2" s="28">
        <v>0.33333333333333331</v>
      </c>
      <c r="C2" s="28">
        <v>0.33815000000000001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0.46797499999999997</v>
      </c>
      <c r="J2" s="28">
        <v>0.19869999999999999</v>
      </c>
      <c r="K2" s="28">
        <v>0</v>
      </c>
      <c r="L2" s="28">
        <v>0</v>
      </c>
      <c r="M2" s="28">
        <v>0.2445</v>
      </c>
      <c r="N2" s="28">
        <v>8.2849999999999993E-2</v>
      </c>
      <c r="O2" s="28">
        <v>0</v>
      </c>
      <c r="P2" s="28">
        <v>0</v>
      </c>
      <c r="Q2" s="23"/>
      <c r="R2" s="24" t="s">
        <v>2</v>
      </c>
      <c r="S2" s="29">
        <v>2</v>
      </c>
      <c r="T2" s="23"/>
      <c r="U2" s="23"/>
      <c r="V2" s="23"/>
      <c r="W2" s="23"/>
      <c r="X2" s="23"/>
      <c r="Y2" s="23"/>
      <c r="Z2" s="23"/>
      <c r="AA2" s="23"/>
    </row>
    <row r="3" spans="1:27" ht="12.75" x14ac:dyDescent="0.2">
      <c r="A3" s="27" t="s">
        <v>84</v>
      </c>
      <c r="B3" s="28">
        <v>0.5</v>
      </c>
      <c r="C3" s="28">
        <v>0.33815000000000001</v>
      </c>
      <c r="D3" s="28">
        <v>0</v>
      </c>
      <c r="E3" s="28">
        <v>0.21290000000000001</v>
      </c>
      <c r="F3" s="28">
        <v>0.3629</v>
      </c>
      <c r="G3" s="28">
        <v>0</v>
      </c>
      <c r="H3" s="28">
        <v>0</v>
      </c>
      <c r="I3" s="28">
        <v>0.46797499999999997</v>
      </c>
      <c r="J3" s="28">
        <v>0.19869999999999999</v>
      </c>
      <c r="K3" s="28">
        <v>0</v>
      </c>
      <c r="L3" s="28">
        <v>0.33450000000000002</v>
      </c>
      <c r="M3" s="28">
        <v>0.2445</v>
      </c>
      <c r="N3" s="28">
        <v>8.2849999999999993E-2</v>
      </c>
      <c r="O3" s="28">
        <v>0.15784999999999999</v>
      </c>
      <c r="P3" s="28">
        <v>0</v>
      </c>
      <c r="Q3" s="23"/>
      <c r="R3" s="23" t="s">
        <v>5</v>
      </c>
      <c r="S3" s="23"/>
      <c r="T3" s="23"/>
      <c r="U3" s="23"/>
      <c r="V3" s="23"/>
      <c r="W3" s="23"/>
      <c r="X3" s="23"/>
      <c r="Y3" s="23"/>
      <c r="Z3" s="23"/>
      <c r="AA3" s="23"/>
    </row>
    <row r="4" spans="1:27" ht="12.75" x14ac:dyDescent="0.2">
      <c r="A4" s="27" t="s">
        <v>85</v>
      </c>
      <c r="B4" s="28">
        <v>0.16666666666666666</v>
      </c>
      <c r="C4" s="28">
        <v>0.33815000000000001</v>
      </c>
      <c r="D4" s="28">
        <v>0</v>
      </c>
      <c r="E4" s="28">
        <v>0</v>
      </c>
      <c r="F4" s="28">
        <v>0.3629</v>
      </c>
      <c r="G4" s="28">
        <v>0</v>
      </c>
      <c r="H4" s="28">
        <v>0.157975</v>
      </c>
      <c r="I4" s="28">
        <v>0.46797499999999997</v>
      </c>
      <c r="J4" s="28">
        <v>0.19869999999999999</v>
      </c>
      <c r="K4" s="28">
        <v>0.38450000000000001</v>
      </c>
      <c r="L4" s="28">
        <v>0</v>
      </c>
      <c r="M4" s="28">
        <v>0.2445</v>
      </c>
      <c r="N4" s="28">
        <v>8.2849999999999993E-2</v>
      </c>
      <c r="O4" s="28">
        <v>0</v>
      </c>
      <c r="P4" s="28">
        <v>0</v>
      </c>
      <c r="Q4" s="23"/>
      <c r="R4" s="23" t="s">
        <v>22</v>
      </c>
      <c r="S4" s="28">
        <v>11</v>
      </c>
      <c r="T4" s="23"/>
      <c r="U4" s="23"/>
      <c r="V4" s="23"/>
      <c r="W4" s="23"/>
      <c r="X4" s="23"/>
      <c r="Y4" s="23"/>
      <c r="Z4" s="23"/>
      <c r="AA4" s="23"/>
    </row>
    <row r="5" spans="1:27" ht="12.75" x14ac:dyDescent="0.2">
      <c r="A5" s="23" t="s">
        <v>23</v>
      </c>
      <c r="B5" s="28">
        <f>SUM(B2:B4)</f>
        <v>0.99999999999999989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 t="s">
        <v>3</v>
      </c>
      <c r="S5" s="28">
        <f>S8*S7</f>
        <v>0.1</v>
      </c>
      <c r="T5" s="23"/>
      <c r="U5" s="23"/>
      <c r="V5" s="23"/>
      <c r="W5" s="23"/>
      <c r="X5" s="23"/>
      <c r="Y5" s="23"/>
      <c r="Z5" s="23"/>
      <c r="AA5" s="23"/>
    </row>
    <row r="6" spans="1:27" ht="12.75" x14ac:dyDescent="0.2">
      <c r="A6" s="23"/>
      <c r="B6" s="23"/>
      <c r="C6" s="23" t="s">
        <v>24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 t="s">
        <v>25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ht="12.75" x14ac:dyDescent="0.2">
      <c r="A7" s="23"/>
      <c r="B7" s="23"/>
      <c r="C7" s="28">
        <f t="shared" ref="C7:P7" si="0">$B2*(POWER(C2,$S$2))</f>
        <v>3.8115140833333332E-2</v>
      </c>
      <c r="D7" s="28">
        <f t="shared" si="0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  <c r="H7" s="28">
        <f t="shared" si="0"/>
        <v>0</v>
      </c>
      <c r="I7" s="28">
        <f t="shared" si="0"/>
        <v>7.3000200208333324E-2</v>
      </c>
      <c r="J7" s="28">
        <f t="shared" si="0"/>
        <v>1.316056333333333E-2</v>
      </c>
      <c r="K7" s="28">
        <f t="shared" si="0"/>
        <v>0</v>
      </c>
      <c r="L7" s="28">
        <f t="shared" si="0"/>
        <v>0</v>
      </c>
      <c r="M7" s="28">
        <f t="shared" si="0"/>
        <v>1.992675E-2</v>
      </c>
      <c r="N7" s="28">
        <f t="shared" si="0"/>
        <v>2.2880408333333328E-3</v>
      </c>
      <c r="O7" s="28">
        <f t="shared" si="0"/>
        <v>0</v>
      </c>
      <c r="P7" s="28">
        <f t="shared" si="0"/>
        <v>0</v>
      </c>
      <c r="Q7" s="23"/>
      <c r="R7" s="23" t="s">
        <v>26</v>
      </c>
      <c r="S7" s="30">
        <v>1</v>
      </c>
      <c r="T7" s="23"/>
      <c r="U7" s="23"/>
      <c r="V7" s="23"/>
      <c r="W7" s="23"/>
      <c r="X7" s="23"/>
      <c r="Y7" s="23"/>
      <c r="Z7" s="23"/>
      <c r="AA7" s="23"/>
    </row>
    <row r="8" spans="1:27" ht="12.75" x14ac:dyDescent="0.2">
      <c r="A8" s="23"/>
      <c r="B8" s="23"/>
      <c r="C8" s="28">
        <f t="shared" ref="C8:P8" si="1">$B3*(POWER(C3,$S$2))</f>
        <v>5.7172711250000001E-2</v>
      </c>
      <c r="D8" s="28">
        <f t="shared" si="1"/>
        <v>0</v>
      </c>
      <c r="E8" s="28">
        <f t="shared" si="1"/>
        <v>2.2663205000000002E-2</v>
      </c>
      <c r="F8" s="28">
        <f t="shared" si="1"/>
        <v>6.5848205000000007E-2</v>
      </c>
      <c r="G8" s="28">
        <f t="shared" si="1"/>
        <v>0</v>
      </c>
      <c r="H8" s="28">
        <f t="shared" si="1"/>
        <v>0</v>
      </c>
      <c r="I8" s="28">
        <f t="shared" si="1"/>
        <v>0.10950030031249999</v>
      </c>
      <c r="J8" s="28">
        <f t="shared" si="1"/>
        <v>1.9740844999999996E-2</v>
      </c>
      <c r="K8" s="28">
        <f t="shared" si="1"/>
        <v>0</v>
      </c>
      <c r="L8" s="28">
        <f t="shared" si="1"/>
        <v>5.5945125000000005E-2</v>
      </c>
      <c r="M8" s="28">
        <f t="shared" si="1"/>
        <v>2.9890125E-2</v>
      </c>
      <c r="N8" s="28">
        <f t="shared" si="1"/>
        <v>3.4320612499999996E-3</v>
      </c>
      <c r="O8" s="28">
        <f t="shared" si="1"/>
        <v>1.2458311249999998E-2</v>
      </c>
      <c r="P8" s="28">
        <f t="shared" si="1"/>
        <v>0</v>
      </c>
      <c r="Q8" s="23"/>
      <c r="R8" s="23" t="s">
        <v>27</v>
      </c>
      <c r="S8" s="23">
        <v>0.1</v>
      </c>
      <c r="T8" s="23"/>
      <c r="U8" s="23"/>
      <c r="V8" s="23"/>
      <c r="W8" s="23"/>
      <c r="X8" s="23"/>
      <c r="Y8" s="23"/>
      <c r="Z8" s="23"/>
      <c r="AA8" s="23"/>
    </row>
    <row r="9" spans="1:27" ht="12.75" x14ac:dyDescent="0.2">
      <c r="A9" s="23"/>
      <c r="B9" s="23"/>
      <c r="C9" s="28">
        <f t="shared" ref="C9:P9" si="2">$B4*(POWER(C4,$S$2))</f>
        <v>1.9057570416666666E-2</v>
      </c>
      <c r="D9" s="28">
        <f t="shared" si="2"/>
        <v>0</v>
      </c>
      <c r="E9" s="28">
        <f t="shared" si="2"/>
        <v>0</v>
      </c>
      <c r="F9" s="28">
        <f t="shared" si="2"/>
        <v>2.1949401666666667E-2</v>
      </c>
      <c r="G9" s="28">
        <f t="shared" si="2"/>
        <v>0</v>
      </c>
      <c r="H9" s="28">
        <f t="shared" si="2"/>
        <v>4.1593501041666666E-3</v>
      </c>
      <c r="I9" s="28">
        <f t="shared" si="2"/>
        <v>3.6500100104166662E-2</v>
      </c>
      <c r="J9" s="28">
        <f t="shared" si="2"/>
        <v>6.5802816666666649E-3</v>
      </c>
      <c r="K9" s="28">
        <f t="shared" si="2"/>
        <v>2.4640041666666668E-2</v>
      </c>
      <c r="L9" s="28">
        <f t="shared" si="2"/>
        <v>0</v>
      </c>
      <c r="M9" s="28">
        <f t="shared" si="2"/>
        <v>9.963375E-3</v>
      </c>
      <c r="N9" s="28">
        <f t="shared" si="2"/>
        <v>1.1440204166666664E-3</v>
      </c>
      <c r="O9" s="28">
        <f t="shared" si="2"/>
        <v>0</v>
      </c>
      <c r="P9" s="28">
        <f t="shared" si="2"/>
        <v>0</v>
      </c>
      <c r="Q9" s="23"/>
      <c r="R9" s="23" t="s">
        <v>6</v>
      </c>
      <c r="S9" s="23">
        <v>0.1</v>
      </c>
      <c r="T9" s="23"/>
      <c r="U9" s="23"/>
      <c r="V9" s="23"/>
      <c r="W9" s="23"/>
      <c r="X9" s="23"/>
      <c r="Y9" s="23"/>
      <c r="Z9" s="23"/>
      <c r="AA9" s="23"/>
    </row>
    <row r="10" spans="1:27" ht="12.75" x14ac:dyDescent="0.2">
      <c r="A10" s="23"/>
      <c r="B10" s="23" t="s">
        <v>23</v>
      </c>
      <c r="C10" s="28">
        <f t="shared" ref="C10:P10" si="3">SUM(C7:C9)</f>
        <v>0.1143454225</v>
      </c>
      <c r="D10" s="28">
        <f t="shared" si="3"/>
        <v>0</v>
      </c>
      <c r="E10" s="28">
        <f t="shared" si="3"/>
        <v>2.2663205000000002E-2</v>
      </c>
      <c r="F10" s="28">
        <f t="shared" si="3"/>
        <v>8.7797606666666667E-2</v>
      </c>
      <c r="G10" s="28">
        <f t="shared" si="3"/>
        <v>0</v>
      </c>
      <c r="H10" s="28">
        <f t="shared" si="3"/>
        <v>4.1593501041666666E-3</v>
      </c>
      <c r="I10" s="28">
        <f t="shared" si="3"/>
        <v>0.21900060062499999</v>
      </c>
      <c r="J10" s="28">
        <f t="shared" si="3"/>
        <v>3.9481689999999993E-2</v>
      </c>
      <c r="K10" s="28">
        <f t="shared" si="3"/>
        <v>2.4640041666666668E-2</v>
      </c>
      <c r="L10" s="28">
        <f t="shared" si="3"/>
        <v>5.5945125000000005E-2</v>
      </c>
      <c r="M10" s="28">
        <f t="shared" si="3"/>
        <v>5.9780249999999993E-2</v>
      </c>
      <c r="N10" s="28">
        <f t="shared" si="3"/>
        <v>6.8641224999999991E-3</v>
      </c>
      <c r="O10" s="28">
        <f t="shared" si="3"/>
        <v>1.2458311249999998E-2</v>
      </c>
      <c r="P10" s="28">
        <f t="shared" si="3"/>
        <v>0</v>
      </c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ht="12.75" x14ac:dyDescent="0.2">
      <c r="A11" s="23"/>
      <c r="B11" s="23"/>
      <c r="C11" s="28">
        <f>POWER(C10/$B$5,1/$S$2)</f>
        <v>0.33815000000000001</v>
      </c>
      <c r="D11" s="28">
        <f t="shared" ref="D11:P11" si="4">POWER((D10/$B$5),1/$S$2)</f>
        <v>0</v>
      </c>
      <c r="E11" s="28">
        <f t="shared" si="4"/>
        <v>0.150543033714616</v>
      </c>
      <c r="F11" s="28">
        <f t="shared" si="4"/>
        <v>0.2963066092186718</v>
      </c>
      <c r="G11" s="28">
        <f t="shared" si="4"/>
        <v>0</v>
      </c>
      <c r="H11" s="28">
        <f t="shared" si="4"/>
        <v>6.4493023686028772E-2</v>
      </c>
      <c r="I11" s="28">
        <f t="shared" si="4"/>
        <v>0.46797500000000003</v>
      </c>
      <c r="J11" s="28">
        <f t="shared" si="4"/>
        <v>0.19869999999999999</v>
      </c>
      <c r="K11" s="28">
        <f t="shared" si="4"/>
        <v>0.15697146768335535</v>
      </c>
      <c r="L11" s="28">
        <f t="shared" si="4"/>
        <v>0.23652721830690018</v>
      </c>
      <c r="M11" s="28">
        <f t="shared" si="4"/>
        <v>0.2445</v>
      </c>
      <c r="N11" s="28">
        <f t="shared" si="4"/>
        <v>8.2850000000000007E-2</v>
      </c>
      <c r="O11" s="28">
        <f t="shared" si="4"/>
        <v>0.11161680541029652</v>
      </c>
      <c r="P11" s="28">
        <f t="shared" si="4"/>
        <v>0</v>
      </c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 ht="12.75" x14ac:dyDescent="0.2">
      <c r="A12" s="23"/>
      <c r="B12" s="23" t="s">
        <v>28</v>
      </c>
      <c r="C12" s="28">
        <f t="shared" ref="C12:P12" si="5">RANK(C11,$C$11:$P$11)</f>
        <v>2</v>
      </c>
      <c r="D12" s="28">
        <f t="shared" si="5"/>
        <v>12</v>
      </c>
      <c r="E12" s="28">
        <f t="shared" si="5"/>
        <v>8</v>
      </c>
      <c r="F12" s="28">
        <f t="shared" si="5"/>
        <v>3</v>
      </c>
      <c r="G12" s="28">
        <f t="shared" si="5"/>
        <v>12</v>
      </c>
      <c r="H12" s="28">
        <f t="shared" si="5"/>
        <v>11</v>
      </c>
      <c r="I12" s="28">
        <f t="shared" si="5"/>
        <v>1</v>
      </c>
      <c r="J12" s="28">
        <f t="shared" si="5"/>
        <v>6</v>
      </c>
      <c r="K12" s="28">
        <f t="shared" si="5"/>
        <v>7</v>
      </c>
      <c r="L12" s="28">
        <f t="shared" si="5"/>
        <v>5</v>
      </c>
      <c r="M12" s="28">
        <f t="shared" si="5"/>
        <v>4</v>
      </c>
      <c r="N12" s="28">
        <f t="shared" si="5"/>
        <v>10</v>
      </c>
      <c r="O12" s="28">
        <f t="shared" si="5"/>
        <v>9</v>
      </c>
      <c r="P12" s="28">
        <f t="shared" si="5"/>
        <v>12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 ht="12.75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 ht="12.75" x14ac:dyDescent="0.2">
      <c r="A14" s="23"/>
      <c r="B14" s="23"/>
      <c r="C14" s="23" t="s">
        <v>14</v>
      </c>
      <c r="D14" s="23" t="s">
        <v>8</v>
      </c>
      <c r="E14" s="23" t="s">
        <v>11</v>
      </c>
      <c r="F14" s="23" t="s">
        <v>18</v>
      </c>
      <c r="G14" s="23" t="s">
        <v>17</v>
      </c>
      <c r="H14" s="23" t="s">
        <v>15</v>
      </c>
      <c r="I14" s="23" t="s">
        <v>16</v>
      </c>
      <c r="J14" s="23" t="s">
        <v>10</v>
      </c>
      <c r="K14" s="23" t="s">
        <v>20</v>
      </c>
      <c r="L14" s="23" t="s">
        <v>19</v>
      </c>
      <c r="M14" s="23" t="s">
        <v>13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ht="12.75" x14ac:dyDescent="0.2">
      <c r="A15" s="23"/>
      <c r="B15" s="23" t="s">
        <v>1</v>
      </c>
      <c r="C15" s="28">
        <f>I11</f>
        <v>0.46797500000000003</v>
      </c>
      <c r="D15" s="28">
        <f>C11</f>
        <v>0.33815000000000001</v>
      </c>
      <c r="E15" s="28">
        <f>F11</f>
        <v>0.2963066092186718</v>
      </c>
      <c r="F15" s="28">
        <f>M11</f>
        <v>0.2445</v>
      </c>
      <c r="G15" s="28">
        <f>L11</f>
        <v>0.23652721830690018</v>
      </c>
      <c r="H15" s="28">
        <f t="shared" ref="H15:I15" si="6">J11</f>
        <v>0.19869999999999999</v>
      </c>
      <c r="I15" s="28">
        <f t="shared" si="6"/>
        <v>0.15697146768335535</v>
      </c>
      <c r="J15" s="28">
        <f>E11</f>
        <v>0.150543033714616</v>
      </c>
      <c r="K15" s="28">
        <f>O11</f>
        <v>0.11161680541029652</v>
      </c>
      <c r="L15" s="28">
        <f>N11</f>
        <v>8.2850000000000007E-2</v>
      </c>
      <c r="M15" s="28">
        <f>H11</f>
        <v>6.4493023686028772E-2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ht="12.75" x14ac:dyDescent="0.2">
      <c r="A16" s="23"/>
      <c r="B16" s="23"/>
      <c r="C16" s="28">
        <f>0.0421218666/0.6623884984</f>
        <v>6.3590878618432239E-2</v>
      </c>
      <c r="D16" s="28">
        <v>0.19574807299999999</v>
      </c>
      <c r="E16" s="28">
        <v>0.57753320399999997</v>
      </c>
      <c r="F16" s="28">
        <f>0.0586405179/0.3129897317</f>
        <v>0.18735604385963311</v>
      </c>
      <c r="G16" s="28">
        <f>(-1*0.0468275212/0.301176735)</f>
        <v>-0.15548186748222767</v>
      </c>
      <c r="H16" s="28">
        <v>0.57874315850000002</v>
      </c>
      <c r="I16" s="28">
        <v>-0.25226188649999998</v>
      </c>
      <c r="J16" s="28">
        <v>0.1478886073</v>
      </c>
      <c r="K16" s="28">
        <v>-4.9713234600000003E-2</v>
      </c>
      <c r="L16" s="28">
        <v>0.50977160769999996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ht="12.75" x14ac:dyDescent="0.2">
      <c r="A17" s="23"/>
      <c r="B17" s="23" t="s">
        <v>29</v>
      </c>
      <c r="C17" s="30">
        <v>0.63590878610000001</v>
      </c>
      <c r="D17" s="30">
        <v>1.9574807309</v>
      </c>
      <c r="E17" s="28">
        <v>0.57753320399999997</v>
      </c>
      <c r="F17" s="30">
        <v>1.8735604385</v>
      </c>
      <c r="G17" s="30">
        <v>-1.5548186747999999</v>
      </c>
      <c r="H17" s="30">
        <v>5.7874315850000002</v>
      </c>
      <c r="I17" s="30">
        <v>-2.5226188650000001</v>
      </c>
      <c r="J17" s="30">
        <v>1</v>
      </c>
      <c r="K17" s="30">
        <v>1</v>
      </c>
      <c r="L17" s="30">
        <v>1</v>
      </c>
      <c r="M17" s="30"/>
      <c r="N17" s="23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23"/>
      <c r="Z17" s="23"/>
      <c r="AA17" s="23"/>
    </row>
    <row r="18" spans="1:27" ht="12.75" x14ac:dyDescent="0.2">
      <c r="A18" s="23"/>
      <c r="B18" s="23"/>
      <c r="C18" s="30">
        <f>IF(C16&lt;0,0,C16)</f>
        <v>6.3590878618432239E-2</v>
      </c>
      <c r="D18" s="30">
        <v>1</v>
      </c>
      <c r="E18" s="30">
        <f>IF(E16&lt;0,0,E16)</f>
        <v>0.57753320399999997</v>
      </c>
      <c r="F18" s="30">
        <v>1</v>
      </c>
      <c r="G18" s="30">
        <f>IF(G16&lt;0,0,G16)</f>
        <v>0</v>
      </c>
      <c r="H18" s="30">
        <v>1</v>
      </c>
      <c r="I18" s="30">
        <f>IF(I16&lt;0,0,I16)</f>
        <v>0</v>
      </c>
      <c r="J18" s="30">
        <v>1</v>
      </c>
      <c r="K18" s="30">
        <f>IF(K16&lt;0,0,K16)</f>
        <v>0</v>
      </c>
      <c r="L18" s="30">
        <v>1</v>
      </c>
      <c r="M18" s="30">
        <f>IF(M16&lt;0,0,M16)</f>
        <v>0</v>
      </c>
      <c r="N18" s="28">
        <f>POWER(PRODUCT(C18:M18),1/(S4-1))</f>
        <v>0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23"/>
      <c r="Z18" s="23"/>
      <c r="AA18" s="23"/>
    </row>
    <row r="19" spans="1:27" ht="12.75" x14ac:dyDescent="0.2">
      <c r="A19" s="23"/>
      <c r="B19" s="23"/>
      <c r="C19" s="47" t="s">
        <v>30</v>
      </c>
      <c r="D19" s="48"/>
      <c r="E19" s="47" t="s">
        <v>31</v>
      </c>
      <c r="F19" s="48"/>
      <c r="G19" s="47" t="s">
        <v>32</v>
      </c>
      <c r="H19" s="48"/>
      <c r="I19" s="47" t="s">
        <v>33</v>
      </c>
      <c r="J19" s="48"/>
      <c r="K19" s="47" t="s">
        <v>34</v>
      </c>
      <c r="L19" s="48"/>
      <c r="M19" s="47" t="s">
        <v>35</v>
      </c>
      <c r="N19" s="48"/>
      <c r="O19" s="47" t="s">
        <v>36</v>
      </c>
      <c r="P19" s="48"/>
      <c r="Q19" s="47" t="s">
        <v>37</v>
      </c>
      <c r="R19" s="48"/>
      <c r="S19" s="47" t="s">
        <v>38</v>
      </c>
      <c r="T19" s="48"/>
      <c r="U19" s="47" t="s">
        <v>39</v>
      </c>
      <c r="V19" s="48"/>
      <c r="W19" s="47" t="s">
        <v>40</v>
      </c>
      <c r="X19" s="48"/>
      <c r="Y19" s="23"/>
      <c r="Z19" s="23"/>
      <c r="AA19" s="23"/>
    </row>
    <row r="20" spans="1:27" ht="12.75" x14ac:dyDescent="0.2">
      <c r="A20" s="23"/>
      <c r="B20" s="23"/>
      <c r="C20" s="27" t="s">
        <v>41</v>
      </c>
      <c r="D20" s="27" t="s">
        <v>42</v>
      </c>
      <c r="E20" s="27" t="s">
        <v>41</v>
      </c>
      <c r="F20" s="27" t="s">
        <v>42</v>
      </c>
      <c r="G20" s="27" t="s">
        <v>41</v>
      </c>
      <c r="H20" s="27" t="s">
        <v>42</v>
      </c>
      <c r="I20" s="27" t="s">
        <v>41</v>
      </c>
      <c r="J20" s="27" t="s">
        <v>42</v>
      </c>
      <c r="K20" s="27" t="s">
        <v>41</v>
      </c>
      <c r="L20" s="27" t="s">
        <v>42</v>
      </c>
      <c r="M20" s="27" t="s">
        <v>41</v>
      </c>
      <c r="N20" s="27" t="s">
        <v>42</v>
      </c>
      <c r="O20" s="27" t="s">
        <v>41</v>
      </c>
      <c r="P20" s="27" t="s">
        <v>42</v>
      </c>
      <c r="Q20" s="27" t="s">
        <v>41</v>
      </c>
      <c r="R20" s="27" t="s">
        <v>42</v>
      </c>
      <c r="S20" s="27" t="s">
        <v>41</v>
      </c>
      <c r="T20" s="27" t="s">
        <v>42</v>
      </c>
      <c r="U20" s="27" t="s">
        <v>41</v>
      </c>
      <c r="V20" s="27" t="s">
        <v>42</v>
      </c>
      <c r="W20" s="27" t="s">
        <v>41</v>
      </c>
      <c r="X20" s="27" t="s">
        <v>42</v>
      </c>
      <c r="Y20" s="23"/>
      <c r="Z20" s="23"/>
      <c r="AA20" s="23"/>
    </row>
    <row r="21" spans="1:27" ht="12.75" x14ac:dyDescent="0.2">
      <c r="A21" s="23"/>
      <c r="B21" s="23"/>
      <c r="C21" s="28">
        <f t="shared" ref="C21:C23" si="7">POWER($I2+($I2*$S$5),$S$2)</f>
        <v>0.26499072675624996</v>
      </c>
      <c r="D21" s="28">
        <f t="shared" ref="D21:D23" si="8">POWER($I2-($I2*$S$5),$S$2)</f>
        <v>0.17739048650624997</v>
      </c>
      <c r="E21" s="28">
        <f t="shared" ref="E21:E23" si="9">POWER($C2+($C2*$S$5),$S$2)</f>
        <v>0.13835796122499999</v>
      </c>
      <c r="F21" s="28">
        <f t="shared" ref="F21:F23" si="10">POWER($C2-($C2*$S$5),$S$2)</f>
        <v>9.2619792225000011E-2</v>
      </c>
      <c r="G21" s="28">
        <f t="shared" ref="G21:G23" si="11">POWER($F2+($F2*$S$5),$S$2)</f>
        <v>0</v>
      </c>
      <c r="H21" s="28">
        <f t="shared" ref="H21:H23" si="12">POWER($F2-($F2*$S$5),$S$2)</f>
        <v>0</v>
      </c>
      <c r="I21" s="28">
        <f t="shared" ref="I21:I23" si="13">POWER($M2+($M2*$S$5),$S$2)</f>
        <v>7.2334102500000011E-2</v>
      </c>
      <c r="J21" s="28">
        <f t="shared" ref="J21:J23" si="14">POWER($M2-($M2*$S$5),$S$2)</f>
        <v>4.8422002499999998E-2</v>
      </c>
      <c r="K21" s="28">
        <f>POWER($L2+($L2*$S$5),$S$2)</f>
        <v>0</v>
      </c>
      <c r="L21" s="28">
        <f>POWER($L2-($L2*$S$5),$S$2)</f>
        <v>0</v>
      </c>
      <c r="M21" s="28">
        <f>POWER($J2+($J2*$S$5),$S$2)</f>
        <v>4.7772844899999993E-2</v>
      </c>
      <c r="N21" s="28">
        <f>POWER($J2-($J2*$S$5),$S$2)</f>
        <v>3.1980168899999994E-2</v>
      </c>
      <c r="O21" s="28">
        <f t="shared" ref="O21:O23" si="15">POWER($K2+($K2*$S$5),$S$2)</f>
        <v>0</v>
      </c>
      <c r="P21" s="28">
        <f t="shared" ref="P21:P23" si="16">POWER($K2-($K2*$S$5),$S$2)</f>
        <v>0</v>
      </c>
      <c r="Q21" s="28">
        <f t="shared" ref="Q21:Q23" si="17">POWER($E2+($E2*$S$5),$S$2)</f>
        <v>0</v>
      </c>
      <c r="R21" s="28">
        <f t="shared" ref="R21:R23" si="18">POWER($E2-($E2*$S$5),$S$2)</f>
        <v>0</v>
      </c>
      <c r="S21" s="28">
        <f t="shared" ref="S21:S23" si="19">POWER($O2+($O2*$S$5),$S$2)</f>
        <v>0</v>
      </c>
      <c r="T21" s="28">
        <f t="shared" ref="T21:T23" si="20">POWER($O2-($O2*$S$5),$S$2)</f>
        <v>0</v>
      </c>
      <c r="U21" s="28">
        <f t="shared" ref="U21:U23" si="21">POWER($N2+($N2*$S$5),$S$2)</f>
        <v>8.3055882249999987E-3</v>
      </c>
      <c r="V21" s="28">
        <f t="shared" ref="V21:V23" si="22">POWER($N2-($N2*$S$5),$S$2)</f>
        <v>5.5599392249999985E-3</v>
      </c>
      <c r="W21" s="28">
        <f t="shared" ref="W21:W23" si="23">POWER($H2+($H2*$S$5),$S$2)</f>
        <v>0</v>
      </c>
      <c r="X21" s="28">
        <f t="shared" ref="X21:X23" si="24">POWER($H2-($H2*$S$5),$S$2)</f>
        <v>0</v>
      </c>
      <c r="Y21" s="23"/>
      <c r="Z21" s="23"/>
      <c r="AA21" s="23"/>
    </row>
    <row r="22" spans="1:27" ht="12.75" x14ac:dyDescent="0.2">
      <c r="A22" s="23"/>
      <c r="B22" s="23"/>
      <c r="C22" s="28">
        <f t="shared" si="7"/>
        <v>0.26499072675624996</v>
      </c>
      <c r="D22" s="28">
        <f t="shared" si="8"/>
        <v>0.17739048650624997</v>
      </c>
      <c r="E22" s="28">
        <f t="shared" si="9"/>
        <v>0.13835796122499999</v>
      </c>
      <c r="F22" s="28">
        <f t="shared" si="10"/>
        <v>9.2619792225000011E-2</v>
      </c>
      <c r="G22" s="28">
        <f t="shared" si="11"/>
        <v>0.15935265609999999</v>
      </c>
      <c r="H22" s="28">
        <f t="shared" si="12"/>
        <v>0.10667409210000001</v>
      </c>
      <c r="I22" s="28">
        <f t="shared" si="13"/>
        <v>7.2334102500000011E-2</v>
      </c>
      <c r="J22" s="28">
        <f t="shared" si="14"/>
        <v>4.8422002499999998E-2</v>
      </c>
      <c r="K22" s="28">
        <f t="shared" ref="K22:K23" si="25">POWER($M3+($M3*$S$5),$S$2)</f>
        <v>7.2334102500000011E-2</v>
      </c>
      <c r="L22" s="28">
        <f t="shared" ref="L22:L23" si="26">POWER($M3-($M3*$S$5),$S$2)</f>
        <v>4.8422002499999998E-2</v>
      </c>
      <c r="M22" s="28">
        <f t="shared" ref="M22:M23" si="27">POWER($M3+($M3*$S$5),$S$2)</f>
        <v>7.2334102500000011E-2</v>
      </c>
      <c r="N22" s="28">
        <f t="shared" ref="N22:N23" si="28">POWER($M3-($M3*$S$5),$S$2)</f>
        <v>4.8422002499999998E-2</v>
      </c>
      <c r="O22" s="28">
        <f t="shared" si="15"/>
        <v>0</v>
      </c>
      <c r="P22" s="28">
        <f t="shared" si="16"/>
        <v>0</v>
      </c>
      <c r="Q22" s="28">
        <f t="shared" si="17"/>
        <v>5.4844956100000002E-2</v>
      </c>
      <c r="R22" s="28">
        <f t="shared" si="18"/>
        <v>3.67143921E-2</v>
      </c>
      <c r="S22" s="28">
        <f t="shared" si="19"/>
        <v>3.0149113224999996E-2</v>
      </c>
      <c r="T22" s="28">
        <f t="shared" si="20"/>
        <v>2.0182464224999998E-2</v>
      </c>
      <c r="U22" s="28">
        <f t="shared" si="21"/>
        <v>8.3055882249999987E-3</v>
      </c>
      <c r="V22" s="28">
        <f t="shared" si="22"/>
        <v>5.5599392249999985E-3</v>
      </c>
      <c r="W22" s="28">
        <f t="shared" si="23"/>
        <v>0</v>
      </c>
      <c r="X22" s="28">
        <f t="shared" si="24"/>
        <v>0</v>
      </c>
      <c r="Y22" s="23"/>
      <c r="Z22" s="23"/>
      <c r="AA22" s="23"/>
    </row>
    <row r="23" spans="1:27" ht="12.75" x14ac:dyDescent="0.2">
      <c r="A23" s="23"/>
      <c r="B23" s="23"/>
      <c r="C23" s="28">
        <f t="shared" si="7"/>
        <v>0.26499072675624996</v>
      </c>
      <c r="D23" s="28">
        <f t="shared" si="8"/>
        <v>0.17739048650624997</v>
      </c>
      <c r="E23" s="28">
        <f t="shared" si="9"/>
        <v>0.13835796122499999</v>
      </c>
      <c r="F23" s="28">
        <f t="shared" si="10"/>
        <v>9.2619792225000011E-2</v>
      </c>
      <c r="G23" s="28">
        <f t="shared" si="11"/>
        <v>0.15935265609999999</v>
      </c>
      <c r="H23" s="28">
        <f t="shared" si="12"/>
        <v>0.10667409210000001</v>
      </c>
      <c r="I23" s="28">
        <f t="shared" si="13"/>
        <v>7.2334102500000011E-2</v>
      </c>
      <c r="J23" s="28">
        <f t="shared" si="14"/>
        <v>4.8422002499999998E-2</v>
      </c>
      <c r="K23" s="28">
        <f t="shared" si="25"/>
        <v>7.2334102500000011E-2</v>
      </c>
      <c r="L23" s="28">
        <f t="shared" si="26"/>
        <v>4.8422002499999998E-2</v>
      </c>
      <c r="M23" s="28">
        <f t="shared" si="27"/>
        <v>7.2334102500000011E-2</v>
      </c>
      <c r="N23" s="28">
        <f t="shared" si="28"/>
        <v>4.8422002499999998E-2</v>
      </c>
      <c r="O23" s="28">
        <f t="shared" si="15"/>
        <v>0.17888670249999999</v>
      </c>
      <c r="P23" s="28">
        <f t="shared" si="16"/>
        <v>0.11975060250000001</v>
      </c>
      <c r="Q23" s="28">
        <f t="shared" si="17"/>
        <v>0</v>
      </c>
      <c r="R23" s="28">
        <f t="shared" si="18"/>
        <v>0</v>
      </c>
      <c r="S23" s="28">
        <f t="shared" si="19"/>
        <v>0</v>
      </c>
      <c r="T23" s="28">
        <f t="shared" si="20"/>
        <v>0</v>
      </c>
      <c r="U23" s="28">
        <f t="shared" si="21"/>
        <v>8.3055882249999987E-3</v>
      </c>
      <c r="V23" s="28">
        <f t="shared" si="22"/>
        <v>5.5599392249999985E-3</v>
      </c>
      <c r="W23" s="28">
        <f t="shared" si="23"/>
        <v>3.0196881756249998E-2</v>
      </c>
      <c r="X23" s="28">
        <f t="shared" si="24"/>
        <v>2.0214441506250003E-2</v>
      </c>
      <c r="Y23" s="23"/>
      <c r="Z23" s="23"/>
      <c r="AA23" s="23"/>
    </row>
    <row r="24" spans="1:27" ht="12.75" x14ac:dyDescent="0.2">
      <c r="A24" s="23"/>
      <c r="B24" s="23"/>
      <c r="C24" s="23" t="s">
        <v>43</v>
      </c>
      <c r="D24" s="23" t="s">
        <v>44</v>
      </c>
      <c r="E24" s="23" t="s">
        <v>43</v>
      </c>
      <c r="F24" s="23" t="s">
        <v>44</v>
      </c>
      <c r="G24" s="23" t="s">
        <v>43</v>
      </c>
      <c r="H24" s="23" t="s">
        <v>44</v>
      </c>
      <c r="I24" s="23" t="s">
        <v>43</v>
      </c>
      <c r="J24" s="23" t="s">
        <v>44</v>
      </c>
      <c r="K24" s="23" t="s">
        <v>43</v>
      </c>
      <c r="L24" s="23" t="s">
        <v>44</v>
      </c>
      <c r="M24" s="23" t="s">
        <v>43</v>
      </c>
      <c r="N24" s="23" t="s">
        <v>44</v>
      </c>
      <c r="O24" s="23" t="s">
        <v>43</v>
      </c>
      <c r="P24" s="23" t="s">
        <v>44</v>
      </c>
      <c r="Q24" s="23" t="s">
        <v>43</v>
      </c>
      <c r="R24" s="23" t="s">
        <v>44</v>
      </c>
      <c r="S24" s="23" t="s">
        <v>43</v>
      </c>
      <c r="T24" s="23" t="s">
        <v>44</v>
      </c>
      <c r="U24" s="23" t="s">
        <v>43</v>
      </c>
      <c r="V24" s="23" t="s">
        <v>44</v>
      </c>
      <c r="W24" s="23" t="s">
        <v>43</v>
      </c>
      <c r="X24" s="23" t="s">
        <v>44</v>
      </c>
      <c r="Y24" s="23"/>
      <c r="Z24" s="23"/>
      <c r="AA24" s="23"/>
    </row>
    <row r="25" spans="1:27" ht="12.75" x14ac:dyDescent="0.2">
      <c r="A25" s="23"/>
      <c r="B25" s="23"/>
      <c r="C25" s="28">
        <f t="shared" ref="C25:X25" si="29">$B2*C21</f>
        <v>8.8330242252083316E-2</v>
      </c>
      <c r="D25" s="28">
        <f t="shared" si="29"/>
        <v>5.9130162168749986E-2</v>
      </c>
      <c r="E25" s="28">
        <f t="shared" si="29"/>
        <v>4.6119320408333331E-2</v>
      </c>
      <c r="F25" s="28">
        <f t="shared" si="29"/>
        <v>3.0873264075000004E-2</v>
      </c>
      <c r="G25" s="28">
        <f t="shared" si="29"/>
        <v>0</v>
      </c>
      <c r="H25" s="28">
        <f t="shared" si="29"/>
        <v>0</v>
      </c>
      <c r="I25" s="28">
        <f t="shared" si="29"/>
        <v>2.4111367500000001E-2</v>
      </c>
      <c r="J25" s="28">
        <f t="shared" si="29"/>
        <v>1.6140667499999997E-2</v>
      </c>
      <c r="K25" s="28">
        <f t="shared" si="29"/>
        <v>0</v>
      </c>
      <c r="L25" s="28">
        <f t="shared" si="29"/>
        <v>0</v>
      </c>
      <c r="M25" s="28">
        <f t="shared" si="29"/>
        <v>1.5924281633333329E-2</v>
      </c>
      <c r="N25" s="28">
        <f t="shared" si="29"/>
        <v>1.0660056299999998E-2</v>
      </c>
      <c r="O25" s="28">
        <f t="shared" si="29"/>
        <v>0</v>
      </c>
      <c r="P25" s="28">
        <f t="shared" si="29"/>
        <v>0</v>
      </c>
      <c r="Q25" s="28">
        <f t="shared" si="29"/>
        <v>0</v>
      </c>
      <c r="R25" s="28">
        <f t="shared" si="29"/>
        <v>0</v>
      </c>
      <c r="S25" s="28">
        <f t="shared" si="29"/>
        <v>0</v>
      </c>
      <c r="T25" s="28">
        <f t="shared" si="29"/>
        <v>0</v>
      </c>
      <c r="U25" s="28">
        <f t="shared" si="29"/>
        <v>2.7685294083333329E-3</v>
      </c>
      <c r="V25" s="28">
        <f t="shared" si="29"/>
        <v>1.8533130749999994E-3</v>
      </c>
      <c r="W25" s="28">
        <f t="shared" si="29"/>
        <v>0</v>
      </c>
      <c r="X25" s="28">
        <f t="shared" si="29"/>
        <v>0</v>
      </c>
      <c r="Y25" s="23"/>
      <c r="Z25" s="23"/>
      <c r="AA25" s="23"/>
    </row>
    <row r="26" spans="1:27" ht="12.75" x14ac:dyDescent="0.2">
      <c r="A26" s="23"/>
      <c r="B26" s="23"/>
      <c r="C26" s="28">
        <f t="shared" ref="C26:X26" si="30">$B3*C22</f>
        <v>0.13249536337812498</v>
      </c>
      <c r="D26" s="28">
        <f t="shared" si="30"/>
        <v>8.8695243253124986E-2</v>
      </c>
      <c r="E26" s="28">
        <f t="shared" si="30"/>
        <v>6.9178980612499996E-2</v>
      </c>
      <c r="F26" s="28">
        <f t="shared" si="30"/>
        <v>4.6309896112500006E-2</v>
      </c>
      <c r="G26" s="28">
        <f t="shared" si="30"/>
        <v>7.9676328049999995E-2</v>
      </c>
      <c r="H26" s="28">
        <f t="shared" si="30"/>
        <v>5.3337046050000003E-2</v>
      </c>
      <c r="I26" s="28">
        <f t="shared" si="30"/>
        <v>3.6167051250000005E-2</v>
      </c>
      <c r="J26" s="28">
        <f t="shared" si="30"/>
        <v>2.4211001249999999E-2</v>
      </c>
      <c r="K26" s="28">
        <f t="shared" si="30"/>
        <v>3.6167051250000005E-2</v>
      </c>
      <c r="L26" s="28">
        <f t="shared" si="30"/>
        <v>2.4211001249999999E-2</v>
      </c>
      <c r="M26" s="28">
        <f t="shared" si="30"/>
        <v>3.6167051250000005E-2</v>
      </c>
      <c r="N26" s="28">
        <f t="shared" si="30"/>
        <v>2.4211001249999999E-2</v>
      </c>
      <c r="O26" s="28">
        <f t="shared" si="30"/>
        <v>0</v>
      </c>
      <c r="P26" s="28">
        <f t="shared" si="30"/>
        <v>0</v>
      </c>
      <c r="Q26" s="28">
        <f t="shared" si="30"/>
        <v>2.7422478050000001E-2</v>
      </c>
      <c r="R26" s="28">
        <f t="shared" si="30"/>
        <v>1.835719605E-2</v>
      </c>
      <c r="S26" s="28">
        <f t="shared" si="30"/>
        <v>1.5074556612499998E-2</v>
      </c>
      <c r="T26" s="28">
        <f t="shared" si="30"/>
        <v>1.0091232112499999E-2</v>
      </c>
      <c r="U26" s="28">
        <f t="shared" si="30"/>
        <v>4.1527941124999994E-3</v>
      </c>
      <c r="V26" s="28">
        <f t="shared" si="30"/>
        <v>2.7799696124999993E-3</v>
      </c>
      <c r="W26" s="28">
        <f t="shared" si="30"/>
        <v>0</v>
      </c>
      <c r="X26" s="28">
        <f t="shared" si="30"/>
        <v>0</v>
      </c>
      <c r="Y26" s="23"/>
      <c r="Z26" s="23"/>
      <c r="AA26" s="23"/>
    </row>
    <row r="27" spans="1:27" ht="12.75" x14ac:dyDescent="0.2">
      <c r="A27" s="23"/>
      <c r="B27" s="23"/>
      <c r="C27" s="28">
        <f t="shared" ref="C27:X27" si="31">$B4*C23</f>
        <v>4.4165121126041658E-2</v>
      </c>
      <c r="D27" s="28">
        <f t="shared" si="31"/>
        <v>2.9565081084374993E-2</v>
      </c>
      <c r="E27" s="28">
        <f t="shared" si="31"/>
        <v>2.3059660204166665E-2</v>
      </c>
      <c r="F27" s="28">
        <f t="shared" si="31"/>
        <v>1.5436632037500002E-2</v>
      </c>
      <c r="G27" s="28">
        <f t="shared" si="31"/>
        <v>2.6558776016666664E-2</v>
      </c>
      <c r="H27" s="28">
        <f t="shared" si="31"/>
        <v>1.777901535E-2</v>
      </c>
      <c r="I27" s="28">
        <f t="shared" si="31"/>
        <v>1.2055683750000001E-2</v>
      </c>
      <c r="J27" s="28">
        <f t="shared" si="31"/>
        <v>8.0703337499999986E-3</v>
      </c>
      <c r="K27" s="28">
        <f t="shared" si="31"/>
        <v>1.2055683750000001E-2</v>
      </c>
      <c r="L27" s="28">
        <f t="shared" si="31"/>
        <v>8.0703337499999986E-3</v>
      </c>
      <c r="M27" s="28">
        <f t="shared" si="31"/>
        <v>1.2055683750000001E-2</v>
      </c>
      <c r="N27" s="28">
        <f t="shared" si="31"/>
        <v>8.0703337499999986E-3</v>
      </c>
      <c r="O27" s="28">
        <f t="shared" si="31"/>
        <v>2.9814450416666666E-2</v>
      </c>
      <c r="P27" s="28">
        <f t="shared" si="31"/>
        <v>1.9958433750000001E-2</v>
      </c>
      <c r="Q27" s="28">
        <f t="shared" si="31"/>
        <v>0</v>
      </c>
      <c r="R27" s="28">
        <f t="shared" si="31"/>
        <v>0</v>
      </c>
      <c r="S27" s="28">
        <f t="shared" si="31"/>
        <v>0</v>
      </c>
      <c r="T27" s="28">
        <f t="shared" si="31"/>
        <v>0</v>
      </c>
      <c r="U27" s="28">
        <f t="shared" si="31"/>
        <v>1.3842647041666665E-3</v>
      </c>
      <c r="V27" s="28">
        <f t="shared" si="31"/>
        <v>9.2665653749999968E-4</v>
      </c>
      <c r="W27" s="28">
        <f t="shared" si="31"/>
        <v>5.0328136260416661E-3</v>
      </c>
      <c r="X27" s="28">
        <f t="shared" si="31"/>
        <v>3.3690735843750004E-3</v>
      </c>
      <c r="Y27" s="23"/>
      <c r="Z27" s="23"/>
      <c r="AA27" s="23"/>
    </row>
    <row r="28" spans="1:27" ht="12.75" x14ac:dyDescent="0.2">
      <c r="A28" s="23"/>
      <c r="B28" s="23" t="s">
        <v>23</v>
      </c>
      <c r="C28" s="28">
        <f t="shared" ref="C28:X28" si="32">SUM(C25:C27)</f>
        <v>0.26499072675624996</v>
      </c>
      <c r="D28" s="28">
        <f t="shared" si="32"/>
        <v>0.17739048650624997</v>
      </c>
      <c r="E28" s="28">
        <f t="shared" si="32"/>
        <v>0.13835796122499999</v>
      </c>
      <c r="F28" s="28">
        <f t="shared" si="32"/>
        <v>9.2619792225000025E-2</v>
      </c>
      <c r="G28" s="28">
        <f t="shared" si="32"/>
        <v>0.10623510406666666</v>
      </c>
      <c r="H28" s="28">
        <f t="shared" si="32"/>
        <v>7.11160614E-2</v>
      </c>
      <c r="I28" s="28">
        <f t="shared" si="32"/>
        <v>7.2334102500000011E-2</v>
      </c>
      <c r="J28" s="28">
        <f t="shared" si="32"/>
        <v>4.8422002499999998E-2</v>
      </c>
      <c r="K28" s="28">
        <f t="shared" si="32"/>
        <v>4.8222735000000003E-2</v>
      </c>
      <c r="L28" s="28">
        <f t="shared" si="32"/>
        <v>3.2281334999999994E-2</v>
      </c>
      <c r="M28" s="28">
        <f t="shared" si="32"/>
        <v>6.4147016633333331E-2</v>
      </c>
      <c r="N28" s="28">
        <f t="shared" si="32"/>
        <v>4.2941391299999999E-2</v>
      </c>
      <c r="O28" s="28">
        <f t="shared" si="32"/>
        <v>2.9814450416666666E-2</v>
      </c>
      <c r="P28" s="28">
        <f t="shared" si="32"/>
        <v>1.9958433750000001E-2</v>
      </c>
      <c r="Q28" s="28">
        <f t="shared" si="32"/>
        <v>2.7422478050000001E-2</v>
      </c>
      <c r="R28" s="28">
        <f t="shared" si="32"/>
        <v>1.835719605E-2</v>
      </c>
      <c r="S28" s="28">
        <f t="shared" si="32"/>
        <v>1.5074556612499998E-2</v>
      </c>
      <c r="T28" s="28">
        <f t="shared" si="32"/>
        <v>1.0091232112499999E-2</v>
      </c>
      <c r="U28" s="28">
        <f t="shared" si="32"/>
        <v>8.3055882249999987E-3</v>
      </c>
      <c r="V28" s="28">
        <f t="shared" si="32"/>
        <v>5.5599392249999985E-3</v>
      </c>
      <c r="W28" s="28">
        <f t="shared" si="32"/>
        <v>5.0328136260416661E-3</v>
      </c>
      <c r="X28" s="28">
        <f t="shared" si="32"/>
        <v>3.3690735843750004E-3</v>
      </c>
      <c r="Y28" s="23"/>
      <c r="Z28" s="23"/>
      <c r="AA28" s="23"/>
    </row>
    <row r="29" spans="1:27" ht="12.75" x14ac:dyDescent="0.2">
      <c r="A29" s="23"/>
      <c r="B29" s="23" t="s">
        <v>45</v>
      </c>
      <c r="C29" s="28">
        <f t="shared" ref="C29:X29" si="33">POWER((C28/$B$5),1/$S$2)</f>
        <v>0.51477249999999997</v>
      </c>
      <c r="D29" s="28">
        <f t="shared" si="33"/>
        <v>0.42117749999999998</v>
      </c>
      <c r="E29" s="28">
        <f t="shared" si="33"/>
        <v>0.37196500000000005</v>
      </c>
      <c r="F29" s="28">
        <f t="shared" si="33"/>
        <v>0.30433500000000008</v>
      </c>
      <c r="G29" s="28">
        <f t="shared" si="33"/>
        <v>0.32593727014053897</v>
      </c>
      <c r="H29" s="28">
        <f t="shared" si="33"/>
        <v>0.26667594829680463</v>
      </c>
      <c r="I29" s="28">
        <f t="shared" si="33"/>
        <v>0.26895000000000002</v>
      </c>
      <c r="J29" s="28">
        <f t="shared" si="33"/>
        <v>0.22005000000000002</v>
      </c>
      <c r="K29" s="28">
        <f t="shared" si="33"/>
        <v>0.21959675544051194</v>
      </c>
      <c r="L29" s="28">
        <f t="shared" si="33"/>
        <v>0.17967007263314611</v>
      </c>
      <c r="M29" s="28">
        <f t="shared" si="33"/>
        <v>0.25327261327141815</v>
      </c>
      <c r="N29" s="28">
        <f t="shared" si="33"/>
        <v>0.20722304722206941</v>
      </c>
      <c r="O29" s="28">
        <f t="shared" si="33"/>
        <v>0.17266861445169088</v>
      </c>
      <c r="P29" s="28">
        <f t="shared" si="33"/>
        <v>0.14127432091501982</v>
      </c>
      <c r="Q29" s="28">
        <f t="shared" si="33"/>
        <v>0.16559733708607757</v>
      </c>
      <c r="R29" s="28">
        <f t="shared" si="33"/>
        <v>0.1354887303431544</v>
      </c>
      <c r="S29" s="28">
        <f t="shared" si="33"/>
        <v>0.12277848595132618</v>
      </c>
      <c r="T29" s="28">
        <f t="shared" si="33"/>
        <v>0.10045512486926687</v>
      </c>
      <c r="U29" s="28">
        <f t="shared" si="33"/>
        <v>9.1135000000000008E-2</v>
      </c>
      <c r="V29" s="28">
        <f t="shared" si="33"/>
        <v>7.4564999999999992E-2</v>
      </c>
      <c r="W29" s="28">
        <f t="shared" si="33"/>
        <v>7.0942326054631633E-2</v>
      </c>
      <c r="X29" s="28">
        <f t="shared" si="33"/>
        <v>5.8043721317425891E-2</v>
      </c>
      <c r="Y29" s="23"/>
      <c r="Z29" s="23"/>
      <c r="AA29" s="23"/>
    </row>
    <row r="30" spans="1:27" ht="12.75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 ht="12.75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 ht="12.75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 ht="12.75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 ht="12.75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ht="12.75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ht="12.75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ht="12.75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ht="12.75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ht="12.75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ht="12.75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ht="12.75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 ht="12.75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ht="12.7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ht="12.7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ht="12.7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ht="12.75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ht="12.75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ht="12.75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ht="12.75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ht="12.7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ht="12.75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ht="12.75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ht="12.75" x14ac:dyDescent="0.2">
      <c r="A53" s="23" t="s">
        <v>46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ht="12.75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ht="15" x14ac:dyDescent="0.25">
      <c r="A55" s="23"/>
      <c r="B55" s="23" t="s">
        <v>0</v>
      </c>
      <c r="C55" s="23"/>
      <c r="D55" s="24" t="s">
        <v>2</v>
      </c>
      <c r="E55" s="29">
        <v>9</v>
      </c>
      <c r="F55" s="23"/>
      <c r="G55" s="23" t="s">
        <v>3</v>
      </c>
      <c r="H55" s="28">
        <v>0.1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ht="12.75" x14ac:dyDescent="0.2">
      <c r="A56" s="23" t="s">
        <v>1</v>
      </c>
      <c r="B56" s="28">
        <v>0.38069999999999998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ht="12.75" x14ac:dyDescent="0.2">
      <c r="A57" s="23" t="s">
        <v>4</v>
      </c>
      <c r="B57" s="28">
        <v>0.16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ht="12.75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ht="15" x14ac:dyDescent="0.25">
      <c r="A59" s="24" t="s">
        <v>7</v>
      </c>
      <c r="B59" s="24" t="s">
        <v>0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ht="15" x14ac:dyDescent="0.25">
      <c r="A60" s="29">
        <v>0.54769999999999996</v>
      </c>
      <c r="B60" s="31">
        <v>0.50829999999999997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 ht="15" x14ac:dyDescent="0.25">
      <c r="A61" s="29">
        <v>0.14480000000000001</v>
      </c>
      <c r="B61" s="31">
        <v>0.50829999999999997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 ht="15" x14ac:dyDescent="0.25">
      <c r="A62" s="29">
        <v>0.25580000000000003</v>
      </c>
      <c r="B62" s="31">
        <v>0.50829999999999997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 ht="15" x14ac:dyDescent="0.25">
      <c r="A63" s="29">
        <v>5.1700000000000003E-2</v>
      </c>
      <c r="B63" s="31">
        <v>0.50829999999999997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 ht="12.75" x14ac:dyDescent="0.2">
      <c r="A64" s="28">
        <f>SUM(A60:A63)</f>
        <v>1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 ht="12.75" x14ac:dyDescent="0.2">
      <c r="A66" s="23"/>
      <c r="B66" s="28">
        <f t="shared" ref="B66:B69" si="34">A60*(POWER(B60,$E$55))</f>
        <v>1.2405770087554233E-3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ht="12.75" x14ac:dyDescent="0.2">
      <c r="A67" s="23"/>
      <c r="B67" s="28">
        <f t="shared" si="34"/>
        <v>3.2798165212303328E-4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 ht="12.75" x14ac:dyDescent="0.2">
      <c r="A68" s="23"/>
      <c r="B68" s="28">
        <f t="shared" si="34"/>
        <v>5.7940405119524807E-4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 ht="12.75" x14ac:dyDescent="0.2">
      <c r="A69" s="23"/>
      <c r="B69" s="28">
        <f t="shared" si="34"/>
        <v>1.1710394623453606E-4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 ht="12.75" x14ac:dyDescent="0.2">
      <c r="A70" s="23"/>
      <c r="B70" s="28">
        <f>SUM(B66:B69)</f>
        <v>2.2650666583082404E-3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 ht="12.75" x14ac:dyDescent="0.2">
      <c r="A71" s="23"/>
      <c r="B71" s="28">
        <f>POWER(B70/A64,1/E55)</f>
        <v>0.50829999999999997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 ht="12.75" x14ac:dyDescent="0.2">
      <c r="A76" s="23" t="s">
        <v>47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 ht="12.75" x14ac:dyDescent="0.2">
      <c r="A77" s="23" t="s">
        <v>48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 ht="12.75" x14ac:dyDescent="0.2">
      <c r="A78" s="23" t="s">
        <v>49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 ht="12.75" x14ac:dyDescent="0.2">
      <c r="A79" s="23" t="s">
        <v>50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 ht="12.75" x14ac:dyDescent="0.2">
      <c r="A81" s="23" t="s">
        <v>51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 ht="12.75" x14ac:dyDescent="0.2">
      <c r="A82" s="23" t="s">
        <v>52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 ht="12.75" x14ac:dyDescent="0.2">
      <c r="A83" s="23" t="s">
        <v>53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 ht="12.75" x14ac:dyDescent="0.2">
      <c r="A85" s="23" t="s">
        <v>54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 ht="12.75" x14ac:dyDescent="0.2">
      <c r="A86" s="23" t="s">
        <v>55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 ht="12.75" x14ac:dyDescent="0.2">
      <c r="A87" s="23" t="s">
        <v>56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 ht="12.75" x14ac:dyDescent="0.2">
      <c r="A89" s="23" t="s">
        <v>57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 ht="12.75" x14ac:dyDescent="0.2">
      <c r="A90" s="23" t="s">
        <v>58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 ht="12.75" x14ac:dyDescent="0.2">
      <c r="A91" s="23" t="s">
        <v>59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 ht="12.75" x14ac:dyDescent="0.2">
      <c r="A93" s="23" t="s">
        <v>60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 ht="12.75" x14ac:dyDescent="0.2">
      <c r="A94" s="23" t="s">
        <v>61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 ht="12.75" x14ac:dyDescent="0.2">
      <c r="A95" s="23" t="s">
        <v>62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spans="1:27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 ht="12.75" x14ac:dyDescent="0.2">
      <c r="A97" s="23" t="s">
        <v>63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spans="1:27" ht="12.75" x14ac:dyDescent="0.2">
      <c r="A98" s="23" t="s">
        <v>64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spans="1:27" ht="12.75" x14ac:dyDescent="0.2">
      <c r="A99" s="23" t="s">
        <v>65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spans="1:27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 ht="12.75" x14ac:dyDescent="0.2">
      <c r="A101" s="23" t="s">
        <v>66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 ht="12.75" x14ac:dyDescent="0.2">
      <c r="A102" s="23" t="s">
        <v>67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 ht="12.75" x14ac:dyDescent="0.2">
      <c r="A103" s="23" t="s">
        <v>68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 ht="12.75" x14ac:dyDescent="0.2">
      <c r="A105" s="23" t="s">
        <v>69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 ht="12.75" x14ac:dyDescent="0.2">
      <c r="A106" s="23" t="s">
        <v>70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 ht="12.75" x14ac:dyDescent="0.2">
      <c r="A107" s="23" t="s">
        <v>71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 ht="12.75" x14ac:dyDescent="0.2">
      <c r="A109" s="23" t="s">
        <v>72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 ht="12.75" x14ac:dyDescent="0.2">
      <c r="A110" s="23" t="s">
        <v>73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 ht="12.75" x14ac:dyDescent="0.2">
      <c r="A111" s="23" t="s">
        <v>74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 ht="12.75" x14ac:dyDescent="0.2">
      <c r="A113" s="23" t="s">
        <v>75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 ht="12.75" x14ac:dyDescent="0.2">
      <c r="A114" s="23" t="s">
        <v>76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 ht="12.75" x14ac:dyDescent="0.2">
      <c r="A115" s="23" t="s">
        <v>77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spans="1:27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spans="1:27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spans="1:27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spans="1:27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spans="1:27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spans="1:27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spans="1:27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spans="1:27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spans="1:27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spans="1:27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spans="1:27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spans="1:27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spans="1:27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spans="1:27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spans="1:27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spans="1:27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spans="1:27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spans="1:27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spans="1:27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spans="1:27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spans="1:27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spans="1:27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spans="1:27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spans="1:27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spans="1:27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spans="1:27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spans="1:27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spans="1:27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spans="1:27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spans="1:27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spans="1:27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spans="1:27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spans="1:27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spans="1:27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spans="1:27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spans="1:27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spans="1:27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spans="1:27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spans="1:27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spans="1:27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spans="1:27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spans="1:27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spans="1:27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spans="1:27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spans="1:27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spans="1:27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spans="1:27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spans="1:27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spans="1:27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spans="1:27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spans="1:27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spans="1:27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spans="1:27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spans="1:27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spans="1:27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spans="1:27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spans="1:27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spans="1:27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spans="1:27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spans="1:27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spans="1:27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spans="1:27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spans="1:27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spans="1:27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spans="1:27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spans="1:27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spans="1:27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spans="1:27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spans="1:27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spans="1:27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spans="1:27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spans="1:27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spans="1:27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spans="1:27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spans="1:27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spans="1:27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spans="1:27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spans="1:27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spans="1:27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spans="1:27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spans="1:27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spans="1:27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spans="1:27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spans="1:27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spans="1:27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spans="1:27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spans="1:27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spans="1:27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spans="1:27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spans="1:27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spans="1:27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spans="1:27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spans="1:27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spans="1:27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spans="1:27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spans="1:27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spans="1:27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spans="1:27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spans="1:27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spans="1:27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spans="1:27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spans="1:27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spans="1:27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spans="1:27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:27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:27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:27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:27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:27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:27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:27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:27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:27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:27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:27" ht="12.75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spans="1:27" ht="12.75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spans="1:27" ht="12.75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spans="1:27" ht="12.75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spans="1:27" ht="12.75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spans="1:27" ht="12.75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spans="1:27" ht="12.75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spans="1:27" ht="12.75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spans="1:27" ht="12.75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spans="1:27" ht="12.75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</sheetData>
  <mergeCells count="11">
    <mergeCell ref="Q19:R19"/>
    <mergeCell ref="S19:T19"/>
    <mergeCell ref="U19:V19"/>
    <mergeCell ref="W19:X19"/>
    <mergeCell ref="C19:D19"/>
    <mergeCell ref="E19:F19"/>
    <mergeCell ref="G19:H19"/>
    <mergeCell ref="I19:J19"/>
    <mergeCell ref="K19:L19"/>
    <mergeCell ref="M19:N19"/>
    <mergeCell ref="O19:P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15"/>
  <sheetViews>
    <sheetView tabSelected="1" workbookViewId="0">
      <selection activeCell="G9" sqref="G9"/>
    </sheetView>
  </sheetViews>
  <sheetFormatPr defaultColWidth="12.5703125" defaultRowHeight="15.75" customHeight="1" x14ac:dyDescent="0.2"/>
  <cols>
    <col min="2" max="2" width="21.5703125" customWidth="1"/>
    <col min="4" max="4" width="21.28515625" customWidth="1"/>
    <col min="6" max="6" width="13" customWidth="1"/>
    <col min="7" max="7" width="16.5703125" customWidth="1"/>
  </cols>
  <sheetData>
    <row r="1" spans="1:12" x14ac:dyDescent="0.2">
      <c r="A1" s="54" t="s">
        <v>3</v>
      </c>
      <c r="B1" s="54" t="s">
        <v>101</v>
      </c>
      <c r="C1" s="54" t="s">
        <v>102</v>
      </c>
      <c r="D1" s="54" t="s">
        <v>100</v>
      </c>
      <c r="E1" s="55"/>
      <c r="F1" s="55"/>
      <c r="G1" s="54" t="s">
        <v>103</v>
      </c>
      <c r="H1" s="55"/>
      <c r="I1" s="55"/>
      <c r="J1" s="19"/>
    </row>
    <row r="2" spans="1:12" x14ac:dyDescent="0.2">
      <c r="A2" s="55"/>
      <c r="B2" s="55"/>
      <c r="C2" s="55"/>
      <c r="D2" s="18">
        <v>1</v>
      </c>
      <c r="E2" s="18">
        <v>2</v>
      </c>
      <c r="F2" s="18">
        <v>3</v>
      </c>
      <c r="G2" s="18" t="s">
        <v>106</v>
      </c>
      <c r="H2" s="18" t="s">
        <v>107</v>
      </c>
      <c r="I2" s="18" t="s">
        <v>104</v>
      </c>
      <c r="J2" s="18" t="s">
        <v>104</v>
      </c>
    </row>
    <row r="3" spans="1:12" x14ac:dyDescent="0.2">
      <c r="A3" s="1">
        <v>0.1</v>
      </c>
      <c r="B3" s="2">
        <f>ROUND(Ranking!F3,3)</f>
        <v>0.27300000000000002</v>
      </c>
      <c r="C3" s="2">
        <f>ROUND(Ranking!G3,3)</f>
        <v>0.33</v>
      </c>
      <c r="D3" s="15">
        <f>ROUND(Ranking!B3,3)</f>
        <v>1</v>
      </c>
      <c r="E3" s="15">
        <f>ROUND(Ranking!C3,3)</f>
        <v>0.61799999999999999</v>
      </c>
      <c r="F3" s="15">
        <f>ROUND(Ranking!D3,3)</f>
        <v>0.75</v>
      </c>
      <c r="G3" s="2">
        <f>ROUND(Ranking!I3,3)</f>
        <v>0.97299999999999998</v>
      </c>
      <c r="H3" s="2">
        <f>ROUND(Ranking!J3,3)</f>
        <v>0.82199999999999995</v>
      </c>
      <c r="I3" s="2">
        <f>ROUND(Ranking!K3,3)</f>
        <v>0.89800000000000002</v>
      </c>
      <c r="J3" s="2">
        <f t="shared" ref="J3:J7" si="0">AVERAGE(D3:F3)</f>
        <v>0.78933333333333333</v>
      </c>
      <c r="K3" s="2"/>
      <c r="L3" s="2"/>
    </row>
    <row r="4" spans="1:12" x14ac:dyDescent="0.2">
      <c r="A4" s="1">
        <v>0.3</v>
      </c>
      <c r="B4" s="2">
        <f>ROUND(Ranking!F4,3)</f>
        <v>0.114</v>
      </c>
      <c r="C4" s="2">
        <f>ROUND(Ranking!G4,3)</f>
        <v>0.14499999999999999</v>
      </c>
      <c r="D4" s="15">
        <f>ROUND(Ranking!B4,3)</f>
        <v>0.63</v>
      </c>
      <c r="E4" s="15">
        <f>ROUND(Ranking!C4,3)</f>
        <v>0.25600000000000001</v>
      </c>
      <c r="F4" s="15">
        <f>ROUND(Ranking!D4,3)</f>
        <v>0.35599999999999998</v>
      </c>
      <c r="G4" s="2">
        <f>ROUND(Ranking!I4,3)</f>
        <v>1.1379999999999999</v>
      </c>
      <c r="H4" s="2">
        <f>ROUND(Ranking!J4,3)</f>
        <v>0.96399999999999997</v>
      </c>
      <c r="I4" s="2">
        <f>ROUND(Ranking!K4,3)</f>
        <v>1.0509999999999999</v>
      </c>
      <c r="J4" s="2">
        <f t="shared" si="0"/>
        <v>0.41399999999999998</v>
      </c>
      <c r="K4" s="2"/>
      <c r="L4" s="2"/>
    </row>
    <row r="5" spans="1:12" x14ac:dyDescent="0.2">
      <c r="A5" s="1">
        <v>0.5</v>
      </c>
      <c r="B5" s="2">
        <f>ROUND(Ranking!F5,3)</f>
        <v>7.2999999999999995E-2</v>
      </c>
      <c r="C5" s="2">
        <f>ROUND(Ranking!G5,3)</f>
        <v>9.4E-2</v>
      </c>
      <c r="D5" s="15">
        <f>ROUND(Ranking!B5,3)</f>
        <v>0.44600000000000001</v>
      </c>
      <c r="E5" s="15">
        <f>ROUND(Ranking!C5,3)</f>
        <v>0.16300000000000001</v>
      </c>
      <c r="F5" s="15">
        <f>ROUND(Ranking!D5,3)</f>
        <v>0.22900000000000001</v>
      </c>
      <c r="G5" s="2">
        <f>ROUND(Ranking!I5,3)</f>
        <v>1.1679999999999999</v>
      </c>
      <c r="H5" s="2">
        <f>ROUND(Ranking!J5,3)</f>
        <v>0.995</v>
      </c>
      <c r="I5" s="2">
        <f>ROUND(Ranking!K5,3)</f>
        <v>1.081</v>
      </c>
      <c r="J5" s="2">
        <f t="shared" si="0"/>
        <v>0.27933333333333332</v>
      </c>
      <c r="K5" s="2"/>
      <c r="L5" s="2"/>
    </row>
    <row r="6" spans="1:12" x14ac:dyDescent="0.2">
      <c r="A6" s="1">
        <v>0.8</v>
      </c>
      <c r="B6" s="2">
        <f>ROUND(Ranking!F6,3)</f>
        <v>4.9000000000000002E-2</v>
      </c>
      <c r="C6" s="2">
        <f>ROUND(Ranking!G6,3)</f>
        <v>6.3E-2</v>
      </c>
      <c r="D6" s="15">
        <f>ROUND(Ranking!B6,3)</f>
        <v>0.30599999999999999</v>
      </c>
      <c r="E6" s="15">
        <f>ROUND(Ranking!C6,3)</f>
        <v>0.107</v>
      </c>
      <c r="F6" s="15">
        <f>ROUND(Ranking!D6,3)</f>
        <v>0.152</v>
      </c>
      <c r="G6" s="2">
        <f>ROUND(Ranking!I6,3)</f>
        <v>1.1739999999999999</v>
      </c>
      <c r="H6" s="2">
        <f>ROUND(Ranking!J6,3)</f>
        <v>1.002</v>
      </c>
      <c r="I6" s="2">
        <f>ROUND(Ranking!K6,3)</f>
        <v>1.0880000000000001</v>
      </c>
      <c r="J6" s="2">
        <f t="shared" si="0"/>
        <v>0.18833333333333332</v>
      </c>
      <c r="K6" s="2"/>
      <c r="L6" s="2"/>
    </row>
    <row r="7" spans="1:12" x14ac:dyDescent="0.2">
      <c r="A7" s="1">
        <v>1</v>
      </c>
      <c r="B7" s="2">
        <f>ROUND(Ranking!F7,3)</f>
        <v>4.1000000000000002E-2</v>
      </c>
      <c r="C7" s="2">
        <f>ROUND(Ranking!G7,3)</f>
        <v>0.04</v>
      </c>
      <c r="D7" s="15">
        <f>ROUND(Ranking!B7,3)</f>
        <v>0.25600000000000001</v>
      </c>
      <c r="E7" s="15">
        <f>ROUND(Ranking!C7,3)</f>
        <v>8.7999999999999995E-2</v>
      </c>
      <c r="F7" s="15">
        <f>ROUND(Ranking!D7,3)</f>
        <v>0.125</v>
      </c>
      <c r="G7" s="2">
        <f>ROUND(Ranking!I7,3)</f>
        <v>1.1759999999999999</v>
      </c>
      <c r="H7" s="2">
        <f>ROUND(Ranking!J7,3)</f>
        <v>1.18</v>
      </c>
      <c r="I7" s="2">
        <f>ROUND(Ranking!K7,3)</f>
        <v>1.1779999999999999</v>
      </c>
      <c r="J7" s="2">
        <f t="shared" si="0"/>
        <v>0.15633333333333332</v>
      </c>
      <c r="K7" s="2"/>
      <c r="L7" s="2"/>
    </row>
    <row r="10" spans="1:12" x14ac:dyDescent="0.2">
      <c r="A10" s="18" t="s">
        <v>3</v>
      </c>
      <c r="B10" s="18" t="s">
        <v>95</v>
      </c>
      <c r="C10" s="18" t="s">
        <v>102</v>
      </c>
      <c r="D10" s="18" t="s">
        <v>103</v>
      </c>
      <c r="E10" s="19"/>
    </row>
    <row r="11" spans="1:12" x14ac:dyDescent="0.2">
      <c r="A11" s="1">
        <v>0.1</v>
      </c>
      <c r="B11" s="2">
        <f>ROUND(Ranking!B11,3)</f>
        <v>1</v>
      </c>
      <c r="C11" s="2">
        <f>ROUND(Ranking!C11,3)</f>
        <v>0.81</v>
      </c>
      <c r="D11" s="2">
        <f>ROUND(Ranking!D11,3)</f>
        <v>0.13500000000000001</v>
      </c>
      <c r="E11" s="2"/>
    </row>
    <row r="12" spans="1:12" x14ac:dyDescent="0.2">
      <c r="A12" s="1">
        <v>0.3</v>
      </c>
      <c r="B12" s="2">
        <f>ROUND(Ranking!B12,3)</f>
        <v>1</v>
      </c>
      <c r="C12" s="2">
        <f>ROUND(Ranking!C12,3)</f>
        <v>0.56100000000000005</v>
      </c>
      <c r="D12" s="2">
        <f>ROUND(Ranking!D12,3)</f>
        <v>0.34200000000000003</v>
      </c>
      <c r="E12" s="2"/>
    </row>
    <row r="13" spans="1:12" x14ac:dyDescent="0.2">
      <c r="A13" s="1">
        <v>0.5</v>
      </c>
      <c r="B13" s="2">
        <f>ROUND(Ranking!B13,3)</f>
        <v>1</v>
      </c>
      <c r="C13" s="2">
        <f>ROUND(Ranking!C13,3)</f>
        <v>0.47399999999999998</v>
      </c>
      <c r="D13" s="2">
        <f>ROUND(Ranking!D13,3)</f>
        <v>0.42599999999999999</v>
      </c>
      <c r="E13" s="2"/>
    </row>
    <row r="14" spans="1:12" x14ac:dyDescent="0.2">
      <c r="A14" s="1">
        <v>0.8</v>
      </c>
      <c r="B14" s="2">
        <f>ROUND(Ranking!B14,3)</f>
        <v>0.86599999999999999</v>
      </c>
      <c r="C14" s="2">
        <f>ROUND(Ranking!C14,3)</f>
        <v>0.34799999999999998</v>
      </c>
      <c r="D14" s="2">
        <f>ROUND(Ranking!D14,3)</f>
        <v>0.499</v>
      </c>
      <c r="E14" s="2"/>
    </row>
    <row r="15" spans="1:12" x14ac:dyDescent="0.2">
      <c r="A15" s="1">
        <v>1</v>
      </c>
      <c r="B15" s="2">
        <f>ROUND(Ranking!B15,3)</f>
        <v>0.76800000000000002</v>
      </c>
      <c r="C15" s="2">
        <f>ROUND(Ranking!C15,3)</f>
        <v>0.3</v>
      </c>
      <c r="D15" s="2">
        <f>ROUND(Ranking!D15,3)</f>
        <v>0.51</v>
      </c>
      <c r="E15" s="2"/>
    </row>
  </sheetData>
  <mergeCells count="5">
    <mergeCell ref="A1:A2"/>
    <mergeCell ref="B1:B2"/>
    <mergeCell ref="C1:C2"/>
    <mergeCell ref="D1:F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993"/>
  <sheetViews>
    <sheetView workbookViewId="0">
      <selection activeCell="F29" sqref="F29"/>
    </sheetView>
  </sheetViews>
  <sheetFormatPr defaultColWidth="12.5703125" defaultRowHeight="15.75" customHeight="1" x14ac:dyDescent="0.2"/>
  <cols>
    <col min="1" max="2" width="12.5703125" style="35"/>
    <col min="3" max="3" width="16.28515625" style="35" customWidth="1"/>
    <col min="4" max="16384" width="12.5703125" style="35"/>
  </cols>
  <sheetData>
    <row r="1" spans="1:27" ht="15" x14ac:dyDescent="0.25">
      <c r="A1" s="32"/>
      <c r="B1" s="33" t="s">
        <v>7</v>
      </c>
      <c r="C1" s="33" t="s">
        <v>8</v>
      </c>
      <c r="D1" s="34" t="s">
        <v>9</v>
      </c>
      <c r="E1" s="34" t="s">
        <v>10</v>
      </c>
      <c r="F1" s="34" t="s">
        <v>11</v>
      </c>
      <c r="G1" s="34" t="s">
        <v>12</v>
      </c>
      <c r="H1" s="34" t="s">
        <v>13</v>
      </c>
      <c r="I1" s="34" t="s">
        <v>14</v>
      </c>
      <c r="J1" s="34" t="s">
        <v>15</v>
      </c>
      <c r="K1" s="34" t="s">
        <v>16</v>
      </c>
      <c r="L1" s="34" t="s">
        <v>17</v>
      </c>
      <c r="M1" s="34" t="s">
        <v>18</v>
      </c>
      <c r="N1" s="34" t="s">
        <v>19</v>
      </c>
      <c r="O1" s="34" t="s">
        <v>20</v>
      </c>
      <c r="P1" s="34" t="s">
        <v>21</v>
      </c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5" x14ac:dyDescent="0.25">
      <c r="A2" s="36" t="s">
        <v>83</v>
      </c>
      <c r="B2" s="37">
        <v>0.33333333333333331</v>
      </c>
      <c r="C2" s="37">
        <v>0.33815000000000001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0.46797499999999997</v>
      </c>
      <c r="J2" s="37">
        <v>0.19869999999999999</v>
      </c>
      <c r="K2" s="37">
        <v>0</v>
      </c>
      <c r="L2" s="37">
        <v>0</v>
      </c>
      <c r="M2" s="37">
        <v>0.2445</v>
      </c>
      <c r="N2" s="37">
        <v>8.2849999999999993E-2</v>
      </c>
      <c r="O2" s="37">
        <v>0</v>
      </c>
      <c r="P2" s="37">
        <v>0</v>
      </c>
      <c r="Q2" s="32"/>
      <c r="R2" s="33" t="s">
        <v>2</v>
      </c>
      <c r="S2" s="38">
        <v>2</v>
      </c>
      <c r="T2" s="32"/>
      <c r="U2" s="32"/>
      <c r="V2" s="32"/>
      <c r="W2" s="32"/>
      <c r="X2" s="32"/>
      <c r="Y2" s="32"/>
      <c r="Z2" s="32"/>
      <c r="AA2" s="32"/>
    </row>
    <row r="3" spans="1:27" ht="12.75" x14ac:dyDescent="0.2">
      <c r="A3" s="36" t="s">
        <v>84</v>
      </c>
      <c r="B3" s="37">
        <v>0.5</v>
      </c>
      <c r="C3" s="37">
        <v>0.33815000000000001</v>
      </c>
      <c r="D3" s="37">
        <v>0</v>
      </c>
      <c r="E3" s="37">
        <v>0.21290000000000001</v>
      </c>
      <c r="F3" s="37">
        <v>0.3629</v>
      </c>
      <c r="G3" s="37">
        <v>0</v>
      </c>
      <c r="H3" s="37">
        <v>0</v>
      </c>
      <c r="I3" s="37">
        <v>0.46797499999999997</v>
      </c>
      <c r="J3" s="37">
        <v>0.19869999999999999</v>
      </c>
      <c r="K3" s="37">
        <v>0</v>
      </c>
      <c r="L3" s="37">
        <v>0.33450000000000002</v>
      </c>
      <c r="M3" s="37">
        <v>0.2445</v>
      </c>
      <c r="N3" s="37">
        <v>8.2849999999999993E-2</v>
      </c>
      <c r="O3" s="37">
        <v>0.15784999999999999</v>
      </c>
      <c r="P3" s="37">
        <v>0</v>
      </c>
      <c r="Q3" s="32"/>
      <c r="R3" s="32" t="s">
        <v>5</v>
      </c>
      <c r="S3" s="32"/>
      <c r="T3" s="32"/>
      <c r="U3" s="32"/>
      <c r="V3" s="32"/>
      <c r="W3" s="32"/>
      <c r="X3" s="32"/>
      <c r="Y3" s="32"/>
      <c r="Z3" s="32"/>
      <c r="AA3" s="32"/>
    </row>
    <row r="4" spans="1:27" ht="12.75" x14ac:dyDescent="0.2">
      <c r="A4" s="36" t="s">
        <v>85</v>
      </c>
      <c r="B4" s="37">
        <v>0.16666666666666666</v>
      </c>
      <c r="C4" s="37">
        <v>0.33815000000000001</v>
      </c>
      <c r="D4" s="37">
        <v>0</v>
      </c>
      <c r="E4" s="37">
        <v>0</v>
      </c>
      <c r="F4" s="37">
        <v>0.3629</v>
      </c>
      <c r="G4" s="37">
        <v>0</v>
      </c>
      <c r="H4" s="37">
        <v>0.157975</v>
      </c>
      <c r="I4" s="37">
        <v>0.46797499999999997</v>
      </c>
      <c r="J4" s="37">
        <v>0.19869999999999999</v>
      </c>
      <c r="K4" s="37">
        <v>0.38450000000000001</v>
      </c>
      <c r="L4" s="37">
        <v>0</v>
      </c>
      <c r="M4" s="37">
        <v>0.2445</v>
      </c>
      <c r="N4" s="37">
        <v>8.2849999999999993E-2</v>
      </c>
      <c r="O4" s="37">
        <v>0</v>
      </c>
      <c r="P4" s="37">
        <v>0</v>
      </c>
      <c r="Q4" s="32"/>
      <c r="R4" s="32" t="s">
        <v>22</v>
      </c>
      <c r="S4" s="37">
        <v>5</v>
      </c>
      <c r="T4" s="32"/>
      <c r="U4" s="32"/>
      <c r="V4" s="32"/>
      <c r="W4" s="32"/>
      <c r="X4" s="32"/>
      <c r="Y4" s="32"/>
      <c r="Z4" s="32"/>
      <c r="AA4" s="32"/>
    </row>
    <row r="5" spans="1:27" ht="12.75" x14ac:dyDescent="0.2">
      <c r="A5" s="32" t="s">
        <v>23</v>
      </c>
      <c r="B5" s="37">
        <f>SUM(B2:B4)</f>
        <v>0.99999999999999989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 t="s">
        <v>3</v>
      </c>
      <c r="S5" s="37">
        <f>S6*S7</f>
        <v>0.1</v>
      </c>
      <c r="T5" s="32"/>
      <c r="U5" s="32"/>
      <c r="V5" s="32"/>
      <c r="W5" s="32"/>
      <c r="X5" s="32"/>
      <c r="Y5" s="32"/>
      <c r="Z5" s="32"/>
      <c r="AA5" s="32"/>
    </row>
    <row r="6" spans="1:27" ht="12.75" x14ac:dyDescent="0.2">
      <c r="A6" s="32"/>
      <c r="B6" s="32"/>
      <c r="C6" s="32" t="s">
        <v>24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 t="s">
        <v>25</v>
      </c>
      <c r="Q6" s="32"/>
      <c r="R6" s="32" t="s">
        <v>27</v>
      </c>
      <c r="S6" s="32">
        <v>0.1</v>
      </c>
      <c r="T6" s="32"/>
      <c r="U6" s="32"/>
      <c r="V6" s="32"/>
      <c r="W6" s="32"/>
      <c r="X6" s="32"/>
      <c r="Y6" s="32"/>
      <c r="Z6" s="32"/>
      <c r="AA6" s="32"/>
    </row>
    <row r="7" spans="1:27" ht="12.75" x14ac:dyDescent="0.2">
      <c r="A7" s="32"/>
      <c r="B7" s="32"/>
      <c r="C7" s="37">
        <f t="shared" ref="C7:P7" si="0">$B2*(POWER(C2,$S$2))</f>
        <v>3.8115140833333332E-2</v>
      </c>
      <c r="D7" s="37">
        <f t="shared" si="0"/>
        <v>0</v>
      </c>
      <c r="E7" s="37">
        <f t="shared" si="0"/>
        <v>0</v>
      </c>
      <c r="F7" s="37">
        <f t="shared" si="0"/>
        <v>0</v>
      </c>
      <c r="G7" s="37">
        <f t="shared" si="0"/>
        <v>0</v>
      </c>
      <c r="H7" s="37">
        <f t="shared" si="0"/>
        <v>0</v>
      </c>
      <c r="I7" s="37">
        <f t="shared" si="0"/>
        <v>7.3000200208333324E-2</v>
      </c>
      <c r="J7" s="37">
        <f t="shared" si="0"/>
        <v>1.316056333333333E-2</v>
      </c>
      <c r="K7" s="37">
        <f t="shared" si="0"/>
        <v>0</v>
      </c>
      <c r="L7" s="37">
        <f t="shared" si="0"/>
        <v>0</v>
      </c>
      <c r="M7" s="37">
        <f t="shared" si="0"/>
        <v>1.992675E-2</v>
      </c>
      <c r="N7" s="37">
        <f t="shared" si="0"/>
        <v>2.2880408333333328E-3</v>
      </c>
      <c r="O7" s="37">
        <f t="shared" si="0"/>
        <v>0</v>
      </c>
      <c r="P7" s="37">
        <f t="shared" si="0"/>
        <v>0</v>
      </c>
      <c r="Q7" s="32"/>
      <c r="R7" s="32" t="s">
        <v>26</v>
      </c>
      <c r="S7" s="39">
        <v>1</v>
      </c>
      <c r="T7" s="32"/>
      <c r="U7" s="32"/>
      <c r="V7" s="32"/>
      <c r="W7" s="32"/>
      <c r="X7" s="32"/>
      <c r="Y7" s="32"/>
      <c r="Z7" s="32"/>
      <c r="AA7" s="32"/>
    </row>
    <row r="8" spans="1:27" ht="16.5" customHeight="1" x14ac:dyDescent="0.2">
      <c r="A8" s="32"/>
      <c r="B8" s="32" t="s">
        <v>23</v>
      </c>
      <c r="C8" s="37">
        <f t="shared" ref="C8:P8" si="1">SUM(C7)</f>
        <v>3.8115140833333332E-2</v>
      </c>
      <c r="D8" s="37">
        <f t="shared" si="1"/>
        <v>0</v>
      </c>
      <c r="E8" s="37">
        <f t="shared" si="1"/>
        <v>0</v>
      </c>
      <c r="F8" s="37">
        <f t="shared" si="1"/>
        <v>0</v>
      </c>
      <c r="G8" s="37">
        <f t="shared" si="1"/>
        <v>0</v>
      </c>
      <c r="H8" s="37">
        <f t="shared" si="1"/>
        <v>0</v>
      </c>
      <c r="I8" s="37">
        <f t="shared" si="1"/>
        <v>7.3000200208333324E-2</v>
      </c>
      <c r="J8" s="37">
        <f t="shared" si="1"/>
        <v>1.316056333333333E-2</v>
      </c>
      <c r="K8" s="37">
        <f t="shared" si="1"/>
        <v>0</v>
      </c>
      <c r="L8" s="37">
        <f t="shared" si="1"/>
        <v>0</v>
      </c>
      <c r="M8" s="37">
        <f t="shared" si="1"/>
        <v>1.992675E-2</v>
      </c>
      <c r="N8" s="37">
        <f t="shared" si="1"/>
        <v>2.2880408333333328E-3</v>
      </c>
      <c r="O8" s="37">
        <f t="shared" si="1"/>
        <v>0</v>
      </c>
      <c r="P8" s="37">
        <f t="shared" si="1"/>
        <v>0</v>
      </c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ht="12.75" x14ac:dyDescent="0.2">
      <c r="A9" s="32"/>
      <c r="B9" s="32"/>
      <c r="C9" s="37">
        <f t="shared" ref="C9:P9" si="2">POWER(C8/$B$2,1/$S$2)</f>
        <v>0.33815000000000001</v>
      </c>
      <c r="D9" s="37">
        <f t="shared" si="2"/>
        <v>0</v>
      </c>
      <c r="E9" s="37">
        <f t="shared" si="2"/>
        <v>0</v>
      </c>
      <c r="F9" s="37">
        <f t="shared" si="2"/>
        <v>0</v>
      </c>
      <c r="G9" s="37">
        <f t="shared" si="2"/>
        <v>0</v>
      </c>
      <c r="H9" s="37">
        <f t="shared" si="2"/>
        <v>0</v>
      </c>
      <c r="I9" s="37">
        <f t="shared" si="2"/>
        <v>0.46797499999999997</v>
      </c>
      <c r="J9" s="37">
        <f t="shared" si="2"/>
        <v>0.19869999999999999</v>
      </c>
      <c r="K9" s="37">
        <f t="shared" si="2"/>
        <v>0</v>
      </c>
      <c r="L9" s="37">
        <f t="shared" si="2"/>
        <v>0</v>
      </c>
      <c r="M9" s="37">
        <f t="shared" si="2"/>
        <v>0.2445</v>
      </c>
      <c r="N9" s="37">
        <f t="shared" si="2"/>
        <v>8.2849999999999993E-2</v>
      </c>
      <c r="O9" s="37">
        <f t="shared" si="2"/>
        <v>0</v>
      </c>
      <c r="P9" s="37">
        <f t="shared" si="2"/>
        <v>0</v>
      </c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ht="12.75" x14ac:dyDescent="0.2">
      <c r="A10" s="32"/>
      <c r="B10" s="32" t="s">
        <v>28</v>
      </c>
      <c r="C10" s="37">
        <f t="shared" ref="C10:P10" si="3">RANK(C9,$C$9:$P$9)</f>
        <v>2</v>
      </c>
      <c r="D10" s="37">
        <f t="shared" si="3"/>
        <v>6</v>
      </c>
      <c r="E10" s="37">
        <f t="shared" si="3"/>
        <v>6</v>
      </c>
      <c r="F10" s="37">
        <f t="shared" si="3"/>
        <v>6</v>
      </c>
      <c r="G10" s="37">
        <f t="shared" si="3"/>
        <v>6</v>
      </c>
      <c r="H10" s="37">
        <f t="shared" si="3"/>
        <v>6</v>
      </c>
      <c r="I10" s="37">
        <f t="shared" si="3"/>
        <v>1</v>
      </c>
      <c r="J10" s="37">
        <f t="shared" si="3"/>
        <v>4</v>
      </c>
      <c r="K10" s="37">
        <f t="shared" si="3"/>
        <v>6</v>
      </c>
      <c r="L10" s="37">
        <f t="shared" si="3"/>
        <v>6</v>
      </c>
      <c r="M10" s="37">
        <f t="shared" si="3"/>
        <v>3</v>
      </c>
      <c r="N10" s="37">
        <f t="shared" si="3"/>
        <v>5</v>
      </c>
      <c r="O10" s="37">
        <f t="shared" si="3"/>
        <v>6</v>
      </c>
      <c r="P10" s="37">
        <f t="shared" si="3"/>
        <v>6</v>
      </c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ht="12.75" x14ac:dyDescent="0.2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ht="12.75" x14ac:dyDescent="0.2">
      <c r="A12" s="32"/>
      <c r="B12" s="32"/>
      <c r="C12" s="32" t="s">
        <v>14</v>
      </c>
      <c r="D12" s="32" t="s">
        <v>8</v>
      </c>
      <c r="E12" s="32" t="s">
        <v>18</v>
      </c>
      <c r="F12" s="32" t="s">
        <v>15</v>
      </c>
      <c r="G12" s="32" t="s">
        <v>19</v>
      </c>
      <c r="H12" s="43" t="s">
        <v>108</v>
      </c>
      <c r="I12" s="32"/>
      <c r="J12" s="32"/>
      <c r="K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ht="12.75" x14ac:dyDescent="0.2">
      <c r="A13" s="32"/>
      <c r="B13" s="32" t="s">
        <v>1</v>
      </c>
      <c r="C13" s="37">
        <f>I9</f>
        <v>0.46797499999999997</v>
      </c>
      <c r="D13" s="37">
        <f>C9</f>
        <v>0.33815000000000001</v>
      </c>
      <c r="E13" s="37">
        <f>M9</f>
        <v>0.2445</v>
      </c>
      <c r="F13" s="37">
        <f>J9</f>
        <v>0.19869999999999999</v>
      </c>
      <c r="G13" s="37">
        <f>N9</f>
        <v>8.2849999999999993E-2</v>
      </c>
      <c r="I13" s="37"/>
      <c r="J13" s="37"/>
      <c r="K13" s="37"/>
      <c r="M13" s="37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ht="12.75" x14ac:dyDescent="0.2">
      <c r="A14" s="32"/>
      <c r="B14" s="32" t="s">
        <v>29</v>
      </c>
      <c r="C14" s="39">
        <v>1</v>
      </c>
      <c r="D14" s="37">
        <v>1</v>
      </c>
      <c r="E14" s="37">
        <v>1</v>
      </c>
      <c r="F14" s="37">
        <v>1</v>
      </c>
      <c r="G14" s="37"/>
      <c r="H14" s="20">
        <f t="shared" ref="H14:H18" si="4">POWER(PRODUCT(C14:G14),1/$S$4)</f>
        <v>1</v>
      </c>
      <c r="I14" s="37"/>
      <c r="J14" s="37"/>
      <c r="K14" s="37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ht="12.75" x14ac:dyDescent="0.2">
      <c r="A15" s="32"/>
      <c r="B15" s="40" t="s">
        <v>78</v>
      </c>
      <c r="C15" s="32">
        <v>0.53682741519999999</v>
      </c>
      <c r="D15" s="32">
        <v>0.535770474</v>
      </c>
      <c r="E15" s="32">
        <v>0.34446450020000002</v>
      </c>
      <c r="F15" s="39">
        <v>1</v>
      </c>
      <c r="G15" s="39"/>
      <c r="H15" s="20">
        <f t="shared" si="4"/>
        <v>0.62978394755435396</v>
      </c>
      <c r="I15" s="39"/>
      <c r="J15" s="39"/>
      <c r="K15" s="39"/>
      <c r="M15" s="39"/>
      <c r="N15" s="32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2"/>
      <c r="Z15" s="32"/>
      <c r="AA15" s="32"/>
    </row>
    <row r="16" spans="1:27" ht="12.75" x14ac:dyDescent="0.2">
      <c r="A16" s="32"/>
      <c r="B16" s="40" t="s">
        <v>79</v>
      </c>
      <c r="C16" s="39">
        <v>0.32209644900000001</v>
      </c>
      <c r="D16" s="39">
        <v>0.32146228430000001</v>
      </c>
      <c r="E16" s="39">
        <v>0.2066787001</v>
      </c>
      <c r="F16" s="40">
        <v>0.82294441490000003</v>
      </c>
      <c r="G16" s="39"/>
      <c r="H16" s="20">
        <f t="shared" si="4"/>
        <v>0.44581680732066226</v>
      </c>
      <c r="I16" s="39"/>
      <c r="J16" s="39"/>
      <c r="K16" s="39"/>
      <c r="M16" s="39"/>
      <c r="N16" s="32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2"/>
      <c r="Z16" s="32"/>
      <c r="AA16" s="32"/>
    </row>
    <row r="17" spans="1:27" ht="12.75" x14ac:dyDescent="0.2">
      <c r="A17" s="32"/>
      <c r="B17" s="40" t="s">
        <v>80</v>
      </c>
      <c r="C17" s="39">
        <v>0.2013102806</v>
      </c>
      <c r="D17" s="39">
        <v>0.20091392769999999</v>
      </c>
      <c r="E17" s="39">
        <v>0.12917418750000001</v>
      </c>
      <c r="F17" s="39">
        <v>0.51434025930000005</v>
      </c>
      <c r="G17" s="39"/>
      <c r="H17" s="20">
        <f t="shared" si="4"/>
        <v>0.30609797125583865</v>
      </c>
      <c r="I17" s="39"/>
      <c r="J17" s="39"/>
      <c r="K17" s="39"/>
      <c r="M17" s="39"/>
      <c r="N17" s="32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2"/>
      <c r="Z17" s="32"/>
      <c r="AA17" s="32"/>
    </row>
    <row r="18" spans="1:27" ht="12.75" x14ac:dyDescent="0.2">
      <c r="A18" s="32"/>
      <c r="B18" s="32" t="s">
        <v>81</v>
      </c>
      <c r="C18" s="32">
        <v>0.16104822460000001</v>
      </c>
      <c r="D18" s="32">
        <v>0.16073114220000001</v>
      </c>
      <c r="E18" s="32">
        <v>0.1033393501</v>
      </c>
      <c r="F18" s="32">
        <v>0.41147220750000002</v>
      </c>
      <c r="G18" s="39"/>
      <c r="H18" s="20">
        <f t="shared" si="4"/>
        <v>0.25605451667836743</v>
      </c>
      <c r="I18" s="39"/>
      <c r="J18" s="39"/>
      <c r="K18" s="39"/>
      <c r="M18" s="39"/>
      <c r="N18" s="37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2"/>
      <c r="Z18" s="32"/>
      <c r="AA18" s="32"/>
    </row>
    <row r="19" spans="1:27" ht="12.75" x14ac:dyDescent="0.2">
      <c r="A19" s="32"/>
      <c r="B19" s="32"/>
      <c r="C19" s="39"/>
      <c r="D19" s="39"/>
      <c r="E19" s="39"/>
      <c r="F19" s="39"/>
      <c r="G19" s="39"/>
      <c r="H19" s="39"/>
      <c r="I19" s="39"/>
      <c r="J19" s="39"/>
      <c r="K19" s="39"/>
      <c r="L19" s="39"/>
      <c r="O19" s="39"/>
      <c r="P19" s="39"/>
      <c r="Q19" s="39"/>
      <c r="R19" s="39"/>
      <c r="S19" s="39"/>
      <c r="T19" s="39"/>
      <c r="W19" s="39"/>
      <c r="X19" s="39"/>
      <c r="Y19" s="32"/>
      <c r="Z19" s="32"/>
      <c r="AA19" s="32"/>
    </row>
    <row r="20" spans="1:27" ht="12.75" x14ac:dyDescent="0.2">
      <c r="A20" s="32"/>
      <c r="B20" s="32"/>
      <c r="C20" s="49" t="s">
        <v>30</v>
      </c>
      <c r="D20" s="50"/>
      <c r="E20" s="49" t="s">
        <v>31</v>
      </c>
      <c r="F20" s="50"/>
      <c r="G20" s="49" t="s">
        <v>33</v>
      </c>
      <c r="H20" s="50"/>
      <c r="I20" s="49" t="s">
        <v>35</v>
      </c>
      <c r="J20" s="50"/>
      <c r="K20" s="49" t="s">
        <v>39</v>
      </c>
      <c r="L20" s="50"/>
      <c r="O20" s="39"/>
      <c r="P20" s="39"/>
      <c r="Q20" s="39"/>
      <c r="R20" s="39"/>
      <c r="S20" s="39"/>
      <c r="T20" s="39"/>
      <c r="W20" s="49"/>
      <c r="X20" s="50"/>
      <c r="Y20" s="32"/>
      <c r="Z20" s="32"/>
      <c r="AA20" s="32"/>
    </row>
    <row r="21" spans="1:27" ht="12.75" x14ac:dyDescent="0.2">
      <c r="A21" s="32"/>
      <c r="B21" s="32"/>
      <c r="C21" s="36" t="s">
        <v>41</v>
      </c>
      <c r="D21" s="36" t="s">
        <v>42</v>
      </c>
      <c r="E21" s="36" t="s">
        <v>41</v>
      </c>
      <c r="F21" s="36" t="s">
        <v>42</v>
      </c>
      <c r="G21" s="36" t="s">
        <v>41</v>
      </c>
      <c r="H21" s="36" t="s">
        <v>42</v>
      </c>
      <c r="I21" s="36" t="s">
        <v>41</v>
      </c>
      <c r="J21" s="36" t="s">
        <v>42</v>
      </c>
      <c r="K21" s="36" t="s">
        <v>41</v>
      </c>
      <c r="L21" s="36" t="s">
        <v>42</v>
      </c>
      <c r="O21" s="36"/>
      <c r="P21" s="36"/>
      <c r="Q21" s="36"/>
      <c r="R21" s="36"/>
      <c r="S21" s="36"/>
      <c r="T21" s="36"/>
      <c r="W21" s="36"/>
      <c r="X21" s="36"/>
      <c r="Y21" s="32"/>
      <c r="Z21" s="32"/>
      <c r="AA21" s="32"/>
    </row>
    <row r="22" spans="1:27" ht="12.75" x14ac:dyDescent="0.2">
      <c r="A22" s="32"/>
      <c r="B22" s="32"/>
      <c r="C22" s="37">
        <f>POWER($I2+($I2*$S$5),$S$2)</f>
        <v>0.26499072675624996</v>
      </c>
      <c r="D22" s="37">
        <f>POWER($I2-($I2*$S$5),$S$2)</f>
        <v>0.17739048650624997</v>
      </c>
      <c r="E22" s="37">
        <f>POWER($C2+($C2*$S$5),$S$2)</f>
        <v>0.13835796122499999</v>
      </c>
      <c r="F22" s="37">
        <f>POWER($C2-($C2*$S$5),$S$2)</f>
        <v>9.2619792225000011E-2</v>
      </c>
      <c r="G22" s="37">
        <f>POWER($M2+($M2*$S$5),$S$2)</f>
        <v>7.2334102500000011E-2</v>
      </c>
      <c r="H22" s="37">
        <f>POWER($M2-($M2*$S$5),$S$2)</f>
        <v>4.8422002499999998E-2</v>
      </c>
      <c r="I22" s="37">
        <f>POWER($J2+($J2*$S$5),$S$2)</f>
        <v>4.7772844899999993E-2</v>
      </c>
      <c r="J22" s="37">
        <f>POWER($J2-($J2*$S$5),$S$2)</f>
        <v>3.1980168899999994E-2</v>
      </c>
      <c r="K22" s="37">
        <f>POWER($N2+($N2*$S$5),$S$2)</f>
        <v>8.3055882249999987E-3</v>
      </c>
      <c r="L22" s="37">
        <f>POWER($N2-($N2*$S$5),$S$2)</f>
        <v>5.5599392249999985E-3</v>
      </c>
      <c r="O22" s="37"/>
      <c r="P22" s="37"/>
      <c r="Q22" s="37"/>
      <c r="R22" s="37"/>
      <c r="S22" s="37"/>
      <c r="T22" s="37"/>
      <c r="W22" s="37"/>
      <c r="X22" s="37"/>
      <c r="Y22" s="32"/>
      <c r="Z22" s="32"/>
      <c r="AA22" s="32"/>
    </row>
    <row r="23" spans="1:27" ht="12.75" x14ac:dyDescent="0.2">
      <c r="A23" s="32"/>
      <c r="B23" s="32"/>
      <c r="C23" s="32" t="s">
        <v>43</v>
      </c>
      <c r="D23" s="32" t="s">
        <v>44</v>
      </c>
      <c r="E23" s="32" t="s">
        <v>43</v>
      </c>
      <c r="F23" s="32" t="s">
        <v>44</v>
      </c>
      <c r="G23" s="32" t="s">
        <v>43</v>
      </c>
      <c r="H23" s="32" t="s">
        <v>44</v>
      </c>
      <c r="I23" s="32" t="s">
        <v>43</v>
      </c>
      <c r="J23" s="32" t="s">
        <v>44</v>
      </c>
      <c r="K23" s="32" t="s">
        <v>43</v>
      </c>
      <c r="L23" s="32" t="s">
        <v>44</v>
      </c>
      <c r="O23" s="32"/>
      <c r="P23" s="32"/>
      <c r="Q23" s="32"/>
      <c r="R23" s="32"/>
      <c r="S23" s="32"/>
      <c r="T23" s="32"/>
      <c r="W23" s="32"/>
      <c r="X23" s="32"/>
      <c r="Y23" s="32"/>
      <c r="Z23" s="32"/>
      <c r="AA23" s="32"/>
    </row>
    <row r="24" spans="1:27" ht="12.75" x14ac:dyDescent="0.2">
      <c r="A24" s="32"/>
      <c r="B24" s="32"/>
      <c r="C24" s="37">
        <f t="shared" ref="C24:L24" si="5">$B2*C22</f>
        <v>8.8330242252083316E-2</v>
      </c>
      <c r="D24" s="37">
        <f t="shared" si="5"/>
        <v>5.9130162168749986E-2</v>
      </c>
      <c r="E24" s="37">
        <f t="shared" si="5"/>
        <v>4.6119320408333331E-2</v>
      </c>
      <c r="F24" s="37">
        <f t="shared" si="5"/>
        <v>3.0873264075000004E-2</v>
      </c>
      <c r="G24" s="37">
        <f t="shared" si="5"/>
        <v>2.4111367500000001E-2</v>
      </c>
      <c r="H24" s="37">
        <f t="shared" si="5"/>
        <v>1.6140667499999997E-2</v>
      </c>
      <c r="I24" s="37">
        <f t="shared" si="5"/>
        <v>1.5924281633333329E-2</v>
      </c>
      <c r="J24" s="37">
        <f t="shared" si="5"/>
        <v>1.0660056299999998E-2</v>
      </c>
      <c r="K24" s="37">
        <f t="shared" si="5"/>
        <v>2.7685294083333329E-3</v>
      </c>
      <c r="L24" s="37">
        <f t="shared" si="5"/>
        <v>1.8533130749999994E-3</v>
      </c>
      <c r="O24" s="37"/>
      <c r="P24" s="37"/>
      <c r="Q24" s="37"/>
      <c r="R24" s="37"/>
      <c r="S24" s="37"/>
      <c r="T24" s="37"/>
      <c r="W24" s="37"/>
      <c r="X24" s="37"/>
      <c r="Y24" s="32"/>
      <c r="Z24" s="32"/>
      <c r="AA24" s="32"/>
    </row>
    <row r="25" spans="1:27" ht="12.75" x14ac:dyDescent="0.2">
      <c r="A25" s="32"/>
      <c r="B25" s="32" t="s">
        <v>23</v>
      </c>
      <c r="C25" s="37">
        <f t="shared" ref="C25:L25" si="6">SUM(C24)</f>
        <v>8.8330242252083316E-2</v>
      </c>
      <c r="D25" s="37">
        <f t="shared" si="6"/>
        <v>5.9130162168749986E-2</v>
      </c>
      <c r="E25" s="37">
        <f t="shared" si="6"/>
        <v>4.6119320408333331E-2</v>
      </c>
      <c r="F25" s="37">
        <f t="shared" si="6"/>
        <v>3.0873264075000004E-2</v>
      </c>
      <c r="G25" s="37">
        <f t="shared" si="6"/>
        <v>2.4111367500000001E-2</v>
      </c>
      <c r="H25" s="37">
        <f t="shared" si="6"/>
        <v>1.6140667499999997E-2</v>
      </c>
      <c r="I25" s="37">
        <f t="shared" si="6"/>
        <v>1.5924281633333329E-2</v>
      </c>
      <c r="J25" s="37">
        <f t="shared" si="6"/>
        <v>1.0660056299999998E-2</v>
      </c>
      <c r="K25" s="37">
        <f t="shared" si="6"/>
        <v>2.7685294083333329E-3</v>
      </c>
      <c r="L25" s="37">
        <f t="shared" si="6"/>
        <v>1.8533130749999994E-3</v>
      </c>
      <c r="O25" s="37"/>
      <c r="P25" s="37"/>
      <c r="Q25" s="37"/>
      <c r="R25" s="37"/>
      <c r="S25" s="37"/>
      <c r="T25" s="37"/>
      <c r="W25" s="37"/>
      <c r="X25" s="37"/>
      <c r="Y25" s="32"/>
      <c r="Z25" s="32"/>
      <c r="AA25" s="32"/>
    </row>
    <row r="26" spans="1:27" ht="12.75" x14ac:dyDescent="0.2">
      <c r="A26" s="32"/>
      <c r="B26" s="32" t="s">
        <v>45</v>
      </c>
      <c r="C26" s="37">
        <f t="shared" ref="C26:L26" si="7">POWER((C25/$B$5),1/$S$2)</f>
        <v>0.2972040414464166</v>
      </c>
      <c r="D26" s="37">
        <f t="shared" si="7"/>
        <v>0.24316694300161359</v>
      </c>
      <c r="E26" s="37">
        <f t="shared" si="7"/>
        <v>0.21475409287911915</v>
      </c>
      <c r="F26" s="37">
        <f t="shared" si="7"/>
        <v>0.17570789417382479</v>
      </c>
      <c r="G26" s="37">
        <f t="shared" si="7"/>
        <v>0.15527835489854985</v>
      </c>
      <c r="H26" s="37">
        <f t="shared" si="7"/>
        <v>0.12704592673517714</v>
      </c>
      <c r="I26" s="37">
        <f t="shared" si="7"/>
        <v>0.12619144833677651</v>
      </c>
      <c r="J26" s="37">
        <f t="shared" si="7"/>
        <v>0.10324754863918077</v>
      </c>
      <c r="K26" s="37">
        <f t="shared" si="7"/>
        <v>5.2616816782596547E-2</v>
      </c>
      <c r="L26" s="37">
        <f t="shared" si="7"/>
        <v>4.3050122822124441E-2</v>
      </c>
      <c r="O26" s="37"/>
      <c r="P26" s="37"/>
      <c r="Q26" s="37"/>
      <c r="R26" s="37"/>
      <c r="S26" s="37"/>
      <c r="T26" s="37"/>
      <c r="W26" s="37"/>
      <c r="X26" s="37"/>
      <c r="Y26" s="32"/>
      <c r="Z26" s="32"/>
      <c r="AA26" s="32"/>
    </row>
    <row r="27" spans="1:27" ht="12.75" x14ac:dyDescent="0.2">
      <c r="A27" s="32"/>
      <c r="B27" s="32"/>
      <c r="C27" s="32"/>
      <c r="D27" s="32" t="b">
        <f>IF(D26&gt;E26,TRUE,FALSE)</f>
        <v>1</v>
      </c>
      <c r="E27" s="32"/>
      <c r="F27" s="32" t="b">
        <f>IF(F26&gt;G26,TRUE,FALSE)</f>
        <v>1</v>
      </c>
      <c r="G27" s="32"/>
      <c r="H27" s="32" t="b">
        <f>IF(H26&gt;I26,TRUE,FALSE)</f>
        <v>1</v>
      </c>
      <c r="I27" s="32"/>
      <c r="J27" s="32" t="b">
        <f>IF(J26&gt;K26,TRUE,FALSE)</f>
        <v>1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 ht="12.75" x14ac:dyDescent="0.2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 ht="12.75" x14ac:dyDescent="0.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 ht="12.75" x14ac:dyDescent="0.2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 ht="12.75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 ht="12.75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 ht="12.75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 ht="12.75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 ht="12.75" x14ac:dyDescent="0.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 ht="12.75" x14ac:dyDescent="0.2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 ht="12.75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 ht="12.75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ht="12.75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 ht="12.75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 ht="12.75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 ht="12.75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 ht="12.75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 ht="12.75" x14ac:dyDescent="0.2">
      <c r="A50" s="32" t="s">
        <v>46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 ht="15" x14ac:dyDescent="0.25">
      <c r="A52" s="32"/>
      <c r="B52" s="32" t="s">
        <v>0</v>
      </c>
      <c r="C52" s="32"/>
      <c r="D52" s="33" t="s">
        <v>2</v>
      </c>
      <c r="E52" s="38">
        <v>9</v>
      </c>
      <c r="F52" s="32"/>
      <c r="G52" s="32" t="s">
        <v>3</v>
      </c>
      <c r="H52" s="37">
        <v>0.1</v>
      </c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 ht="12.75" x14ac:dyDescent="0.2">
      <c r="A53" s="32" t="s">
        <v>1</v>
      </c>
      <c r="B53" s="37">
        <v>0.38069999999999998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 ht="12.75" x14ac:dyDescent="0.2">
      <c r="A54" s="32" t="s">
        <v>4</v>
      </c>
      <c r="B54" s="37">
        <v>0.16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 ht="15" x14ac:dyDescent="0.25">
      <c r="A56" s="33" t="s">
        <v>7</v>
      </c>
      <c r="B56" s="33" t="s">
        <v>0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 ht="15" x14ac:dyDescent="0.25">
      <c r="A57" s="38">
        <v>0.54769999999999996</v>
      </c>
      <c r="B57" s="41">
        <v>0.50829999999999997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 ht="15" x14ac:dyDescent="0.25">
      <c r="A58" s="38">
        <v>0.14480000000000001</v>
      </c>
      <c r="B58" s="41">
        <v>0.50829999999999997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 ht="15" x14ac:dyDescent="0.25">
      <c r="A59" s="38">
        <v>0.25580000000000003</v>
      </c>
      <c r="B59" s="41">
        <v>0.50829999999999997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 ht="15" x14ac:dyDescent="0.25">
      <c r="A60" s="38">
        <v>5.1700000000000003E-2</v>
      </c>
      <c r="B60" s="41">
        <v>0.50829999999999997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 ht="12.75" x14ac:dyDescent="0.2">
      <c r="A61" s="37">
        <f>SUM(A57:A60)</f>
        <v>1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ht="12.75" x14ac:dyDescent="0.2">
      <c r="A63" s="32"/>
      <c r="B63" s="37">
        <f t="shared" ref="B63:B66" si="8">A57*(POWER(B57,$E$52))</f>
        <v>1.2405770087554233E-3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 ht="12.75" x14ac:dyDescent="0.2">
      <c r="A64" s="32"/>
      <c r="B64" s="37">
        <f t="shared" si="8"/>
        <v>3.2798165212303328E-4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 ht="12.75" x14ac:dyDescent="0.2">
      <c r="A65" s="32"/>
      <c r="B65" s="37">
        <f t="shared" si="8"/>
        <v>5.7940405119524807E-4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 ht="12.75" x14ac:dyDescent="0.2">
      <c r="A66" s="32"/>
      <c r="B66" s="37">
        <f t="shared" si="8"/>
        <v>1.1710394623453606E-4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 ht="12.75" x14ac:dyDescent="0.2">
      <c r="A67" s="32"/>
      <c r="B67" s="37">
        <f>SUM(B63:B66)</f>
        <v>2.2650666583082404E-3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 ht="12.75" x14ac:dyDescent="0.2">
      <c r="A68" s="32"/>
      <c r="B68" s="37">
        <f>POWER(B67/A61,1/E52)</f>
        <v>0.50829999999999997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 ht="12.75" x14ac:dyDescent="0.2">
      <c r="A73" s="32" t="s">
        <v>47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 ht="12.75" x14ac:dyDescent="0.2">
      <c r="A74" s="32" t="s">
        <v>48</v>
      </c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 ht="12.75" x14ac:dyDescent="0.2">
      <c r="A75" s="42" t="s">
        <v>49</v>
      </c>
      <c r="B75" s="42"/>
      <c r="C75" s="42"/>
      <c r="D75" s="42"/>
      <c r="E75" s="42"/>
      <c r="F75" s="42"/>
      <c r="G75" s="42"/>
      <c r="H75" s="42"/>
      <c r="I75" s="42"/>
      <c r="J75" s="4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 ht="12.75" x14ac:dyDescent="0.2">
      <c r="A76" s="42" t="s">
        <v>50</v>
      </c>
      <c r="B76" s="42"/>
      <c r="C76" s="42"/>
      <c r="D76" s="42"/>
      <c r="E76" s="42"/>
      <c r="F76" s="42"/>
      <c r="G76" s="42"/>
      <c r="H76" s="42"/>
      <c r="I76" s="42"/>
      <c r="J76" s="4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 ht="12.75" x14ac:dyDescent="0.2">
      <c r="A78" s="32" t="s">
        <v>51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 ht="12.75" x14ac:dyDescent="0.2">
      <c r="A79" s="42" t="s">
        <v>52</v>
      </c>
      <c r="B79" s="42"/>
      <c r="C79" s="42"/>
      <c r="D79" s="42"/>
      <c r="E79" s="42"/>
      <c r="F79" s="42"/>
      <c r="G79" s="42"/>
      <c r="H79" s="42"/>
      <c r="I79" s="42"/>
      <c r="J79" s="4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 ht="12.75" x14ac:dyDescent="0.2">
      <c r="A80" s="42" t="s">
        <v>53</v>
      </c>
      <c r="B80" s="42"/>
      <c r="C80" s="42"/>
      <c r="D80" s="42"/>
      <c r="E80" s="42"/>
      <c r="F80" s="42"/>
      <c r="G80" s="42"/>
      <c r="H80" s="42"/>
      <c r="I80" s="4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 ht="12.75" x14ac:dyDescent="0.2">
      <c r="A82" s="32" t="s">
        <v>54</v>
      </c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 ht="12.75" x14ac:dyDescent="0.2">
      <c r="A83" s="42" t="s">
        <v>55</v>
      </c>
      <c r="B83" s="42"/>
      <c r="C83" s="42"/>
      <c r="D83" s="42"/>
      <c r="E83" s="42"/>
      <c r="F83" s="42"/>
      <c r="G83" s="42"/>
      <c r="H83" s="42"/>
      <c r="I83" s="4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 ht="12.75" x14ac:dyDescent="0.2">
      <c r="A84" s="42" t="s">
        <v>56</v>
      </c>
      <c r="B84" s="42"/>
      <c r="C84" s="42"/>
      <c r="D84" s="42"/>
      <c r="E84" s="42"/>
      <c r="F84" s="42"/>
      <c r="G84" s="42"/>
      <c r="H84" s="42"/>
      <c r="I84" s="42"/>
      <c r="J84" s="4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 ht="12.75" x14ac:dyDescent="0.2">
      <c r="A86" s="32" t="s">
        <v>57</v>
      </c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 ht="12.75" x14ac:dyDescent="0.2">
      <c r="A87" s="42" t="s">
        <v>58</v>
      </c>
      <c r="B87" s="42"/>
      <c r="C87" s="42"/>
      <c r="D87" s="42"/>
      <c r="E87" s="42"/>
      <c r="F87" s="42"/>
      <c r="G87" s="42"/>
      <c r="H87" s="42"/>
      <c r="I87" s="42"/>
      <c r="J87" s="4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 ht="12.75" x14ac:dyDescent="0.2">
      <c r="A88" s="42" t="s">
        <v>59</v>
      </c>
      <c r="B88" s="42"/>
      <c r="C88" s="42"/>
      <c r="D88" s="42"/>
      <c r="E88" s="42"/>
      <c r="F88" s="42"/>
      <c r="G88" s="4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 ht="12.75" x14ac:dyDescent="0.2">
      <c r="A90" s="32" t="s">
        <v>60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 ht="12.75" x14ac:dyDescent="0.2">
      <c r="A91" s="42" t="s">
        <v>61</v>
      </c>
      <c r="B91" s="42"/>
      <c r="C91" s="42"/>
      <c r="D91" s="42"/>
      <c r="E91" s="42"/>
      <c r="F91" s="42"/>
      <c r="G91" s="4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 ht="12.75" x14ac:dyDescent="0.2">
      <c r="A92" s="42" t="s">
        <v>62</v>
      </c>
      <c r="B92" s="42"/>
      <c r="C92" s="42"/>
      <c r="D92" s="42"/>
      <c r="E92" s="42"/>
      <c r="F92" s="42"/>
      <c r="G92" s="42"/>
      <c r="H92" s="42"/>
      <c r="I92" s="42"/>
      <c r="J92" s="4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 ht="12.75" x14ac:dyDescent="0.2">
      <c r="A94" s="32" t="s">
        <v>63</v>
      </c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 ht="12.75" x14ac:dyDescent="0.2">
      <c r="A95" s="42" t="s">
        <v>64</v>
      </c>
      <c r="B95" s="42"/>
      <c r="C95" s="42"/>
      <c r="D95" s="42"/>
      <c r="E95" s="42"/>
      <c r="F95" s="42"/>
      <c r="G95" s="42"/>
      <c r="H95" s="42"/>
      <c r="I95" s="42"/>
      <c r="J95" s="4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 ht="12.75" x14ac:dyDescent="0.2">
      <c r="A96" s="42" t="s">
        <v>65</v>
      </c>
      <c r="B96" s="42"/>
      <c r="C96" s="42"/>
      <c r="D96" s="42"/>
      <c r="E96" s="42"/>
      <c r="F96" s="42"/>
      <c r="G96" s="4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 ht="12.75" x14ac:dyDescent="0.2">
      <c r="A98" s="32" t="s">
        <v>66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 ht="12.75" x14ac:dyDescent="0.2">
      <c r="A99" s="42" t="s">
        <v>67</v>
      </c>
      <c r="B99" s="42"/>
      <c r="C99" s="42"/>
      <c r="D99" s="42"/>
      <c r="E99" s="42"/>
      <c r="F99" s="42"/>
      <c r="G99" s="4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 ht="12.75" x14ac:dyDescent="0.2">
      <c r="A100" s="42" t="s">
        <v>68</v>
      </c>
      <c r="B100" s="42"/>
      <c r="C100" s="42"/>
      <c r="D100" s="42"/>
      <c r="E100" s="42"/>
      <c r="F100" s="42"/>
      <c r="G100" s="4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 ht="12.75" x14ac:dyDescent="0.2">
      <c r="A102" s="32" t="s">
        <v>69</v>
      </c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 ht="12.75" x14ac:dyDescent="0.2">
      <c r="A103" s="42" t="s">
        <v>70</v>
      </c>
      <c r="B103" s="42"/>
      <c r="C103" s="42"/>
      <c r="D103" s="42"/>
      <c r="E103" s="42"/>
      <c r="F103" s="42"/>
      <c r="G103" s="4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spans="1:27" ht="12.75" x14ac:dyDescent="0.2">
      <c r="A104" s="42" t="s">
        <v>71</v>
      </c>
      <c r="B104" s="42"/>
      <c r="C104" s="42"/>
      <c r="D104" s="42"/>
      <c r="E104" s="42"/>
      <c r="F104" s="42"/>
      <c r="G104" s="4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spans="1:27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spans="1:27" ht="12.75" x14ac:dyDescent="0.2">
      <c r="A106" s="32" t="s">
        <v>72</v>
      </c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spans="1:27" ht="12.75" x14ac:dyDescent="0.2">
      <c r="A107" s="42" t="s">
        <v>73</v>
      </c>
      <c r="B107" s="42"/>
      <c r="C107" s="42"/>
      <c r="D107" s="42"/>
      <c r="E107" s="42"/>
      <c r="F107" s="42"/>
      <c r="G107" s="4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spans="1:27" ht="12.75" x14ac:dyDescent="0.2">
      <c r="A108" s="42" t="s">
        <v>74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spans="1:27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spans="1:27" ht="12.75" x14ac:dyDescent="0.2">
      <c r="A110" s="32" t="s">
        <v>75</v>
      </c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spans="1:27" ht="12.75" x14ac:dyDescent="0.2">
      <c r="A111" s="42" t="s">
        <v>76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spans="1:27" ht="12.75" x14ac:dyDescent="0.2">
      <c r="A112" s="42" t="s">
        <v>77</v>
      </c>
      <c r="B112" s="42"/>
      <c r="C112" s="42"/>
      <c r="D112" s="42"/>
      <c r="E112" s="42"/>
      <c r="F112" s="42"/>
      <c r="G112" s="4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spans="1:27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spans="1:27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spans="1:27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spans="1:27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spans="1:27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spans="1:27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spans="1:27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spans="1:27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spans="1:27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spans="1:27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spans="1:27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spans="1:27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spans="1:27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spans="1:27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spans="1:27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spans="1:27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spans="1:27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spans="1:27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spans="1:27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spans="1:27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spans="1:27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spans="1:27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spans="1:27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spans="1:27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spans="1:27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spans="1:27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spans="1:27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spans="1:27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spans="1:27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spans="1:27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spans="1:27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spans="1:27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spans="1:27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spans="1:27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spans="1:27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spans="1:27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spans="1:27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spans="1:27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spans="1:27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spans="1:27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 spans="1:27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 spans="1:27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 spans="1:27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 spans="1:27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 spans="1:27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 spans="1:27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 spans="1:27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 spans="1:27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 spans="1:27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 spans="1:27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 spans="1:27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 spans="1:27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 spans="1:27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 spans="1:27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 spans="1:27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 spans="1:27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 spans="1:27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 spans="1:27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 spans="1:27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 spans="1:27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 spans="1:27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 spans="1:27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 spans="1:27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 spans="1:27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 spans="1:27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 spans="1:27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 spans="1:27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 spans="1:27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 spans="1:27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 spans="1:27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 spans="1:27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 spans="1:27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 spans="1:27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 spans="1:27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 spans="1:27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 spans="1:27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 spans="1:27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 spans="1:27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 spans="1:27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 spans="1:27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 spans="1:27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 spans="1:27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 spans="1:27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 spans="1:27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 spans="1:27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 spans="1:27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 spans="1:27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 spans="1:27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 spans="1:27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 spans="1:27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 spans="1:27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 spans="1:27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 spans="1:27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 spans="1:27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 spans="1:27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 spans="1:27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 spans="1:27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 spans="1:27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 spans="1:27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 spans="1:27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 spans="1:27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 spans="1:27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 spans="1:27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 spans="1:27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 spans="1:27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 spans="1:27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 spans="1:27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 spans="1:27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 spans="1:27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 spans="1:27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</row>
    <row r="224" spans="1:27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</row>
    <row r="225" spans="1:27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</row>
    <row r="226" spans="1:27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</row>
    <row r="227" spans="1:27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</row>
    <row r="228" spans="1:27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</row>
    <row r="229" spans="1:27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</row>
    <row r="230" spans="1:27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</row>
    <row r="231" spans="1:27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</row>
    <row r="232" spans="1:27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</row>
    <row r="233" spans="1:27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</row>
    <row r="234" spans="1:27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</row>
    <row r="235" spans="1:27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</row>
    <row r="236" spans="1:27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</row>
    <row r="237" spans="1:27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</row>
    <row r="238" spans="1:27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</row>
    <row r="239" spans="1:27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</row>
    <row r="240" spans="1:27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</row>
    <row r="241" spans="1:27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</row>
    <row r="242" spans="1:27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</row>
    <row r="243" spans="1:27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</row>
    <row r="244" spans="1:27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</row>
    <row r="245" spans="1:27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</row>
    <row r="246" spans="1:27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</row>
    <row r="247" spans="1:27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</row>
    <row r="248" spans="1:27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</row>
    <row r="249" spans="1:27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</row>
    <row r="250" spans="1:27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</row>
    <row r="251" spans="1:27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</row>
    <row r="252" spans="1:27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</row>
    <row r="253" spans="1:27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</row>
    <row r="254" spans="1:27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</row>
    <row r="255" spans="1:27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</row>
    <row r="256" spans="1:27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</row>
    <row r="257" spans="1:27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</row>
    <row r="258" spans="1:27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</row>
    <row r="259" spans="1:27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</row>
    <row r="260" spans="1:27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</row>
    <row r="261" spans="1:27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</row>
    <row r="262" spans="1:27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</row>
    <row r="263" spans="1:27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</row>
    <row r="264" spans="1:27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</row>
    <row r="265" spans="1:27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</row>
    <row r="266" spans="1:27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</row>
    <row r="267" spans="1:27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</row>
    <row r="268" spans="1:27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</row>
    <row r="269" spans="1:27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</row>
    <row r="270" spans="1:27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</row>
    <row r="271" spans="1:27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</row>
    <row r="272" spans="1:27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</row>
    <row r="273" spans="1:27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</row>
    <row r="274" spans="1:27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</row>
    <row r="275" spans="1:27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</row>
    <row r="276" spans="1:27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</row>
    <row r="277" spans="1:27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</row>
    <row r="278" spans="1:27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</row>
    <row r="279" spans="1:27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</row>
    <row r="280" spans="1:27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</row>
    <row r="281" spans="1:27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</row>
    <row r="282" spans="1:27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</row>
    <row r="283" spans="1:27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</row>
    <row r="284" spans="1:27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</row>
    <row r="285" spans="1:27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</row>
    <row r="286" spans="1:27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</row>
    <row r="287" spans="1:27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</row>
    <row r="288" spans="1:27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</row>
    <row r="289" spans="1:27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</row>
    <row r="290" spans="1:27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</row>
    <row r="291" spans="1:27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</row>
    <row r="292" spans="1:27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</row>
    <row r="293" spans="1:27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</row>
    <row r="294" spans="1:27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</row>
    <row r="295" spans="1:27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</row>
    <row r="296" spans="1:27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</row>
    <row r="297" spans="1:27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</row>
    <row r="298" spans="1:27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</row>
    <row r="299" spans="1:27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</row>
    <row r="300" spans="1:27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</row>
    <row r="301" spans="1:27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</row>
    <row r="302" spans="1:27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</row>
    <row r="303" spans="1:27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</row>
    <row r="304" spans="1:27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</row>
    <row r="305" spans="1:27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</row>
    <row r="306" spans="1:27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</row>
    <row r="307" spans="1:27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</row>
    <row r="308" spans="1:27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</row>
    <row r="309" spans="1:27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</row>
    <row r="310" spans="1:27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</row>
    <row r="311" spans="1:27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</row>
    <row r="312" spans="1:27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</row>
    <row r="313" spans="1:27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</row>
    <row r="314" spans="1:27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</row>
    <row r="315" spans="1:27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</row>
    <row r="316" spans="1:27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</row>
    <row r="317" spans="1:27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</row>
    <row r="318" spans="1:27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</row>
    <row r="319" spans="1:27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</row>
    <row r="320" spans="1:27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</row>
    <row r="321" spans="1:27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</row>
    <row r="322" spans="1:27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</row>
    <row r="323" spans="1:27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</row>
    <row r="324" spans="1:27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</row>
    <row r="325" spans="1:27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</row>
    <row r="326" spans="1:27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</row>
    <row r="327" spans="1:27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</row>
    <row r="328" spans="1:27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</row>
    <row r="329" spans="1:27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</row>
    <row r="330" spans="1:27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</row>
    <row r="331" spans="1:27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</row>
    <row r="332" spans="1:27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</row>
    <row r="333" spans="1:27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</row>
    <row r="334" spans="1:27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</row>
    <row r="335" spans="1:27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</row>
    <row r="336" spans="1:27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</row>
    <row r="337" spans="1:27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</row>
    <row r="338" spans="1:27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</row>
    <row r="339" spans="1:27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</row>
    <row r="340" spans="1:27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</row>
    <row r="341" spans="1:27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</row>
    <row r="342" spans="1:27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</row>
    <row r="343" spans="1:27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</row>
    <row r="344" spans="1:27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</row>
    <row r="345" spans="1:27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</row>
    <row r="346" spans="1:27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</row>
    <row r="347" spans="1:27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</row>
    <row r="348" spans="1:27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</row>
    <row r="349" spans="1:27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</row>
    <row r="350" spans="1:27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</row>
    <row r="351" spans="1:27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</row>
    <row r="352" spans="1:27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</row>
    <row r="353" spans="1:27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</row>
    <row r="354" spans="1:27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</row>
    <row r="355" spans="1:27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</row>
    <row r="356" spans="1:27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</row>
    <row r="357" spans="1:27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</row>
    <row r="358" spans="1:27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</row>
    <row r="359" spans="1:27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</row>
    <row r="360" spans="1:27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</row>
    <row r="361" spans="1:27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</row>
    <row r="362" spans="1:27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</row>
    <row r="363" spans="1:27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</row>
    <row r="364" spans="1:27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</row>
    <row r="365" spans="1:27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</row>
    <row r="366" spans="1:27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</row>
    <row r="367" spans="1:27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</row>
    <row r="368" spans="1:27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</row>
    <row r="369" spans="1:27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</row>
    <row r="370" spans="1:27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</row>
    <row r="371" spans="1:27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</row>
    <row r="372" spans="1:27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</row>
    <row r="373" spans="1:27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</row>
    <row r="374" spans="1:27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</row>
    <row r="375" spans="1:27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</row>
    <row r="376" spans="1:27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</row>
    <row r="377" spans="1:27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</row>
    <row r="378" spans="1:27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</row>
    <row r="379" spans="1:27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</row>
    <row r="380" spans="1:27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</row>
    <row r="381" spans="1:27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</row>
    <row r="382" spans="1:27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</row>
    <row r="383" spans="1:27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</row>
    <row r="384" spans="1:27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</row>
    <row r="385" spans="1:27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</row>
    <row r="386" spans="1:27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</row>
    <row r="387" spans="1:27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</row>
    <row r="388" spans="1:27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</row>
    <row r="389" spans="1:27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</row>
    <row r="390" spans="1:27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</row>
    <row r="391" spans="1:27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</row>
    <row r="392" spans="1:27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</row>
    <row r="393" spans="1:27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</row>
    <row r="394" spans="1:27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</row>
    <row r="395" spans="1:27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</row>
    <row r="396" spans="1:27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</row>
    <row r="397" spans="1:27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</row>
    <row r="398" spans="1:27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</row>
    <row r="399" spans="1:27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</row>
    <row r="400" spans="1:27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</row>
    <row r="401" spans="1:27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</row>
    <row r="402" spans="1:27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</row>
    <row r="403" spans="1:27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</row>
    <row r="404" spans="1:27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</row>
    <row r="405" spans="1:27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</row>
    <row r="406" spans="1:27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</row>
    <row r="407" spans="1:27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</row>
    <row r="408" spans="1:27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</row>
    <row r="409" spans="1:27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</row>
    <row r="410" spans="1:27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</row>
    <row r="411" spans="1:27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</row>
    <row r="412" spans="1:27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</row>
    <row r="413" spans="1:27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</row>
    <row r="414" spans="1:27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</row>
    <row r="415" spans="1:27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</row>
    <row r="416" spans="1:27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</row>
    <row r="417" spans="1:27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</row>
    <row r="418" spans="1:27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</row>
    <row r="419" spans="1:27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</row>
    <row r="420" spans="1:27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</row>
    <row r="421" spans="1:27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</row>
    <row r="422" spans="1:27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</row>
    <row r="423" spans="1:27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</row>
    <row r="424" spans="1:27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</row>
    <row r="425" spans="1:27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</row>
    <row r="426" spans="1:27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</row>
    <row r="427" spans="1:27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</row>
    <row r="428" spans="1:27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</row>
    <row r="429" spans="1:27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</row>
    <row r="430" spans="1:27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</row>
    <row r="431" spans="1:27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</row>
    <row r="432" spans="1:27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</row>
    <row r="433" spans="1:27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</row>
    <row r="434" spans="1:27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</row>
    <row r="435" spans="1:27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</row>
    <row r="436" spans="1:27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</row>
    <row r="437" spans="1:27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</row>
    <row r="438" spans="1:27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</row>
    <row r="439" spans="1:27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</row>
    <row r="440" spans="1:27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</row>
    <row r="441" spans="1:27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</row>
    <row r="442" spans="1:27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</row>
    <row r="443" spans="1:27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</row>
    <row r="444" spans="1:27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</row>
    <row r="445" spans="1:27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</row>
    <row r="446" spans="1:27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</row>
    <row r="447" spans="1:27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</row>
    <row r="448" spans="1:27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</row>
    <row r="449" spans="1:27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</row>
    <row r="450" spans="1:27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</row>
    <row r="451" spans="1:27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</row>
    <row r="452" spans="1:27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</row>
    <row r="453" spans="1:27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</row>
    <row r="454" spans="1:27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</row>
    <row r="455" spans="1:27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</row>
    <row r="456" spans="1:27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</row>
    <row r="457" spans="1:27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</row>
    <row r="458" spans="1:27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</row>
    <row r="459" spans="1:27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</row>
    <row r="460" spans="1:27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</row>
    <row r="461" spans="1:27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</row>
    <row r="462" spans="1:27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</row>
    <row r="463" spans="1:27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</row>
    <row r="464" spans="1:27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</row>
    <row r="465" spans="1:27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</row>
    <row r="466" spans="1:27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</row>
    <row r="467" spans="1:27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</row>
    <row r="468" spans="1:27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</row>
    <row r="469" spans="1:27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</row>
    <row r="470" spans="1:27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</row>
    <row r="471" spans="1:27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</row>
    <row r="472" spans="1:27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</row>
    <row r="473" spans="1:27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</row>
    <row r="474" spans="1:27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</row>
    <row r="475" spans="1:27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</row>
    <row r="476" spans="1:27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</row>
    <row r="477" spans="1:27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</row>
    <row r="478" spans="1:27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</row>
    <row r="479" spans="1:27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</row>
    <row r="480" spans="1:27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</row>
    <row r="481" spans="1:27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</row>
    <row r="482" spans="1:27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</row>
    <row r="483" spans="1:27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</row>
    <row r="484" spans="1:27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</row>
    <row r="485" spans="1:27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</row>
    <row r="486" spans="1:27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</row>
    <row r="487" spans="1:27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</row>
    <row r="488" spans="1:27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</row>
    <row r="489" spans="1:27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</row>
    <row r="490" spans="1:27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</row>
    <row r="491" spans="1:27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</row>
    <row r="492" spans="1:27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</row>
    <row r="493" spans="1:27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</row>
    <row r="494" spans="1:27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</row>
    <row r="495" spans="1:27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</row>
    <row r="496" spans="1:27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</row>
    <row r="497" spans="1:27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</row>
    <row r="498" spans="1:27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</row>
    <row r="499" spans="1:27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</row>
    <row r="500" spans="1:27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</row>
    <row r="501" spans="1:27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</row>
    <row r="502" spans="1:27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</row>
    <row r="503" spans="1:27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</row>
    <row r="504" spans="1:27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</row>
    <row r="505" spans="1:27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</row>
    <row r="506" spans="1:27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</row>
    <row r="507" spans="1:27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</row>
    <row r="508" spans="1:27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</row>
    <row r="509" spans="1:27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</row>
    <row r="510" spans="1:27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</row>
    <row r="511" spans="1:27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</row>
    <row r="512" spans="1:27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</row>
    <row r="513" spans="1:27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</row>
    <row r="514" spans="1:27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</row>
    <row r="515" spans="1:27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</row>
    <row r="516" spans="1:27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</row>
    <row r="517" spans="1:27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</row>
    <row r="518" spans="1:27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</row>
    <row r="519" spans="1:27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</row>
    <row r="520" spans="1:27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</row>
    <row r="521" spans="1:27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</row>
    <row r="522" spans="1:27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</row>
    <row r="523" spans="1:27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</row>
    <row r="524" spans="1:27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</row>
    <row r="525" spans="1:27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</row>
    <row r="526" spans="1:27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</row>
    <row r="527" spans="1:27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</row>
    <row r="528" spans="1:27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</row>
    <row r="529" spans="1:27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</row>
    <row r="530" spans="1:27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</row>
    <row r="531" spans="1:27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</row>
    <row r="532" spans="1:27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</row>
    <row r="533" spans="1:27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</row>
    <row r="534" spans="1:27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</row>
    <row r="535" spans="1:27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</row>
    <row r="536" spans="1:27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</row>
    <row r="537" spans="1:27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</row>
    <row r="538" spans="1:27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</row>
    <row r="539" spans="1:27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</row>
    <row r="540" spans="1:27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</row>
    <row r="541" spans="1:27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</row>
    <row r="542" spans="1:27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</row>
    <row r="543" spans="1:27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</row>
    <row r="544" spans="1:27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</row>
    <row r="545" spans="1:27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</row>
    <row r="546" spans="1:27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</row>
    <row r="547" spans="1:27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</row>
    <row r="548" spans="1:27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</row>
    <row r="549" spans="1:27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</row>
    <row r="550" spans="1:27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</row>
    <row r="551" spans="1:27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</row>
    <row r="552" spans="1:27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</row>
    <row r="553" spans="1:27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</row>
    <row r="554" spans="1:27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</row>
    <row r="555" spans="1:27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</row>
    <row r="556" spans="1:27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</row>
    <row r="557" spans="1:27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</row>
    <row r="558" spans="1:27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</row>
    <row r="559" spans="1:27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</row>
    <row r="560" spans="1:27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</row>
    <row r="561" spans="1:27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</row>
    <row r="562" spans="1:27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</row>
    <row r="563" spans="1:27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</row>
    <row r="564" spans="1:27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</row>
    <row r="565" spans="1:27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</row>
    <row r="566" spans="1:27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</row>
    <row r="567" spans="1:27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</row>
    <row r="568" spans="1:27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</row>
    <row r="569" spans="1:27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</row>
    <row r="570" spans="1:27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</row>
    <row r="571" spans="1:27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</row>
    <row r="572" spans="1:27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</row>
    <row r="573" spans="1:27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</row>
    <row r="574" spans="1:27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</row>
    <row r="575" spans="1:27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</row>
    <row r="576" spans="1:27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</row>
    <row r="577" spans="1:27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</row>
    <row r="578" spans="1:27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</row>
    <row r="579" spans="1:27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</row>
    <row r="580" spans="1:27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</row>
    <row r="581" spans="1:27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</row>
    <row r="582" spans="1:27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</row>
    <row r="583" spans="1:27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</row>
    <row r="584" spans="1:27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</row>
    <row r="585" spans="1:27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</row>
    <row r="586" spans="1:27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</row>
    <row r="587" spans="1:27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</row>
    <row r="588" spans="1:27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</row>
    <row r="589" spans="1:27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</row>
    <row r="590" spans="1:27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</row>
    <row r="591" spans="1:27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</row>
    <row r="592" spans="1:27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</row>
    <row r="593" spans="1:27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</row>
    <row r="594" spans="1:27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</row>
    <row r="595" spans="1:27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</row>
    <row r="596" spans="1:27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</row>
    <row r="597" spans="1:27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</row>
    <row r="598" spans="1:27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</row>
    <row r="599" spans="1:27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</row>
    <row r="600" spans="1:27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</row>
    <row r="601" spans="1:27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</row>
    <row r="602" spans="1:27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</row>
    <row r="603" spans="1:27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</row>
    <row r="604" spans="1:27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</row>
    <row r="605" spans="1:27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</row>
    <row r="606" spans="1:27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</row>
    <row r="607" spans="1:27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</row>
    <row r="608" spans="1:27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</row>
    <row r="609" spans="1:27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</row>
    <row r="610" spans="1:27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</row>
    <row r="611" spans="1:27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</row>
    <row r="612" spans="1:27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</row>
    <row r="613" spans="1:27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</row>
    <row r="614" spans="1:27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</row>
    <row r="615" spans="1:27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</row>
    <row r="616" spans="1:27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</row>
    <row r="617" spans="1:27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</row>
    <row r="618" spans="1:27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</row>
    <row r="619" spans="1:27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</row>
    <row r="620" spans="1:27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</row>
    <row r="621" spans="1:27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</row>
    <row r="622" spans="1:27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</row>
    <row r="623" spans="1:27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</row>
    <row r="624" spans="1:27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</row>
    <row r="625" spans="1:27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</row>
    <row r="626" spans="1:27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</row>
    <row r="627" spans="1:27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</row>
    <row r="628" spans="1:27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</row>
    <row r="629" spans="1:27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</row>
    <row r="630" spans="1:27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</row>
    <row r="631" spans="1:27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</row>
    <row r="632" spans="1:27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</row>
    <row r="633" spans="1:27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</row>
    <row r="634" spans="1:27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</row>
    <row r="635" spans="1:27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</row>
    <row r="636" spans="1:27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</row>
    <row r="637" spans="1:27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</row>
    <row r="638" spans="1:27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</row>
    <row r="639" spans="1:27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</row>
    <row r="640" spans="1:27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</row>
    <row r="641" spans="1:27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</row>
    <row r="642" spans="1:27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</row>
    <row r="643" spans="1:27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</row>
    <row r="644" spans="1:27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</row>
    <row r="645" spans="1:27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</row>
    <row r="646" spans="1:27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</row>
    <row r="647" spans="1:27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</row>
    <row r="648" spans="1:27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</row>
    <row r="649" spans="1:27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</row>
    <row r="650" spans="1:27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</row>
    <row r="651" spans="1:27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</row>
    <row r="652" spans="1:27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</row>
    <row r="653" spans="1:27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</row>
    <row r="654" spans="1:27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</row>
    <row r="655" spans="1:27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</row>
    <row r="656" spans="1:27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</row>
    <row r="657" spans="1:27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</row>
    <row r="658" spans="1:27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</row>
    <row r="659" spans="1:27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</row>
    <row r="660" spans="1:27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</row>
    <row r="661" spans="1:27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</row>
    <row r="662" spans="1:27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</row>
    <row r="663" spans="1:27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</row>
    <row r="664" spans="1:27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</row>
    <row r="665" spans="1:27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</row>
    <row r="666" spans="1:27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</row>
    <row r="667" spans="1:27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</row>
    <row r="668" spans="1:27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</row>
    <row r="669" spans="1:27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</row>
    <row r="670" spans="1:27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</row>
    <row r="671" spans="1:27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</row>
    <row r="672" spans="1:27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</row>
    <row r="673" spans="1:27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</row>
    <row r="674" spans="1:27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</row>
    <row r="675" spans="1:27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</row>
    <row r="676" spans="1:27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</row>
    <row r="677" spans="1:27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</row>
    <row r="678" spans="1:27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</row>
    <row r="679" spans="1:27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</row>
    <row r="680" spans="1:27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</row>
    <row r="681" spans="1:27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</row>
    <row r="682" spans="1:27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</row>
    <row r="683" spans="1:27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</row>
    <row r="684" spans="1:27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</row>
    <row r="685" spans="1:27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</row>
    <row r="686" spans="1:27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</row>
    <row r="687" spans="1:27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</row>
    <row r="688" spans="1:27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</row>
    <row r="689" spans="1:27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</row>
    <row r="690" spans="1:27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</row>
    <row r="691" spans="1:27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</row>
    <row r="692" spans="1:27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</row>
    <row r="693" spans="1:27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</row>
    <row r="694" spans="1:27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</row>
    <row r="695" spans="1:27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</row>
    <row r="696" spans="1:27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</row>
    <row r="697" spans="1:27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</row>
    <row r="698" spans="1:27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</row>
    <row r="699" spans="1:27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</row>
    <row r="700" spans="1:27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</row>
    <row r="701" spans="1:27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</row>
    <row r="702" spans="1:27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</row>
    <row r="703" spans="1:27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</row>
    <row r="704" spans="1:27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</row>
    <row r="705" spans="1:27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</row>
    <row r="706" spans="1:27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</row>
    <row r="707" spans="1:27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</row>
    <row r="708" spans="1:27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</row>
    <row r="709" spans="1:27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</row>
    <row r="710" spans="1:27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</row>
    <row r="711" spans="1:27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</row>
    <row r="712" spans="1:27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</row>
    <row r="713" spans="1:27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</row>
    <row r="714" spans="1:27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</row>
    <row r="715" spans="1:27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</row>
    <row r="716" spans="1:27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</row>
    <row r="717" spans="1:27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</row>
    <row r="718" spans="1:27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</row>
    <row r="719" spans="1:27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</row>
    <row r="720" spans="1:27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</row>
    <row r="721" spans="1:27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</row>
    <row r="722" spans="1:27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</row>
    <row r="723" spans="1:27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</row>
    <row r="724" spans="1:27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</row>
    <row r="725" spans="1:27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</row>
    <row r="726" spans="1:27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</row>
    <row r="727" spans="1:27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</row>
    <row r="728" spans="1:27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</row>
    <row r="729" spans="1:27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</row>
    <row r="730" spans="1:27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</row>
    <row r="731" spans="1:27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</row>
    <row r="732" spans="1:27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</row>
    <row r="733" spans="1:27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</row>
    <row r="734" spans="1:27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</row>
    <row r="735" spans="1:27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</row>
    <row r="736" spans="1:27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</row>
    <row r="737" spans="1:27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</row>
    <row r="738" spans="1:27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</row>
    <row r="739" spans="1:27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</row>
    <row r="740" spans="1:27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</row>
    <row r="741" spans="1:27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</row>
    <row r="742" spans="1:27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</row>
    <row r="743" spans="1:27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</row>
    <row r="744" spans="1:27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</row>
    <row r="745" spans="1:27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</row>
    <row r="746" spans="1:27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</row>
    <row r="747" spans="1:27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</row>
    <row r="748" spans="1:27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</row>
    <row r="749" spans="1:27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</row>
    <row r="750" spans="1:27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</row>
    <row r="751" spans="1:27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</row>
    <row r="752" spans="1:27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</row>
    <row r="753" spans="1:27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</row>
    <row r="754" spans="1:27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</row>
    <row r="755" spans="1:27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</row>
    <row r="756" spans="1:27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</row>
    <row r="757" spans="1:27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</row>
    <row r="758" spans="1:27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</row>
    <row r="759" spans="1:27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</row>
    <row r="760" spans="1:27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</row>
    <row r="761" spans="1:27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</row>
    <row r="762" spans="1:27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</row>
    <row r="763" spans="1:27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</row>
    <row r="764" spans="1:27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</row>
    <row r="765" spans="1:27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</row>
    <row r="766" spans="1:27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</row>
    <row r="767" spans="1:27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</row>
    <row r="768" spans="1:27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</row>
    <row r="769" spans="1:27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</row>
    <row r="770" spans="1:27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</row>
    <row r="771" spans="1:27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</row>
    <row r="772" spans="1:27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</row>
    <row r="773" spans="1:27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</row>
    <row r="774" spans="1:27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</row>
    <row r="775" spans="1:27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</row>
    <row r="776" spans="1:27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</row>
    <row r="777" spans="1:27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</row>
    <row r="778" spans="1:27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</row>
    <row r="779" spans="1:27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</row>
    <row r="780" spans="1:27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</row>
    <row r="781" spans="1:27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</row>
    <row r="782" spans="1:27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</row>
    <row r="783" spans="1:27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</row>
    <row r="784" spans="1:27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</row>
    <row r="785" spans="1:27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</row>
    <row r="786" spans="1:27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</row>
    <row r="787" spans="1:27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</row>
    <row r="788" spans="1:27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</row>
    <row r="789" spans="1:27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</row>
    <row r="790" spans="1:27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</row>
    <row r="791" spans="1:27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</row>
    <row r="792" spans="1:27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</row>
    <row r="793" spans="1:27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</row>
    <row r="794" spans="1:27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</row>
    <row r="795" spans="1:27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</row>
    <row r="796" spans="1:27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</row>
    <row r="797" spans="1:27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</row>
    <row r="798" spans="1:27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</row>
    <row r="799" spans="1:27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</row>
    <row r="800" spans="1:27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</row>
    <row r="801" spans="1:27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</row>
    <row r="802" spans="1:27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</row>
    <row r="803" spans="1:27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</row>
    <row r="804" spans="1:27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</row>
    <row r="805" spans="1:27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</row>
    <row r="806" spans="1:27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</row>
    <row r="807" spans="1:27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</row>
    <row r="808" spans="1:27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</row>
    <row r="809" spans="1:27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</row>
    <row r="810" spans="1:27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</row>
    <row r="811" spans="1:27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</row>
    <row r="812" spans="1:27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</row>
    <row r="813" spans="1:27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</row>
    <row r="814" spans="1:27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</row>
    <row r="815" spans="1:27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</row>
    <row r="816" spans="1:27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</row>
    <row r="817" spans="1:27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</row>
    <row r="818" spans="1:27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</row>
    <row r="819" spans="1:27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</row>
    <row r="820" spans="1:27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</row>
    <row r="821" spans="1:27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</row>
    <row r="822" spans="1:27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</row>
    <row r="823" spans="1:27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</row>
    <row r="824" spans="1:27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</row>
    <row r="825" spans="1:27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</row>
    <row r="826" spans="1:27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</row>
    <row r="827" spans="1:27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</row>
    <row r="828" spans="1:27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</row>
    <row r="829" spans="1:27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</row>
    <row r="830" spans="1:27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</row>
    <row r="831" spans="1:27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</row>
    <row r="832" spans="1:27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</row>
    <row r="833" spans="1:27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</row>
    <row r="834" spans="1:27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</row>
    <row r="835" spans="1:27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</row>
    <row r="836" spans="1:27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</row>
    <row r="837" spans="1:27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</row>
    <row r="838" spans="1:27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</row>
    <row r="839" spans="1:27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</row>
    <row r="840" spans="1:27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</row>
    <row r="841" spans="1:27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</row>
    <row r="842" spans="1:27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</row>
    <row r="843" spans="1:27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</row>
    <row r="844" spans="1:27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</row>
    <row r="845" spans="1:27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</row>
    <row r="846" spans="1:27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</row>
    <row r="847" spans="1:27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</row>
    <row r="848" spans="1:27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</row>
    <row r="849" spans="1:27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</row>
    <row r="850" spans="1:27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</row>
    <row r="851" spans="1:27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</row>
    <row r="852" spans="1:27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</row>
    <row r="853" spans="1:27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</row>
    <row r="854" spans="1:27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</row>
    <row r="855" spans="1:27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</row>
    <row r="856" spans="1:27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</row>
    <row r="857" spans="1:27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</row>
    <row r="858" spans="1:27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</row>
    <row r="859" spans="1:27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</row>
    <row r="860" spans="1:27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</row>
    <row r="861" spans="1:27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</row>
    <row r="862" spans="1:27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</row>
    <row r="863" spans="1:27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</row>
    <row r="864" spans="1:27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</row>
    <row r="865" spans="1:27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</row>
    <row r="866" spans="1:27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</row>
    <row r="867" spans="1:27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</row>
    <row r="868" spans="1:27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</row>
    <row r="869" spans="1:27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</row>
    <row r="870" spans="1:27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</row>
    <row r="871" spans="1:27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</row>
    <row r="872" spans="1:27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</row>
    <row r="873" spans="1:27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</row>
    <row r="874" spans="1:27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</row>
    <row r="875" spans="1:27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</row>
    <row r="876" spans="1:27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</row>
    <row r="877" spans="1:27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</row>
    <row r="878" spans="1:27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</row>
    <row r="879" spans="1:27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</row>
    <row r="880" spans="1:27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</row>
    <row r="881" spans="1:27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</row>
    <row r="882" spans="1:27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</row>
    <row r="883" spans="1:27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</row>
    <row r="884" spans="1:27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</row>
    <row r="885" spans="1:27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</row>
    <row r="886" spans="1:27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</row>
    <row r="887" spans="1:27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</row>
    <row r="888" spans="1:27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</row>
    <row r="889" spans="1:27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</row>
    <row r="890" spans="1:27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</row>
    <row r="891" spans="1:27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</row>
    <row r="892" spans="1:27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</row>
    <row r="893" spans="1:27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</row>
    <row r="894" spans="1:27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</row>
    <row r="895" spans="1:27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</row>
    <row r="896" spans="1:27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</row>
    <row r="897" spans="1:27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</row>
    <row r="898" spans="1:27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</row>
    <row r="899" spans="1:27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</row>
    <row r="900" spans="1:27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</row>
    <row r="901" spans="1:27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</row>
    <row r="902" spans="1:27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</row>
    <row r="903" spans="1:27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</row>
    <row r="904" spans="1:27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</row>
    <row r="905" spans="1:27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</row>
    <row r="906" spans="1:27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</row>
    <row r="907" spans="1:27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</row>
    <row r="908" spans="1:27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</row>
    <row r="909" spans="1:27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</row>
    <row r="910" spans="1:27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</row>
    <row r="911" spans="1:27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</row>
    <row r="912" spans="1:27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</row>
    <row r="913" spans="1:27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</row>
    <row r="914" spans="1:27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</row>
    <row r="915" spans="1:27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</row>
    <row r="916" spans="1:27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</row>
    <row r="917" spans="1:27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</row>
    <row r="918" spans="1:27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</row>
    <row r="919" spans="1:27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</row>
    <row r="920" spans="1:27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</row>
    <row r="921" spans="1:27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</row>
    <row r="922" spans="1:27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</row>
    <row r="923" spans="1:27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</row>
    <row r="924" spans="1:27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</row>
    <row r="925" spans="1:27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</row>
    <row r="926" spans="1:27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</row>
    <row r="927" spans="1:27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</row>
    <row r="928" spans="1:27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</row>
    <row r="929" spans="1:27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</row>
    <row r="930" spans="1:27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</row>
    <row r="931" spans="1:27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</row>
    <row r="932" spans="1:27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</row>
    <row r="933" spans="1:27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</row>
    <row r="934" spans="1:27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</row>
    <row r="935" spans="1:27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</row>
    <row r="936" spans="1:27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</row>
    <row r="937" spans="1:27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</row>
    <row r="938" spans="1:27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</row>
    <row r="939" spans="1:27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</row>
    <row r="940" spans="1:27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</row>
    <row r="941" spans="1:27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</row>
    <row r="942" spans="1:27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</row>
    <row r="943" spans="1:27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</row>
    <row r="944" spans="1:27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</row>
    <row r="945" spans="1:27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</row>
    <row r="946" spans="1:27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</row>
    <row r="947" spans="1:27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</row>
    <row r="948" spans="1:27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</row>
    <row r="949" spans="1:27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</row>
    <row r="950" spans="1:27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</row>
    <row r="951" spans="1:27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</row>
    <row r="952" spans="1:27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</row>
    <row r="953" spans="1:27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</row>
    <row r="954" spans="1:27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</row>
    <row r="955" spans="1:27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</row>
    <row r="956" spans="1:27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</row>
    <row r="957" spans="1:27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</row>
    <row r="958" spans="1:27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</row>
    <row r="959" spans="1:27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</row>
    <row r="960" spans="1:27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</row>
    <row r="961" spans="1:27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</row>
    <row r="962" spans="1:27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</row>
    <row r="963" spans="1:27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</row>
    <row r="964" spans="1:27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</row>
    <row r="965" spans="1:27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</row>
    <row r="966" spans="1:27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</row>
    <row r="967" spans="1:27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</row>
    <row r="968" spans="1:27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</row>
    <row r="969" spans="1:27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</row>
    <row r="970" spans="1:27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</row>
    <row r="971" spans="1:27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</row>
    <row r="972" spans="1:27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</row>
    <row r="973" spans="1:27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</row>
    <row r="974" spans="1:27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</row>
    <row r="975" spans="1:27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</row>
    <row r="976" spans="1:27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</row>
    <row r="977" spans="1:27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</row>
    <row r="978" spans="1:27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</row>
    <row r="979" spans="1:27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</row>
    <row r="980" spans="1:27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</row>
    <row r="981" spans="1:27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</row>
    <row r="982" spans="1:27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</row>
    <row r="983" spans="1:27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</row>
    <row r="984" spans="1:27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</row>
    <row r="985" spans="1:27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</row>
    <row r="986" spans="1:27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</row>
    <row r="987" spans="1:27" ht="12.75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</row>
    <row r="988" spans="1:27" ht="12.75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</row>
    <row r="989" spans="1:27" ht="12.75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</row>
    <row r="990" spans="1:27" ht="12.75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</row>
    <row r="991" spans="1:27" ht="12.75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</row>
    <row r="992" spans="1:27" ht="12.75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</row>
    <row r="993" spans="1:27" ht="12.75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</row>
  </sheetData>
  <mergeCells count="6">
    <mergeCell ref="W20:X20"/>
    <mergeCell ref="C20:D20"/>
    <mergeCell ref="E20:F20"/>
    <mergeCell ref="G20:H20"/>
    <mergeCell ref="I20:J20"/>
    <mergeCell ref="K20:L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994"/>
  <sheetViews>
    <sheetView workbookViewId="0">
      <selection activeCell="D23" sqref="D23"/>
    </sheetView>
  </sheetViews>
  <sheetFormatPr defaultColWidth="12.5703125" defaultRowHeight="15.75" customHeight="1" x14ac:dyDescent="0.2"/>
  <cols>
    <col min="1" max="16384" width="12.5703125" style="35"/>
  </cols>
  <sheetData>
    <row r="1" spans="1:27" ht="15.75" customHeight="1" x14ac:dyDescent="0.25">
      <c r="A1" s="32"/>
      <c r="B1" s="33" t="s">
        <v>7</v>
      </c>
      <c r="C1" s="33" t="s">
        <v>8</v>
      </c>
      <c r="D1" s="34" t="s">
        <v>9</v>
      </c>
      <c r="E1" s="34" t="s">
        <v>10</v>
      </c>
      <c r="F1" s="34" t="s">
        <v>11</v>
      </c>
      <c r="G1" s="34" t="s">
        <v>12</v>
      </c>
      <c r="H1" s="34" t="s">
        <v>13</v>
      </c>
      <c r="I1" s="34" t="s">
        <v>14</v>
      </c>
      <c r="J1" s="34" t="s">
        <v>15</v>
      </c>
      <c r="K1" s="34" t="s">
        <v>16</v>
      </c>
      <c r="L1" s="34" t="s">
        <v>17</v>
      </c>
      <c r="M1" s="34" t="s">
        <v>18</v>
      </c>
      <c r="N1" s="34" t="s">
        <v>19</v>
      </c>
      <c r="O1" s="34" t="s">
        <v>20</v>
      </c>
      <c r="P1" s="34" t="s">
        <v>21</v>
      </c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5.75" customHeight="1" x14ac:dyDescent="0.25">
      <c r="A2" s="36" t="s">
        <v>83</v>
      </c>
      <c r="B2" s="37">
        <v>0.33333333333333331</v>
      </c>
      <c r="C2" s="37">
        <v>0.33815000000000001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0.46797499999999997</v>
      </c>
      <c r="J2" s="37">
        <v>0.19869999999999999</v>
      </c>
      <c r="K2" s="37">
        <v>0</v>
      </c>
      <c r="L2" s="37">
        <v>0</v>
      </c>
      <c r="M2" s="37">
        <v>0.2445</v>
      </c>
      <c r="N2" s="37">
        <v>8.2849999999999993E-2</v>
      </c>
      <c r="O2" s="37">
        <v>0</v>
      </c>
      <c r="P2" s="37">
        <v>0</v>
      </c>
      <c r="Q2" s="32"/>
      <c r="R2" s="33" t="s">
        <v>2</v>
      </c>
      <c r="S2" s="38">
        <v>2</v>
      </c>
      <c r="T2" s="32"/>
      <c r="U2" s="32"/>
      <c r="V2" s="32"/>
      <c r="W2" s="32"/>
      <c r="X2" s="32"/>
      <c r="Y2" s="32"/>
      <c r="Z2" s="32"/>
      <c r="AA2" s="32"/>
    </row>
    <row r="3" spans="1:27" ht="12.75" x14ac:dyDescent="0.2">
      <c r="A3" s="36" t="s">
        <v>84</v>
      </c>
      <c r="B3" s="37">
        <v>0.5</v>
      </c>
      <c r="C3" s="37">
        <v>0.33815000000000001</v>
      </c>
      <c r="D3" s="37">
        <v>0</v>
      </c>
      <c r="E3" s="37">
        <v>0.21290000000000001</v>
      </c>
      <c r="F3" s="37">
        <v>0.3629</v>
      </c>
      <c r="G3" s="37">
        <v>0</v>
      </c>
      <c r="H3" s="37">
        <v>0</v>
      </c>
      <c r="I3" s="37">
        <v>0.46797499999999997</v>
      </c>
      <c r="J3" s="37">
        <v>0.19869999999999999</v>
      </c>
      <c r="K3" s="37">
        <v>0</v>
      </c>
      <c r="L3" s="37">
        <v>0.33450000000000002</v>
      </c>
      <c r="M3" s="37">
        <v>0.2445</v>
      </c>
      <c r="N3" s="37">
        <v>8.2849999999999993E-2</v>
      </c>
      <c r="O3" s="37">
        <v>0.15784999999999999</v>
      </c>
      <c r="P3" s="37">
        <v>0</v>
      </c>
      <c r="Q3" s="32"/>
      <c r="R3" s="32" t="s">
        <v>5</v>
      </c>
      <c r="S3" s="32"/>
      <c r="T3" s="32"/>
      <c r="U3" s="32"/>
      <c r="V3" s="32"/>
      <c r="W3" s="32"/>
      <c r="X3" s="32"/>
      <c r="Y3" s="32"/>
      <c r="Z3" s="32"/>
      <c r="AA3" s="32"/>
    </row>
    <row r="4" spans="1:27" ht="12.75" x14ac:dyDescent="0.2">
      <c r="A4" s="36" t="s">
        <v>85</v>
      </c>
      <c r="B4" s="37">
        <v>0.16666666666666666</v>
      </c>
      <c r="C4" s="37">
        <v>0.33815000000000001</v>
      </c>
      <c r="D4" s="37">
        <v>0</v>
      </c>
      <c r="E4" s="37">
        <v>0</v>
      </c>
      <c r="F4" s="37">
        <v>0.3629</v>
      </c>
      <c r="G4" s="37">
        <v>0</v>
      </c>
      <c r="H4" s="37">
        <v>0.157975</v>
      </c>
      <c r="I4" s="37">
        <v>0.46797499999999997</v>
      </c>
      <c r="J4" s="37">
        <v>0.19869999999999999</v>
      </c>
      <c r="K4" s="37">
        <v>0.38450000000000001</v>
      </c>
      <c r="L4" s="37">
        <v>0</v>
      </c>
      <c r="M4" s="37">
        <v>0.2445</v>
      </c>
      <c r="N4" s="37">
        <v>8.2849999999999993E-2</v>
      </c>
      <c r="O4" s="37">
        <v>0</v>
      </c>
      <c r="P4" s="37">
        <v>0</v>
      </c>
      <c r="Q4" s="32"/>
      <c r="R4" s="32" t="s">
        <v>22</v>
      </c>
      <c r="S4" s="37">
        <v>9</v>
      </c>
      <c r="T4" s="32"/>
      <c r="U4" s="32"/>
      <c r="V4" s="32"/>
      <c r="W4" s="32"/>
      <c r="X4" s="32"/>
      <c r="Y4" s="32"/>
      <c r="Z4" s="32"/>
      <c r="AA4" s="32"/>
    </row>
    <row r="5" spans="1:27" ht="12.75" x14ac:dyDescent="0.2">
      <c r="A5" s="32" t="s">
        <v>23</v>
      </c>
      <c r="B5" s="37">
        <f>SUM(B2:B4)</f>
        <v>0.99999999999999989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 t="s">
        <v>3</v>
      </c>
      <c r="S5" s="37">
        <f>S6*S7</f>
        <v>1</v>
      </c>
      <c r="T5" s="32"/>
      <c r="U5" s="32"/>
      <c r="V5" s="32"/>
      <c r="W5" s="32"/>
      <c r="X5" s="32"/>
      <c r="Y5" s="32"/>
      <c r="Z5" s="32"/>
      <c r="AA5" s="32"/>
    </row>
    <row r="6" spans="1:27" ht="12.75" x14ac:dyDescent="0.2">
      <c r="A6" s="32"/>
      <c r="B6" s="32"/>
      <c r="C6" s="32" t="s">
        <v>24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 t="s">
        <v>25</v>
      </c>
      <c r="Q6" s="32"/>
      <c r="R6" s="32" t="s">
        <v>27</v>
      </c>
      <c r="S6" s="32">
        <v>1</v>
      </c>
      <c r="T6" s="32"/>
      <c r="U6" s="32"/>
      <c r="V6" s="32"/>
      <c r="W6" s="32"/>
      <c r="X6" s="32"/>
      <c r="Y6" s="32"/>
      <c r="Z6" s="32"/>
      <c r="AA6" s="32"/>
    </row>
    <row r="7" spans="1:27" ht="12.75" x14ac:dyDescent="0.2">
      <c r="A7" s="32"/>
      <c r="B7" s="32"/>
      <c r="C7" s="37">
        <f t="shared" ref="C7:P7" si="0">$B3*(POWER(C3,$S$2))</f>
        <v>5.7172711250000001E-2</v>
      </c>
      <c r="D7" s="37">
        <f t="shared" si="0"/>
        <v>0</v>
      </c>
      <c r="E7" s="37">
        <f t="shared" si="0"/>
        <v>2.2663205000000002E-2</v>
      </c>
      <c r="F7" s="37">
        <f t="shared" si="0"/>
        <v>6.5848205000000007E-2</v>
      </c>
      <c r="G7" s="37">
        <f t="shared" si="0"/>
        <v>0</v>
      </c>
      <c r="H7" s="37">
        <f t="shared" si="0"/>
        <v>0</v>
      </c>
      <c r="I7" s="37">
        <f t="shared" si="0"/>
        <v>0.10950030031249999</v>
      </c>
      <c r="J7" s="37">
        <f t="shared" si="0"/>
        <v>1.9740844999999996E-2</v>
      </c>
      <c r="K7" s="37">
        <f t="shared" si="0"/>
        <v>0</v>
      </c>
      <c r="L7" s="37">
        <f t="shared" si="0"/>
        <v>5.5945125000000005E-2</v>
      </c>
      <c r="M7" s="37">
        <f t="shared" si="0"/>
        <v>2.9890125E-2</v>
      </c>
      <c r="N7" s="37">
        <f t="shared" si="0"/>
        <v>3.4320612499999996E-3</v>
      </c>
      <c r="O7" s="37">
        <f t="shared" si="0"/>
        <v>1.2458311249999998E-2</v>
      </c>
      <c r="P7" s="37">
        <f t="shared" si="0"/>
        <v>0</v>
      </c>
      <c r="Q7" s="32"/>
      <c r="R7" s="32" t="s">
        <v>26</v>
      </c>
      <c r="S7" s="39">
        <v>1</v>
      </c>
      <c r="T7" s="32"/>
      <c r="U7" s="32"/>
      <c r="V7" s="32"/>
      <c r="W7" s="32"/>
      <c r="X7" s="32"/>
      <c r="Y7" s="32"/>
      <c r="Z7" s="32"/>
      <c r="AA7" s="32"/>
    </row>
    <row r="8" spans="1:27" ht="12.75" x14ac:dyDescent="0.2">
      <c r="A8" s="32"/>
      <c r="B8" s="32" t="s">
        <v>23</v>
      </c>
      <c r="C8" s="37">
        <f t="shared" ref="C8:P8" si="1">SUM(C7)</f>
        <v>5.7172711250000001E-2</v>
      </c>
      <c r="D8" s="37">
        <f t="shared" si="1"/>
        <v>0</v>
      </c>
      <c r="E8" s="37">
        <f t="shared" si="1"/>
        <v>2.2663205000000002E-2</v>
      </c>
      <c r="F8" s="37">
        <f t="shared" si="1"/>
        <v>6.5848205000000007E-2</v>
      </c>
      <c r="G8" s="37">
        <f t="shared" si="1"/>
        <v>0</v>
      </c>
      <c r="H8" s="37">
        <f t="shared" si="1"/>
        <v>0</v>
      </c>
      <c r="I8" s="37">
        <f t="shared" si="1"/>
        <v>0.10950030031249999</v>
      </c>
      <c r="J8" s="37">
        <f t="shared" si="1"/>
        <v>1.9740844999999996E-2</v>
      </c>
      <c r="K8" s="37">
        <f t="shared" si="1"/>
        <v>0</v>
      </c>
      <c r="L8" s="37">
        <f t="shared" si="1"/>
        <v>5.5945125000000005E-2</v>
      </c>
      <c r="M8" s="37">
        <f t="shared" si="1"/>
        <v>2.9890125E-2</v>
      </c>
      <c r="N8" s="37">
        <f t="shared" si="1"/>
        <v>3.4320612499999996E-3</v>
      </c>
      <c r="O8" s="37">
        <f t="shared" si="1"/>
        <v>1.2458311249999998E-2</v>
      </c>
      <c r="P8" s="37">
        <f t="shared" si="1"/>
        <v>0</v>
      </c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ht="12.75" x14ac:dyDescent="0.2">
      <c r="A9" s="32"/>
      <c r="B9" s="32"/>
      <c r="C9" s="37">
        <f>POWER(C8/$B$5,1/$S$2)</f>
        <v>0.23910815805823107</v>
      </c>
      <c r="D9" s="37">
        <f t="shared" ref="D9:P9" si="2">POWER((D8/$B$5),1/$S$2)</f>
        <v>0</v>
      </c>
      <c r="E9" s="37">
        <f t="shared" si="2"/>
        <v>0.150543033714616</v>
      </c>
      <c r="F9" s="37">
        <f t="shared" si="2"/>
        <v>0.25660905089259811</v>
      </c>
      <c r="G9" s="37">
        <f t="shared" si="2"/>
        <v>0</v>
      </c>
      <c r="H9" s="37">
        <f t="shared" si="2"/>
        <v>0</v>
      </c>
      <c r="I9" s="37">
        <f t="shared" si="2"/>
        <v>0.33090829592577459</v>
      </c>
      <c r="J9" s="37">
        <f t="shared" si="2"/>
        <v>0.14050211742176699</v>
      </c>
      <c r="K9" s="37">
        <f t="shared" si="2"/>
        <v>0</v>
      </c>
      <c r="L9" s="37">
        <f t="shared" si="2"/>
        <v>0.23652721830690018</v>
      </c>
      <c r="M9" s="37">
        <f t="shared" si="2"/>
        <v>0.17288760800011088</v>
      </c>
      <c r="N9" s="37">
        <f t="shared" si="2"/>
        <v>5.8583796821305462E-2</v>
      </c>
      <c r="O9" s="37">
        <f t="shared" si="2"/>
        <v>0.11161680541029652</v>
      </c>
      <c r="P9" s="37">
        <f t="shared" si="2"/>
        <v>0</v>
      </c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ht="12.75" x14ac:dyDescent="0.2">
      <c r="A10" s="32"/>
      <c r="B10" s="32" t="s">
        <v>28</v>
      </c>
      <c r="C10" s="37">
        <f t="shared" ref="C10:P10" si="3">RANK(C9,$C$9:$P$9)</f>
        <v>3</v>
      </c>
      <c r="D10" s="37">
        <f t="shared" si="3"/>
        <v>10</v>
      </c>
      <c r="E10" s="37">
        <f t="shared" si="3"/>
        <v>6</v>
      </c>
      <c r="F10" s="37">
        <f t="shared" si="3"/>
        <v>2</v>
      </c>
      <c r="G10" s="37">
        <f t="shared" si="3"/>
        <v>10</v>
      </c>
      <c r="H10" s="37">
        <f t="shared" si="3"/>
        <v>10</v>
      </c>
      <c r="I10" s="37">
        <f t="shared" si="3"/>
        <v>1</v>
      </c>
      <c r="J10" s="37">
        <f t="shared" si="3"/>
        <v>7</v>
      </c>
      <c r="K10" s="37">
        <f t="shared" si="3"/>
        <v>10</v>
      </c>
      <c r="L10" s="37">
        <f t="shared" si="3"/>
        <v>4</v>
      </c>
      <c r="M10" s="37">
        <f t="shared" si="3"/>
        <v>5</v>
      </c>
      <c r="N10" s="37">
        <f t="shared" si="3"/>
        <v>9</v>
      </c>
      <c r="O10" s="37">
        <f t="shared" si="3"/>
        <v>8</v>
      </c>
      <c r="P10" s="37">
        <f t="shared" si="3"/>
        <v>10</v>
      </c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ht="12.75" x14ac:dyDescent="0.2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ht="12.75" x14ac:dyDescent="0.2">
      <c r="A12" s="32"/>
      <c r="B12" s="32"/>
      <c r="C12" s="32" t="s">
        <v>14</v>
      </c>
      <c r="D12" s="32" t="s">
        <v>11</v>
      </c>
      <c r="E12" s="32" t="s">
        <v>8</v>
      </c>
      <c r="F12" s="32" t="s">
        <v>17</v>
      </c>
      <c r="G12" s="32" t="s">
        <v>18</v>
      </c>
      <c r="H12" s="32" t="s">
        <v>10</v>
      </c>
      <c r="I12" s="40" t="s">
        <v>15</v>
      </c>
      <c r="J12" s="32" t="s">
        <v>20</v>
      </c>
      <c r="K12" s="32" t="s">
        <v>19</v>
      </c>
      <c r="L12" s="43" t="s">
        <v>108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ht="12.75" x14ac:dyDescent="0.2">
      <c r="A13" s="32"/>
      <c r="B13" s="32" t="s">
        <v>1</v>
      </c>
      <c r="C13" s="37">
        <f>I9</f>
        <v>0.33090829592577459</v>
      </c>
      <c r="D13" s="37">
        <f>F9</f>
        <v>0.25660905089259811</v>
      </c>
      <c r="E13" s="37">
        <f>C9</f>
        <v>0.23910815805823107</v>
      </c>
      <c r="F13" s="37">
        <f t="shared" ref="F13:G13" si="4">L9</f>
        <v>0.23652721830690018</v>
      </c>
      <c r="G13" s="37">
        <f t="shared" si="4"/>
        <v>0.17288760800011088</v>
      </c>
      <c r="H13" s="37">
        <f>E9</f>
        <v>0.150543033714616</v>
      </c>
      <c r="I13" s="20">
        <f>J9</f>
        <v>0.14050211742176699</v>
      </c>
      <c r="J13" s="37">
        <f>O9</f>
        <v>0.11161680541029652</v>
      </c>
      <c r="K13" s="37">
        <f>N9</f>
        <v>5.8583796821305462E-2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ht="12.75" x14ac:dyDescent="0.2">
      <c r="A14" s="32"/>
      <c r="B14" s="32" t="s">
        <v>29</v>
      </c>
      <c r="C14" s="39">
        <v>1</v>
      </c>
      <c r="D14" s="32">
        <v>0.35304186500000001</v>
      </c>
      <c r="E14" s="32">
        <v>5.4262990689999999E-2</v>
      </c>
      <c r="F14" s="37">
        <v>1</v>
      </c>
      <c r="G14" s="32">
        <v>0.69086139089999998</v>
      </c>
      <c r="H14" s="37">
        <v>1</v>
      </c>
      <c r="I14" s="40">
        <v>1</v>
      </c>
      <c r="J14" s="37">
        <v>1</v>
      </c>
      <c r="K14" s="37"/>
      <c r="L14" s="20">
        <f t="shared" ref="L14:L18" si="5">POWER(PRODUCT(C14:K14),1/$S$4)</f>
        <v>0.61844675838375507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ht="12.75" x14ac:dyDescent="0.2">
      <c r="A15" s="32"/>
      <c r="B15" s="40" t="s">
        <v>78</v>
      </c>
      <c r="C15" s="32">
        <v>0.42154355329999998</v>
      </c>
      <c r="D15" s="32">
        <v>0.1176806217</v>
      </c>
      <c r="E15" s="32">
        <v>1.8087663560000002E-2</v>
      </c>
      <c r="F15" s="32">
        <v>0.51813471499999997</v>
      </c>
      <c r="G15" s="32">
        <v>0.2302871303</v>
      </c>
      <c r="H15" s="32">
        <v>0.1149983804</v>
      </c>
      <c r="I15" s="32">
        <v>0.38190062159999999</v>
      </c>
      <c r="J15" s="39">
        <v>1</v>
      </c>
      <c r="K15" s="39"/>
      <c r="L15" s="20">
        <f t="shared" si="5"/>
        <v>0.25587720118925689</v>
      </c>
      <c r="N15" s="32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2"/>
      <c r="Z15" s="32"/>
      <c r="AA15" s="32"/>
    </row>
    <row r="16" spans="1:27" ht="12.75" x14ac:dyDescent="0.2">
      <c r="A16" s="32"/>
      <c r="B16" s="40" t="s">
        <v>79</v>
      </c>
      <c r="C16" s="39">
        <v>0.25292613190000002</v>
      </c>
      <c r="D16" s="39">
        <v>7.0608373000000002E-2</v>
      </c>
      <c r="E16" s="40">
        <v>1.0852598099999999E-2</v>
      </c>
      <c r="F16" s="39">
        <v>0.31088082890000002</v>
      </c>
      <c r="G16" s="39">
        <v>0.13814227809999999</v>
      </c>
      <c r="H16" s="39">
        <v>6.8999028200000007E-2</v>
      </c>
      <c r="I16" s="40">
        <v>0.2291403729</v>
      </c>
      <c r="J16" s="39">
        <v>0.62324000000000002</v>
      </c>
      <c r="K16" s="39"/>
      <c r="L16" s="20">
        <f t="shared" si="5"/>
        <v>0.16317589747750877</v>
      </c>
      <c r="N16" s="32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2"/>
      <c r="Z16" s="32"/>
      <c r="AA16" s="32"/>
    </row>
    <row r="17" spans="1:27" ht="12.75" x14ac:dyDescent="0.2">
      <c r="A17" s="32"/>
      <c r="B17" s="40" t="s">
        <v>80</v>
      </c>
      <c r="C17" s="32">
        <v>0.15807883249999999</v>
      </c>
      <c r="D17" s="32">
        <v>4.4130233130000002E-2</v>
      </c>
      <c r="E17" s="32">
        <v>6.7828738360000002E-3</v>
      </c>
      <c r="F17" s="32">
        <v>0.19430051810000001</v>
      </c>
      <c r="G17" s="32">
        <v>8.6357673869999999E-2</v>
      </c>
      <c r="H17" s="32">
        <v>4.3124392650000003E-2</v>
      </c>
      <c r="I17" s="32">
        <v>0.14321273309999999</v>
      </c>
      <c r="J17" s="32">
        <v>0.38948899040000001</v>
      </c>
      <c r="K17" s="39"/>
      <c r="L17" s="20">
        <f t="shared" si="5"/>
        <v>0.10745386540356371</v>
      </c>
      <c r="N17" s="32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2"/>
      <c r="Z17" s="32"/>
      <c r="AA17" s="32"/>
    </row>
    <row r="18" spans="1:27" ht="12.75" x14ac:dyDescent="0.2">
      <c r="A18" s="32"/>
      <c r="B18" s="32" t="s">
        <v>81</v>
      </c>
      <c r="C18" s="32">
        <v>0.12646306600000001</v>
      </c>
      <c r="D18" s="32">
        <v>3.5304186500000001E-2</v>
      </c>
      <c r="E18" s="32">
        <v>5.426299069E-3</v>
      </c>
      <c r="F18" s="32">
        <v>0.15544041450000001</v>
      </c>
      <c r="G18" s="32">
        <v>6.9086139089999998E-2</v>
      </c>
      <c r="H18" s="32">
        <v>3.4499514119999998E-2</v>
      </c>
      <c r="I18" s="32">
        <v>0.1145701865</v>
      </c>
      <c r="J18" s="32">
        <v>0.31159119229999999</v>
      </c>
      <c r="K18" s="39"/>
      <c r="L18" s="20">
        <f t="shared" si="5"/>
        <v>8.8121079573533656E-2</v>
      </c>
      <c r="N18" s="37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2"/>
      <c r="Z18" s="32"/>
      <c r="AA18" s="32"/>
    </row>
    <row r="19" spans="1:27" ht="12.75" x14ac:dyDescent="0.2">
      <c r="A19" s="32"/>
      <c r="B19" s="32"/>
      <c r="C19" s="39"/>
      <c r="D19" s="39"/>
      <c r="E19" s="39"/>
      <c r="F19" s="39"/>
      <c r="G19" s="39"/>
      <c r="I19" s="39"/>
      <c r="J19" s="39"/>
      <c r="K19" s="39"/>
      <c r="M19" s="39"/>
      <c r="N19" s="37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2"/>
      <c r="Z19" s="32"/>
      <c r="AA19" s="32"/>
    </row>
    <row r="20" spans="1:27" ht="12.75" x14ac:dyDescent="0.2">
      <c r="A20" s="32"/>
      <c r="B20" s="32"/>
      <c r="C20" s="39"/>
      <c r="D20" s="39"/>
      <c r="E20" s="39"/>
      <c r="F20" s="39"/>
      <c r="G20" s="39"/>
      <c r="H20" s="39"/>
      <c r="I20" s="39"/>
      <c r="J20" s="39"/>
      <c r="K20" s="39"/>
      <c r="L20" s="39"/>
      <c r="O20" s="39"/>
      <c r="P20" s="39"/>
      <c r="Q20" s="39"/>
      <c r="R20" s="39"/>
      <c r="S20" s="39"/>
      <c r="T20" s="39"/>
      <c r="W20" s="39"/>
      <c r="X20" s="39"/>
      <c r="Y20" s="32"/>
      <c r="Z20" s="32"/>
      <c r="AA20" s="32"/>
    </row>
    <row r="21" spans="1:27" ht="12.75" x14ac:dyDescent="0.2">
      <c r="A21" s="32"/>
      <c r="B21" s="32"/>
      <c r="C21" s="49" t="s">
        <v>30</v>
      </c>
      <c r="D21" s="50"/>
      <c r="E21" s="49" t="s">
        <v>32</v>
      </c>
      <c r="F21" s="50"/>
      <c r="G21" s="49" t="s">
        <v>31</v>
      </c>
      <c r="H21" s="50"/>
      <c r="I21" s="49" t="s">
        <v>34</v>
      </c>
      <c r="J21" s="50"/>
      <c r="K21" s="49" t="s">
        <v>33</v>
      </c>
      <c r="L21" s="50"/>
      <c r="M21" s="49" t="s">
        <v>37</v>
      </c>
      <c r="N21" s="50"/>
      <c r="O21" s="49" t="s">
        <v>35</v>
      </c>
      <c r="P21" s="50"/>
      <c r="Q21" s="49" t="s">
        <v>38</v>
      </c>
      <c r="R21" s="50"/>
      <c r="S21" s="49" t="s">
        <v>39</v>
      </c>
      <c r="T21" s="50"/>
      <c r="U21" s="39"/>
      <c r="V21" s="39"/>
      <c r="W21" s="49"/>
      <c r="X21" s="50"/>
      <c r="Y21" s="32"/>
      <c r="Z21" s="32"/>
      <c r="AA21" s="32"/>
    </row>
    <row r="22" spans="1:27" ht="12.75" x14ac:dyDescent="0.2">
      <c r="A22" s="32"/>
      <c r="B22" s="32"/>
      <c r="C22" s="36" t="s">
        <v>41</v>
      </c>
      <c r="D22" s="36" t="s">
        <v>42</v>
      </c>
      <c r="E22" s="36" t="s">
        <v>41</v>
      </c>
      <c r="F22" s="36" t="s">
        <v>42</v>
      </c>
      <c r="G22" s="36" t="s">
        <v>41</v>
      </c>
      <c r="H22" s="36" t="s">
        <v>42</v>
      </c>
      <c r="I22" s="36" t="s">
        <v>41</v>
      </c>
      <c r="J22" s="36" t="s">
        <v>42</v>
      </c>
      <c r="K22" s="36" t="s">
        <v>41</v>
      </c>
      <c r="L22" s="36" t="s">
        <v>42</v>
      </c>
      <c r="M22" s="36" t="s">
        <v>41</v>
      </c>
      <c r="N22" s="36" t="s">
        <v>42</v>
      </c>
      <c r="O22" s="36" t="s">
        <v>41</v>
      </c>
      <c r="P22" s="36" t="s">
        <v>42</v>
      </c>
      <c r="Q22" s="36" t="s">
        <v>41</v>
      </c>
      <c r="R22" s="36" t="s">
        <v>42</v>
      </c>
      <c r="S22" s="36" t="s">
        <v>41</v>
      </c>
      <c r="T22" s="36" t="s">
        <v>42</v>
      </c>
      <c r="U22" s="36"/>
      <c r="V22" s="36"/>
      <c r="W22" s="36"/>
      <c r="X22" s="36"/>
      <c r="Y22" s="32"/>
      <c r="Z22" s="32"/>
      <c r="AA22" s="32"/>
    </row>
    <row r="23" spans="1:27" ht="12.75" x14ac:dyDescent="0.2">
      <c r="A23" s="32"/>
      <c r="B23" s="32"/>
      <c r="C23" s="37">
        <f>POWER($I3+($I3*$S$5),$S$2)</f>
        <v>0.87600240249999994</v>
      </c>
      <c r="D23" s="37">
        <f>POWER($I3-($I3*$S$5),$S$2)</f>
        <v>0</v>
      </c>
      <c r="E23" s="37">
        <f>POWER($F3+($F3*$S$5),$S$2)</f>
        <v>0.52678564000000005</v>
      </c>
      <c r="F23" s="37">
        <f>POWER($F3-($F3*$S$5),$S$2)</f>
        <v>0</v>
      </c>
      <c r="G23" s="37">
        <f>POWER($C3+($C3*$S$5),$S$2)</f>
        <v>0.45738169000000001</v>
      </c>
      <c r="H23" s="37">
        <f>POWER($C3-($C3*$S$5),$S$2)</f>
        <v>0</v>
      </c>
      <c r="I23" s="37">
        <f>POWER($L3+($L3*$S$5),$S$2)</f>
        <v>0.44756100000000004</v>
      </c>
      <c r="J23" s="37">
        <f>POWER($L3-($L3*$S$5),$S$2)</f>
        <v>0</v>
      </c>
      <c r="K23" s="37">
        <f>POWER($M3+($M3*$S$5),$S$2)</f>
        <v>0.239121</v>
      </c>
      <c r="L23" s="37">
        <f>POWER($M3-($M3*$S$5),$S$2)</f>
        <v>0</v>
      </c>
      <c r="M23" s="37">
        <f>POWER($E3+($E3*$S$5),$S$2)</f>
        <v>0.18130564000000002</v>
      </c>
      <c r="N23" s="37">
        <f>POWER($E3-($E3*$S$5),$S$2)</f>
        <v>0</v>
      </c>
      <c r="O23" s="37">
        <f>POWER($J3+($J3*$S$5),$S$2)</f>
        <v>0.15792675999999997</v>
      </c>
      <c r="P23" s="37">
        <f>POWER($J3-($J3*$S$5),$S$2)</f>
        <v>0</v>
      </c>
      <c r="Q23" s="37">
        <f>POWER($O3+($O3*$S$5),$S$2)</f>
        <v>9.9666489999999983E-2</v>
      </c>
      <c r="R23" s="37">
        <f>POWER($O3-($O3*$S$5),$S$2)</f>
        <v>0</v>
      </c>
      <c r="S23" s="37">
        <f>POWER($N3+($N3*$S$5),$S$2)</f>
        <v>2.7456489999999997E-2</v>
      </c>
      <c r="T23" s="37">
        <f>POWER($N3-($N3*$S$5),$S$2)</f>
        <v>0</v>
      </c>
      <c r="U23" s="37"/>
      <c r="V23" s="37"/>
      <c r="W23" s="37"/>
      <c r="X23" s="37"/>
      <c r="Y23" s="32"/>
      <c r="Z23" s="32"/>
      <c r="AA23" s="32"/>
    </row>
    <row r="24" spans="1:27" ht="12.75" x14ac:dyDescent="0.2">
      <c r="A24" s="32"/>
      <c r="B24" s="32"/>
      <c r="C24" s="32" t="s">
        <v>43</v>
      </c>
      <c r="D24" s="32" t="s">
        <v>44</v>
      </c>
      <c r="E24" s="32" t="s">
        <v>43</v>
      </c>
      <c r="F24" s="32" t="s">
        <v>44</v>
      </c>
      <c r="G24" s="32" t="s">
        <v>43</v>
      </c>
      <c r="H24" s="32" t="s">
        <v>44</v>
      </c>
      <c r="I24" s="32" t="s">
        <v>43</v>
      </c>
      <c r="J24" s="32" t="s">
        <v>44</v>
      </c>
      <c r="K24" s="32" t="s">
        <v>43</v>
      </c>
      <c r="L24" s="32" t="s">
        <v>44</v>
      </c>
      <c r="M24" s="32" t="s">
        <v>43</v>
      </c>
      <c r="N24" s="32" t="s">
        <v>44</v>
      </c>
      <c r="O24" s="32" t="s">
        <v>43</v>
      </c>
      <c r="P24" s="32" t="s">
        <v>44</v>
      </c>
      <c r="Q24" s="32" t="s">
        <v>43</v>
      </c>
      <c r="R24" s="32" t="s">
        <v>44</v>
      </c>
      <c r="S24" s="32" t="s">
        <v>43</v>
      </c>
      <c r="T24" s="32" t="s">
        <v>44</v>
      </c>
      <c r="U24" s="32"/>
      <c r="V24" s="32"/>
      <c r="W24" s="32"/>
      <c r="X24" s="32"/>
      <c r="Y24" s="32"/>
      <c r="Z24" s="32"/>
      <c r="AA24" s="32"/>
    </row>
    <row r="25" spans="1:27" ht="12.75" x14ac:dyDescent="0.2">
      <c r="A25" s="32"/>
      <c r="B25" s="32"/>
      <c r="C25" s="37">
        <f t="shared" ref="C25:T25" si="6">$B3*C23</f>
        <v>0.43800120124999997</v>
      </c>
      <c r="D25" s="37">
        <f t="shared" si="6"/>
        <v>0</v>
      </c>
      <c r="E25" s="37">
        <f t="shared" si="6"/>
        <v>0.26339282000000003</v>
      </c>
      <c r="F25" s="37">
        <f t="shared" si="6"/>
        <v>0</v>
      </c>
      <c r="G25" s="37">
        <f t="shared" si="6"/>
        <v>0.228690845</v>
      </c>
      <c r="H25" s="37">
        <f t="shared" si="6"/>
        <v>0</v>
      </c>
      <c r="I25" s="37">
        <f t="shared" si="6"/>
        <v>0.22378050000000002</v>
      </c>
      <c r="J25" s="37">
        <f t="shared" si="6"/>
        <v>0</v>
      </c>
      <c r="K25" s="37">
        <f t="shared" si="6"/>
        <v>0.1195605</v>
      </c>
      <c r="L25" s="37">
        <f t="shared" si="6"/>
        <v>0</v>
      </c>
      <c r="M25" s="37">
        <f t="shared" si="6"/>
        <v>9.0652820000000009E-2</v>
      </c>
      <c r="N25" s="37">
        <f t="shared" si="6"/>
        <v>0</v>
      </c>
      <c r="O25" s="37">
        <f t="shared" si="6"/>
        <v>7.8963379999999986E-2</v>
      </c>
      <c r="P25" s="37">
        <f t="shared" si="6"/>
        <v>0</v>
      </c>
      <c r="Q25" s="37">
        <f t="shared" si="6"/>
        <v>4.9833244999999991E-2</v>
      </c>
      <c r="R25" s="37">
        <f t="shared" si="6"/>
        <v>0</v>
      </c>
      <c r="S25" s="37">
        <f t="shared" si="6"/>
        <v>1.3728244999999998E-2</v>
      </c>
      <c r="T25" s="37">
        <f t="shared" si="6"/>
        <v>0</v>
      </c>
      <c r="U25" s="37"/>
      <c r="V25" s="37"/>
      <c r="W25" s="37"/>
      <c r="X25" s="37"/>
      <c r="Y25" s="32"/>
      <c r="Z25" s="32"/>
      <c r="AA25" s="32"/>
    </row>
    <row r="26" spans="1:27" ht="12.75" x14ac:dyDescent="0.2">
      <c r="A26" s="32"/>
      <c r="B26" s="32" t="s">
        <v>23</v>
      </c>
      <c r="C26" s="37">
        <f t="shared" ref="C26:T26" si="7">SUM(C25)</f>
        <v>0.43800120124999997</v>
      </c>
      <c r="D26" s="37">
        <f t="shared" si="7"/>
        <v>0</v>
      </c>
      <c r="E26" s="37">
        <f t="shared" si="7"/>
        <v>0.26339282000000003</v>
      </c>
      <c r="F26" s="37">
        <f t="shared" si="7"/>
        <v>0</v>
      </c>
      <c r="G26" s="37">
        <f t="shared" si="7"/>
        <v>0.228690845</v>
      </c>
      <c r="H26" s="37">
        <f t="shared" si="7"/>
        <v>0</v>
      </c>
      <c r="I26" s="37">
        <f t="shared" si="7"/>
        <v>0.22378050000000002</v>
      </c>
      <c r="J26" s="37">
        <f t="shared" si="7"/>
        <v>0</v>
      </c>
      <c r="K26" s="37">
        <f t="shared" si="7"/>
        <v>0.1195605</v>
      </c>
      <c r="L26" s="37">
        <f t="shared" si="7"/>
        <v>0</v>
      </c>
      <c r="M26" s="37">
        <f t="shared" si="7"/>
        <v>9.0652820000000009E-2</v>
      </c>
      <c r="N26" s="37">
        <f t="shared" si="7"/>
        <v>0</v>
      </c>
      <c r="O26" s="37">
        <f t="shared" si="7"/>
        <v>7.8963379999999986E-2</v>
      </c>
      <c r="P26" s="37">
        <f t="shared" si="7"/>
        <v>0</v>
      </c>
      <c r="Q26" s="37">
        <f t="shared" si="7"/>
        <v>4.9833244999999991E-2</v>
      </c>
      <c r="R26" s="37">
        <f t="shared" si="7"/>
        <v>0</v>
      </c>
      <c r="S26" s="37">
        <f t="shared" si="7"/>
        <v>1.3728244999999998E-2</v>
      </c>
      <c r="T26" s="37">
        <f t="shared" si="7"/>
        <v>0</v>
      </c>
      <c r="U26" s="37"/>
      <c r="V26" s="37"/>
      <c r="W26" s="37"/>
      <c r="X26" s="37"/>
      <c r="Y26" s="32"/>
      <c r="Z26" s="32"/>
      <c r="AA26" s="32"/>
    </row>
    <row r="27" spans="1:27" ht="12.75" x14ac:dyDescent="0.2">
      <c r="A27" s="32"/>
      <c r="B27" s="32" t="s">
        <v>45</v>
      </c>
      <c r="C27" s="37">
        <f t="shared" ref="C27:T27" si="8">POWER((C26/$B$5),1/$S$2)</f>
        <v>0.66181659185154917</v>
      </c>
      <c r="D27" s="37">
        <f t="shared" si="8"/>
        <v>0</v>
      </c>
      <c r="E27" s="37">
        <f t="shared" si="8"/>
        <v>0.51321810178519622</v>
      </c>
      <c r="F27" s="37">
        <f t="shared" si="8"/>
        <v>0</v>
      </c>
      <c r="G27" s="37">
        <f t="shared" si="8"/>
        <v>0.47821631611646215</v>
      </c>
      <c r="H27" s="37">
        <f t="shared" si="8"/>
        <v>0</v>
      </c>
      <c r="I27" s="37">
        <f t="shared" si="8"/>
        <v>0.47305443661380037</v>
      </c>
      <c r="J27" s="37">
        <f t="shared" si="8"/>
        <v>0</v>
      </c>
      <c r="K27" s="37">
        <f t="shared" si="8"/>
        <v>0.34577521600022176</v>
      </c>
      <c r="L27" s="37">
        <f t="shared" si="8"/>
        <v>0</v>
      </c>
      <c r="M27" s="37">
        <f t="shared" si="8"/>
        <v>0.301086067429232</v>
      </c>
      <c r="N27" s="37">
        <f t="shared" si="8"/>
        <v>0</v>
      </c>
      <c r="O27" s="37">
        <f t="shared" si="8"/>
        <v>0.28100423484353398</v>
      </c>
      <c r="P27" s="37">
        <f t="shared" si="8"/>
        <v>0</v>
      </c>
      <c r="Q27" s="37">
        <f t="shared" si="8"/>
        <v>0.22323361082059304</v>
      </c>
      <c r="R27" s="37">
        <f t="shared" si="8"/>
        <v>0</v>
      </c>
      <c r="S27" s="37">
        <f t="shared" si="8"/>
        <v>0.11716759364261092</v>
      </c>
      <c r="T27" s="37">
        <f t="shared" si="8"/>
        <v>0</v>
      </c>
      <c r="U27" s="37"/>
      <c r="V27" s="37"/>
      <c r="W27" s="37"/>
      <c r="X27" s="37"/>
      <c r="Y27" s="32"/>
      <c r="Z27" s="32"/>
      <c r="AA27" s="32"/>
    </row>
    <row r="28" spans="1:27" ht="12.75" x14ac:dyDescent="0.2">
      <c r="A28" s="32"/>
      <c r="B28" s="32"/>
      <c r="C28" s="32"/>
      <c r="D28" s="32" t="b">
        <f>IF(D27&gt;E27,TRUE,FALSE)</f>
        <v>0</v>
      </c>
      <c r="E28" s="32"/>
      <c r="F28" s="32" t="b">
        <f>IF(F27&gt;G27,TRUE,FALSE)</f>
        <v>0</v>
      </c>
      <c r="G28" s="32"/>
      <c r="H28" s="32" t="b">
        <f>IF(H27&gt;I27,TRUE,FALSE)</f>
        <v>0</v>
      </c>
      <c r="I28" s="32"/>
      <c r="J28" s="32" t="b">
        <f>IF(J27&gt;K27,TRUE,FALSE)</f>
        <v>0</v>
      </c>
      <c r="K28" s="32"/>
      <c r="L28" s="32" t="b">
        <f>IF(L27&gt;M27,TRUE,FALSE)</f>
        <v>0</v>
      </c>
      <c r="M28" s="32"/>
      <c r="N28" s="32" t="b">
        <f>IF(N27&gt;O27,TRUE,FALSE)</f>
        <v>0</v>
      </c>
      <c r="O28" s="32"/>
      <c r="P28" s="32" t="b">
        <f>IF(P27&gt;Q27,TRUE,FALSE)</f>
        <v>0</v>
      </c>
      <c r="Q28" s="32"/>
      <c r="R28" s="32" t="b">
        <f>IF(R27&gt;S27,TRUE,FALSE)</f>
        <v>0</v>
      </c>
      <c r="S28" s="32"/>
      <c r="T28" s="32"/>
      <c r="U28" s="32"/>
      <c r="V28" s="32"/>
      <c r="W28" s="32"/>
      <c r="X28" s="32"/>
      <c r="Y28" s="32"/>
      <c r="Z28" s="32"/>
      <c r="AA28" s="32"/>
    </row>
    <row r="29" spans="1:27" ht="12.75" x14ac:dyDescent="0.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 ht="12.75" x14ac:dyDescent="0.2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 ht="12.75" x14ac:dyDescent="0.2">
      <c r="A31" s="32"/>
      <c r="B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 ht="12.75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 ht="12.75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 ht="12.75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 ht="12.75" x14ac:dyDescent="0.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 ht="12.75" x14ac:dyDescent="0.2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 ht="12.75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 ht="12.75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ht="12.75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 ht="12.75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 ht="12.75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 ht="12.75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 ht="12.75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ht="12.75" x14ac:dyDescent="0.2">
      <c r="A51" s="32" t="s">
        <v>46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 ht="15" x14ac:dyDescent="0.25">
      <c r="A53" s="32"/>
      <c r="B53" s="32" t="s">
        <v>0</v>
      </c>
      <c r="C53" s="32"/>
      <c r="D53" s="33" t="s">
        <v>2</v>
      </c>
      <c r="E53" s="38">
        <v>9</v>
      </c>
      <c r="F53" s="32"/>
      <c r="G53" s="32" t="s">
        <v>3</v>
      </c>
      <c r="H53" s="37">
        <v>0.1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 ht="12.75" x14ac:dyDescent="0.2">
      <c r="A54" s="32" t="s">
        <v>1</v>
      </c>
      <c r="B54" s="37">
        <v>0.38069999999999998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 ht="12.75" x14ac:dyDescent="0.2">
      <c r="A55" s="32" t="s">
        <v>4</v>
      </c>
      <c r="B55" s="37">
        <v>0.16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 ht="15" x14ac:dyDescent="0.25">
      <c r="A57" s="33" t="s">
        <v>7</v>
      </c>
      <c r="B57" s="33" t="s">
        <v>0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 ht="15" x14ac:dyDescent="0.25">
      <c r="A58" s="38">
        <v>0.54769999999999996</v>
      </c>
      <c r="B58" s="41">
        <v>0.50829999999999997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 ht="15" x14ac:dyDescent="0.25">
      <c r="A59" s="38">
        <v>0.14480000000000001</v>
      </c>
      <c r="B59" s="41">
        <v>0.50829999999999997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 ht="15" x14ac:dyDescent="0.25">
      <c r="A60" s="38">
        <v>0.25580000000000003</v>
      </c>
      <c r="B60" s="41">
        <v>0.50829999999999997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 ht="15" x14ac:dyDescent="0.25">
      <c r="A61" s="38">
        <v>5.1700000000000003E-2</v>
      </c>
      <c r="B61" s="41">
        <v>0.50829999999999997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2.75" x14ac:dyDescent="0.2">
      <c r="A62" s="37">
        <f>SUM(A58:A61)</f>
        <v>1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 ht="12.75" x14ac:dyDescent="0.2">
      <c r="A64" s="32"/>
      <c r="B64" s="37">
        <f t="shared" ref="B64:B67" si="9">A58*(POWER(B58,$E$53))</f>
        <v>1.2405770087554233E-3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 ht="12.75" x14ac:dyDescent="0.2">
      <c r="A65" s="32"/>
      <c r="B65" s="37">
        <f t="shared" si="9"/>
        <v>3.2798165212303328E-4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 ht="12.75" x14ac:dyDescent="0.2">
      <c r="A66" s="32"/>
      <c r="B66" s="37">
        <f t="shared" si="9"/>
        <v>5.7940405119524807E-4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 ht="12.75" x14ac:dyDescent="0.2">
      <c r="A67" s="32"/>
      <c r="B67" s="37">
        <f t="shared" si="9"/>
        <v>1.1710394623453606E-4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 ht="12.75" x14ac:dyDescent="0.2">
      <c r="A68" s="32"/>
      <c r="B68" s="37">
        <f>SUM(B64:B67)</f>
        <v>2.2650666583082404E-3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 ht="12.75" x14ac:dyDescent="0.2">
      <c r="A69" s="32"/>
      <c r="B69" s="37">
        <f>POWER(B68/A62,1/E53)</f>
        <v>0.50829999999999997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 ht="12.75" x14ac:dyDescent="0.2">
      <c r="A74" s="32" t="s">
        <v>47</v>
      </c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 ht="12.75" x14ac:dyDescent="0.2">
      <c r="A75" s="32" t="s">
        <v>48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 ht="12.75" x14ac:dyDescent="0.2">
      <c r="A76" s="42" t="s">
        <v>49</v>
      </c>
      <c r="B76" s="42"/>
      <c r="C76" s="42"/>
      <c r="D76" s="42"/>
      <c r="E76" s="42"/>
      <c r="F76" s="42"/>
      <c r="G76" s="42"/>
      <c r="H76" s="42"/>
      <c r="I76" s="42"/>
      <c r="J76" s="4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 ht="12.75" x14ac:dyDescent="0.2">
      <c r="A77" s="42" t="s">
        <v>50</v>
      </c>
      <c r="B77" s="42"/>
      <c r="C77" s="42"/>
      <c r="D77" s="42"/>
      <c r="E77" s="42"/>
      <c r="F77" s="42"/>
      <c r="G77" s="42"/>
      <c r="H77" s="42"/>
      <c r="I77" s="42"/>
      <c r="J77" s="4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 ht="12.75" x14ac:dyDescent="0.2">
      <c r="A79" s="32" t="s">
        <v>51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 ht="12.75" x14ac:dyDescent="0.2">
      <c r="A80" s="42" t="s">
        <v>52</v>
      </c>
      <c r="B80" s="42"/>
      <c r="C80" s="42"/>
      <c r="D80" s="42"/>
      <c r="E80" s="42"/>
      <c r="F80" s="42"/>
      <c r="G80" s="42"/>
      <c r="H80" s="42"/>
      <c r="I80" s="42"/>
      <c r="J80" s="4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 ht="12.75" x14ac:dyDescent="0.2">
      <c r="A81" s="42" t="s">
        <v>53</v>
      </c>
      <c r="B81" s="42"/>
      <c r="C81" s="42"/>
      <c r="D81" s="42"/>
      <c r="E81" s="42"/>
      <c r="F81" s="42"/>
      <c r="G81" s="42"/>
      <c r="H81" s="42"/>
      <c r="I81" s="4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 ht="12.75" x14ac:dyDescent="0.2">
      <c r="A83" s="32" t="s">
        <v>54</v>
      </c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 ht="12.75" x14ac:dyDescent="0.2">
      <c r="A84" s="42" t="s">
        <v>55</v>
      </c>
      <c r="B84" s="42"/>
      <c r="C84" s="42"/>
      <c r="D84" s="42"/>
      <c r="E84" s="42"/>
      <c r="F84" s="42"/>
      <c r="G84" s="42"/>
      <c r="H84" s="42"/>
      <c r="I84" s="4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 ht="12.75" x14ac:dyDescent="0.2">
      <c r="A85" s="42" t="s">
        <v>56</v>
      </c>
      <c r="B85" s="42"/>
      <c r="C85" s="42"/>
      <c r="D85" s="42"/>
      <c r="E85" s="42"/>
      <c r="F85" s="42"/>
      <c r="G85" s="42"/>
      <c r="H85" s="42"/>
      <c r="I85" s="42"/>
      <c r="J85" s="4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 ht="12.75" x14ac:dyDescent="0.2">
      <c r="A87" s="32" t="s">
        <v>57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 ht="12.75" x14ac:dyDescent="0.2">
      <c r="A88" s="42" t="s">
        <v>58</v>
      </c>
      <c r="B88" s="42"/>
      <c r="C88" s="42"/>
      <c r="D88" s="42"/>
      <c r="E88" s="42"/>
      <c r="F88" s="42"/>
      <c r="G88" s="42"/>
      <c r="H88" s="42"/>
      <c r="I88" s="42"/>
      <c r="J88" s="4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 ht="12.75" x14ac:dyDescent="0.2">
      <c r="A89" s="42" t="s">
        <v>59</v>
      </c>
      <c r="B89" s="42"/>
      <c r="C89" s="42"/>
      <c r="D89" s="42"/>
      <c r="E89" s="42"/>
      <c r="F89" s="42"/>
      <c r="G89" s="4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 ht="12.75" x14ac:dyDescent="0.2">
      <c r="A91" s="32" t="s">
        <v>60</v>
      </c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 ht="12.75" x14ac:dyDescent="0.2">
      <c r="A92" s="42" t="s">
        <v>61</v>
      </c>
      <c r="B92" s="42"/>
      <c r="C92" s="42"/>
      <c r="D92" s="42"/>
      <c r="E92" s="42"/>
      <c r="F92" s="42"/>
      <c r="G92" s="4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 ht="12.75" x14ac:dyDescent="0.2">
      <c r="A93" s="42" t="s">
        <v>62</v>
      </c>
      <c r="B93" s="42"/>
      <c r="C93" s="42"/>
      <c r="D93" s="42"/>
      <c r="E93" s="42"/>
      <c r="F93" s="42"/>
      <c r="G93" s="42"/>
      <c r="H93" s="42"/>
      <c r="I93" s="42"/>
      <c r="J93" s="4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 ht="12.75" x14ac:dyDescent="0.2">
      <c r="A95" s="32" t="s">
        <v>63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 ht="12.75" x14ac:dyDescent="0.2">
      <c r="A96" s="42" t="s">
        <v>64</v>
      </c>
      <c r="B96" s="42"/>
      <c r="C96" s="42"/>
      <c r="D96" s="42"/>
      <c r="E96" s="42"/>
      <c r="F96" s="42"/>
      <c r="G96" s="42"/>
      <c r="H96" s="42"/>
      <c r="I96" s="42"/>
      <c r="J96" s="4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 ht="12.75" x14ac:dyDescent="0.2">
      <c r="A97" s="42" t="s">
        <v>65</v>
      </c>
      <c r="B97" s="42"/>
      <c r="C97" s="42"/>
      <c r="D97" s="42"/>
      <c r="E97" s="42"/>
      <c r="F97" s="42"/>
      <c r="G97" s="4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 ht="12.75" x14ac:dyDescent="0.2">
      <c r="A99" s="32" t="s">
        <v>66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 ht="12.75" x14ac:dyDescent="0.2">
      <c r="A100" s="42" t="s">
        <v>67</v>
      </c>
      <c r="B100" s="42"/>
      <c r="C100" s="42"/>
      <c r="D100" s="42"/>
      <c r="E100" s="42"/>
      <c r="F100" s="42"/>
      <c r="G100" s="4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 ht="12.75" x14ac:dyDescent="0.2">
      <c r="A101" s="42" t="s">
        <v>68</v>
      </c>
      <c r="B101" s="42"/>
      <c r="C101" s="42"/>
      <c r="D101" s="42"/>
      <c r="E101" s="42"/>
      <c r="F101" s="42"/>
      <c r="G101" s="4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 ht="12.75" x14ac:dyDescent="0.2">
      <c r="A103" s="32" t="s">
        <v>69</v>
      </c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spans="1:27" ht="12.75" x14ac:dyDescent="0.2">
      <c r="A104" s="42" t="s">
        <v>70</v>
      </c>
      <c r="B104" s="42"/>
      <c r="C104" s="42"/>
      <c r="D104" s="42"/>
      <c r="E104" s="42"/>
      <c r="F104" s="42"/>
      <c r="G104" s="4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spans="1:27" ht="12.75" x14ac:dyDescent="0.2">
      <c r="A105" s="42" t="s">
        <v>71</v>
      </c>
      <c r="B105" s="42"/>
      <c r="C105" s="42"/>
      <c r="D105" s="42"/>
      <c r="E105" s="42"/>
      <c r="F105" s="42"/>
      <c r="G105" s="4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spans="1:27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spans="1:27" ht="12.75" x14ac:dyDescent="0.2">
      <c r="A107" s="32" t="s">
        <v>72</v>
      </c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spans="1:27" ht="12.75" x14ac:dyDescent="0.2">
      <c r="A108" s="42" t="s">
        <v>73</v>
      </c>
      <c r="B108" s="42"/>
      <c r="C108" s="42"/>
      <c r="D108" s="42"/>
      <c r="E108" s="42"/>
      <c r="F108" s="42"/>
      <c r="G108" s="4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spans="1:27" ht="12.75" x14ac:dyDescent="0.2">
      <c r="A109" s="42" t="s">
        <v>74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spans="1:27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spans="1:27" ht="12.75" x14ac:dyDescent="0.2">
      <c r="A111" s="32" t="s">
        <v>75</v>
      </c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spans="1:27" ht="12.75" x14ac:dyDescent="0.2">
      <c r="A112" s="42" t="s">
        <v>76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spans="1:27" ht="12.75" x14ac:dyDescent="0.2">
      <c r="A113" s="42" t="s">
        <v>77</v>
      </c>
      <c r="B113" s="42"/>
      <c r="C113" s="42"/>
      <c r="D113" s="42"/>
      <c r="E113" s="42"/>
      <c r="F113" s="42"/>
      <c r="G113" s="4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spans="1:27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spans="1:27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spans="1:27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spans="1:27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spans="1:27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spans="1:27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spans="1:27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spans="1:27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spans="1:27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spans="1:27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spans="1:27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spans="1:27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spans="1:27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spans="1:27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spans="1:27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spans="1:27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spans="1:27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spans="1:27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spans="1:27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spans="1:27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spans="1:27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spans="1:27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spans="1:27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spans="1:27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spans="1:27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spans="1:27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spans="1:27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spans="1:27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spans="1:27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spans="1:27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spans="1:27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spans="1:27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spans="1:27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spans="1:27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spans="1:27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spans="1:27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spans="1:27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spans="1:27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spans="1:27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 spans="1:27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 spans="1:27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 spans="1:27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 spans="1:27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 spans="1:27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 spans="1:27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 spans="1:27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 spans="1:27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 spans="1:27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 spans="1:27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 spans="1:27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 spans="1:27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 spans="1:27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 spans="1:27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 spans="1:27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 spans="1:27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 spans="1:27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 spans="1:27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 spans="1:27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 spans="1:27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 spans="1:27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 spans="1:27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 spans="1:27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 spans="1:27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 spans="1:27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 spans="1:27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 spans="1:27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 spans="1:27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 spans="1:27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 spans="1:27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 spans="1:27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 spans="1:27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 spans="1:27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 spans="1:27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 spans="1:27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 spans="1:27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 spans="1:27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 spans="1:27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 spans="1:27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 spans="1:27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 spans="1:27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 spans="1:27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 spans="1:27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 spans="1:27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 spans="1:27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 spans="1:27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 spans="1:27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 spans="1:27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 spans="1:27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 spans="1:27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 spans="1:27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 spans="1:27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 spans="1:27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 spans="1:27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 spans="1:27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 spans="1:27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 spans="1:27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 spans="1:27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 spans="1:27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 spans="1:27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 spans="1:27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 spans="1:27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 spans="1:27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 spans="1:27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 spans="1:27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 spans="1:27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 spans="1:27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 spans="1:27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 spans="1:27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 spans="1:27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</row>
    <row r="224" spans="1:27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</row>
    <row r="225" spans="1:27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</row>
    <row r="226" spans="1:27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</row>
    <row r="227" spans="1:27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</row>
    <row r="228" spans="1:27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</row>
    <row r="229" spans="1:27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</row>
    <row r="230" spans="1:27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</row>
    <row r="231" spans="1:27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</row>
    <row r="232" spans="1:27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</row>
    <row r="233" spans="1:27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</row>
    <row r="234" spans="1:27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</row>
    <row r="235" spans="1:27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</row>
    <row r="236" spans="1:27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</row>
    <row r="237" spans="1:27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</row>
    <row r="238" spans="1:27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</row>
    <row r="239" spans="1:27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</row>
    <row r="240" spans="1:27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</row>
    <row r="241" spans="1:27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</row>
    <row r="242" spans="1:27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</row>
    <row r="243" spans="1:27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</row>
    <row r="244" spans="1:27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</row>
    <row r="245" spans="1:27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</row>
    <row r="246" spans="1:27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</row>
    <row r="247" spans="1:27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</row>
    <row r="248" spans="1:27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</row>
    <row r="249" spans="1:27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</row>
    <row r="250" spans="1:27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</row>
    <row r="251" spans="1:27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</row>
    <row r="252" spans="1:27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</row>
    <row r="253" spans="1:27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</row>
    <row r="254" spans="1:27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</row>
    <row r="255" spans="1:27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</row>
    <row r="256" spans="1:27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</row>
    <row r="257" spans="1:27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</row>
    <row r="258" spans="1:27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</row>
    <row r="259" spans="1:27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</row>
    <row r="260" spans="1:27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</row>
    <row r="261" spans="1:27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</row>
    <row r="262" spans="1:27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</row>
    <row r="263" spans="1:27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</row>
    <row r="264" spans="1:27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</row>
    <row r="265" spans="1:27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</row>
    <row r="266" spans="1:27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</row>
    <row r="267" spans="1:27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</row>
    <row r="268" spans="1:27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</row>
    <row r="269" spans="1:27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</row>
    <row r="270" spans="1:27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</row>
    <row r="271" spans="1:27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</row>
    <row r="272" spans="1:27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</row>
    <row r="273" spans="1:27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</row>
    <row r="274" spans="1:27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</row>
    <row r="275" spans="1:27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</row>
    <row r="276" spans="1:27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</row>
    <row r="277" spans="1:27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</row>
    <row r="278" spans="1:27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</row>
    <row r="279" spans="1:27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</row>
    <row r="280" spans="1:27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</row>
    <row r="281" spans="1:27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</row>
    <row r="282" spans="1:27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</row>
    <row r="283" spans="1:27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</row>
    <row r="284" spans="1:27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</row>
    <row r="285" spans="1:27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</row>
    <row r="286" spans="1:27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</row>
    <row r="287" spans="1:27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</row>
    <row r="288" spans="1:27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</row>
    <row r="289" spans="1:27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</row>
    <row r="290" spans="1:27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</row>
    <row r="291" spans="1:27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</row>
    <row r="292" spans="1:27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</row>
    <row r="293" spans="1:27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</row>
    <row r="294" spans="1:27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</row>
    <row r="295" spans="1:27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</row>
    <row r="296" spans="1:27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</row>
    <row r="297" spans="1:27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</row>
    <row r="298" spans="1:27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</row>
    <row r="299" spans="1:27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</row>
    <row r="300" spans="1:27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</row>
    <row r="301" spans="1:27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</row>
    <row r="302" spans="1:27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</row>
    <row r="303" spans="1:27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</row>
    <row r="304" spans="1:27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</row>
    <row r="305" spans="1:27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</row>
    <row r="306" spans="1:27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</row>
    <row r="307" spans="1:27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</row>
    <row r="308" spans="1:27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</row>
    <row r="309" spans="1:27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</row>
    <row r="310" spans="1:27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</row>
    <row r="311" spans="1:27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</row>
    <row r="312" spans="1:27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</row>
    <row r="313" spans="1:27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</row>
    <row r="314" spans="1:27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</row>
    <row r="315" spans="1:27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</row>
    <row r="316" spans="1:27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</row>
    <row r="317" spans="1:27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</row>
    <row r="318" spans="1:27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</row>
    <row r="319" spans="1:27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</row>
    <row r="320" spans="1:27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</row>
    <row r="321" spans="1:27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</row>
    <row r="322" spans="1:27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</row>
    <row r="323" spans="1:27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</row>
    <row r="324" spans="1:27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</row>
    <row r="325" spans="1:27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</row>
    <row r="326" spans="1:27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</row>
    <row r="327" spans="1:27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</row>
    <row r="328" spans="1:27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</row>
    <row r="329" spans="1:27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</row>
    <row r="330" spans="1:27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</row>
    <row r="331" spans="1:27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</row>
    <row r="332" spans="1:27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</row>
    <row r="333" spans="1:27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</row>
    <row r="334" spans="1:27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</row>
    <row r="335" spans="1:27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</row>
    <row r="336" spans="1:27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</row>
    <row r="337" spans="1:27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</row>
    <row r="338" spans="1:27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</row>
    <row r="339" spans="1:27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</row>
    <row r="340" spans="1:27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</row>
    <row r="341" spans="1:27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</row>
    <row r="342" spans="1:27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</row>
    <row r="343" spans="1:27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</row>
    <row r="344" spans="1:27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</row>
    <row r="345" spans="1:27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</row>
    <row r="346" spans="1:27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</row>
    <row r="347" spans="1:27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</row>
    <row r="348" spans="1:27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</row>
    <row r="349" spans="1:27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</row>
    <row r="350" spans="1:27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</row>
    <row r="351" spans="1:27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</row>
    <row r="352" spans="1:27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</row>
    <row r="353" spans="1:27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</row>
    <row r="354" spans="1:27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</row>
    <row r="355" spans="1:27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</row>
    <row r="356" spans="1:27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</row>
    <row r="357" spans="1:27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</row>
    <row r="358" spans="1:27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</row>
    <row r="359" spans="1:27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</row>
    <row r="360" spans="1:27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</row>
    <row r="361" spans="1:27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</row>
    <row r="362" spans="1:27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</row>
    <row r="363" spans="1:27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</row>
    <row r="364" spans="1:27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</row>
    <row r="365" spans="1:27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</row>
    <row r="366" spans="1:27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</row>
    <row r="367" spans="1:27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</row>
    <row r="368" spans="1:27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</row>
    <row r="369" spans="1:27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</row>
    <row r="370" spans="1:27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</row>
    <row r="371" spans="1:27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</row>
    <row r="372" spans="1:27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</row>
    <row r="373" spans="1:27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</row>
    <row r="374" spans="1:27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</row>
    <row r="375" spans="1:27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</row>
    <row r="376" spans="1:27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</row>
    <row r="377" spans="1:27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</row>
    <row r="378" spans="1:27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</row>
    <row r="379" spans="1:27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</row>
    <row r="380" spans="1:27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</row>
    <row r="381" spans="1:27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</row>
    <row r="382" spans="1:27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</row>
    <row r="383" spans="1:27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</row>
    <row r="384" spans="1:27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</row>
    <row r="385" spans="1:27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</row>
    <row r="386" spans="1:27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</row>
    <row r="387" spans="1:27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</row>
    <row r="388" spans="1:27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</row>
    <row r="389" spans="1:27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</row>
    <row r="390" spans="1:27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</row>
    <row r="391" spans="1:27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</row>
    <row r="392" spans="1:27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</row>
    <row r="393" spans="1:27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</row>
    <row r="394" spans="1:27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</row>
    <row r="395" spans="1:27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</row>
    <row r="396" spans="1:27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</row>
    <row r="397" spans="1:27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</row>
    <row r="398" spans="1:27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</row>
    <row r="399" spans="1:27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</row>
    <row r="400" spans="1:27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</row>
    <row r="401" spans="1:27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</row>
    <row r="402" spans="1:27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</row>
    <row r="403" spans="1:27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</row>
    <row r="404" spans="1:27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</row>
    <row r="405" spans="1:27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</row>
    <row r="406" spans="1:27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</row>
    <row r="407" spans="1:27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</row>
    <row r="408" spans="1:27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</row>
    <row r="409" spans="1:27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</row>
    <row r="410" spans="1:27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</row>
    <row r="411" spans="1:27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</row>
    <row r="412" spans="1:27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</row>
    <row r="413" spans="1:27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</row>
    <row r="414" spans="1:27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</row>
    <row r="415" spans="1:27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</row>
    <row r="416" spans="1:27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</row>
    <row r="417" spans="1:27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</row>
    <row r="418" spans="1:27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</row>
    <row r="419" spans="1:27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</row>
    <row r="420" spans="1:27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</row>
    <row r="421" spans="1:27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</row>
    <row r="422" spans="1:27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</row>
    <row r="423" spans="1:27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</row>
    <row r="424" spans="1:27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</row>
    <row r="425" spans="1:27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</row>
    <row r="426" spans="1:27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</row>
    <row r="427" spans="1:27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</row>
    <row r="428" spans="1:27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</row>
    <row r="429" spans="1:27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</row>
    <row r="430" spans="1:27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</row>
    <row r="431" spans="1:27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</row>
    <row r="432" spans="1:27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</row>
    <row r="433" spans="1:27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</row>
    <row r="434" spans="1:27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</row>
    <row r="435" spans="1:27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</row>
    <row r="436" spans="1:27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</row>
    <row r="437" spans="1:27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</row>
    <row r="438" spans="1:27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</row>
    <row r="439" spans="1:27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</row>
    <row r="440" spans="1:27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</row>
    <row r="441" spans="1:27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</row>
    <row r="442" spans="1:27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</row>
    <row r="443" spans="1:27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</row>
    <row r="444" spans="1:27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</row>
    <row r="445" spans="1:27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</row>
    <row r="446" spans="1:27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</row>
    <row r="447" spans="1:27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</row>
    <row r="448" spans="1:27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</row>
    <row r="449" spans="1:27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</row>
    <row r="450" spans="1:27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</row>
    <row r="451" spans="1:27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</row>
    <row r="452" spans="1:27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</row>
    <row r="453" spans="1:27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</row>
    <row r="454" spans="1:27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</row>
    <row r="455" spans="1:27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</row>
    <row r="456" spans="1:27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</row>
    <row r="457" spans="1:27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</row>
    <row r="458" spans="1:27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</row>
    <row r="459" spans="1:27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</row>
    <row r="460" spans="1:27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</row>
    <row r="461" spans="1:27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</row>
    <row r="462" spans="1:27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</row>
    <row r="463" spans="1:27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</row>
    <row r="464" spans="1:27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</row>
    <row r="465" spans="1:27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</row>
    <row r="466" spans="1:27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</row>
    <row r="467" spans="1:27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</row>
    <row r="468" spans="1:27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</row>
    <row r="469" spans="1:27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</row>
    <row r="470" spans="1:27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</row>
    <row r="471" spans="1:27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</row>
    <row r="472" spans="1:27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</row>
    <row r="473" spans="1:27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</row>
    <row r="474" spans="1:27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</row>
    <row r="475" spans="1:27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</row>
    <row r="476" spans="1:27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</row>
    <row r="477" spans="1:27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</row>
    <row r="478" spans="1:27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</row>
    <row r="479" spans="1:27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</row>
    <row r="480" spans="1:27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</row>
    <row r="481" spans="1:27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</row>
    <row r="482" spans="1:27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</row>
    <row r="483" spans="1:27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</row>
    <row r="484" spans="1:27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</row>
    <row r="485" spans="1:27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</row>
    <row r="486" spans="1:27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</row>
    <row r="487" spans="1:27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</row>
    <row r="488" spans="1:27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</row>
    <row r="489" spans="1:27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</row>
    <row r="490" spans="1:27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</row>
    <row r="491" spans="1:27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</row>
    <row r="492" spans="1:27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</row>
    <row r="493" spans="1:27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</row>
    <row r="494" spans="1:27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</row>
    <row r="495" spans="1:27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</row>
    <row r="496" spans="1:27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</row>
    <row r="497" spans="1:27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</row>
    <row r="498" spans="1:27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</row>
    <row r="499" spans="1:27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</row>
    <row r="500" spans="1:27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</row>
    <row r="501" spans="1:27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</row>
    <row r="502" spans="1:27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</row>
    <row r="503" spans="1:27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</row>
    <row r="504" spans="1:27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</row>
    <row r="505" spans="1:27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</row>
    <row r="506" spans="1:27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</row>
    <row r="507" spans="1:27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</row>
    <row r="508" spans="1:27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</row>
    <row r="509" spans="1:27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</row>
    <row r="510" spans="1:27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</row>
    <row r="511" spans="1:27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</row>
    <row r="512" spans="1:27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</row>
    <row r="513" spans="1:27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</row>
    <row r="514" spans="1:27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</row>
    <row r="515" spans="1:27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</row>
    <row r="516" spans="1:27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</row>
    <row r="517" spans="1:27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</row>
    <row r="518" spans="1:27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</row>
    <row r="519" spans="1:27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</row>
    <row r="520" spans="1:27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</row>
    <row r="521" spans="1:27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</row>
    <row r="522" spans="1:27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</row>
    <row r="523" spans="1:27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</row>
    <row r="524" spans="1:27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</row>
    <row r="525" spans="1:27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</row>
    <row r="526" spans="1:27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</row>
    <row r="527" spans="1:27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</row>
    <row r="528" spans="1:27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</row>
    <row r="529" spans="1:27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</row>
    <row r="530" spans="1:27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</row>
    <row r="531" spans="1:27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</row>
    <row r="532" spans="1:27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</row>
    <row r="533" spans="1:27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</row>
    <row r="534" spans="1:27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</row>
    <row r="535" spans="1:27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</row>
    <row r="536" spans="1:27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</row>
    <row r="537" spans="1:27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</row>
    <row r="538" spans="1:27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</row>
    <row r="539" spans="1:27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</row>
    <row r="540" spans="1:27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</row>
    <row r="541" spans="1:27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</row>
    <row r="542" spans="1:27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</row>
    <row r="543" spans="1:27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</row>
    <row r="544" spans="1:27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</row>
    <row r="545" spans="1:27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</row>
    <row r="546" spans="1:27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</row>
    <row r="547" spans="1:27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</row>
    <row r="548" spans="1:27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</row>
    <row r="549" spans="1:27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</row>
    <row r="550" spans="1:27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</row>
    <row r="551" spans="1:27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</row>
    <row r="552" spans="1:27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</row>
    <row r="553" spans="1:27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</row>
    <row r="554" spans="1:27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</row>
    <row r="555" spans="1:27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</row>
    <row r="556" spans="1:27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</row>
    <row r="557" spans="1:27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</row>
    <row r="558" spans="1:27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</row>
    <row r="559" spans="1:27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</row>
    <row r="560" spans="1:27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</row>
    <row r="561" spans="1:27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</row>
    <row r="562" spans="1:27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</row>
    <row r="563" spans="1:27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</row>
    <row r="564" spans="1:27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</row>
    <row r="565" spans="1:27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</row>
    <row r="566" spans="1:27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</row>
    <row r="567" spans="1:27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</row>
    <row r="568" spans="1:27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</row>
    <row r="569" spans="1:27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</row>
    <row r="570" spans="1:27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</row>
    <row r="571" spans="1:27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</row>
    <row r="572" spans="1:27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</row>
    <row r="573" spans="1:27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</row>
    <row r="574" spans="1:27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</row>
    <row r="575" spans="1:27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</row>
    <row r="576" spans="1:27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</row>
    <row r="577" spans="1:27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</row>
    <row r="578" spans="1:27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</row>
    <row r="579" spans="1:27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</row>
    <row r="580" spans="1:27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</row>
    <row r="581" spans="1:27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</row>
    <row r="582" spans="1:27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</row>
    <row r="583" spans="1:27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</row>
    <row r="584" spans="1:27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</row>
    <row r="585" spans="1:27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</row>
    <row r="586" spans="1:27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</row>
    <row r="587" spans="1:27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</row>
    <row r="588" spans="1:27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</row>
    <row r="589" spans="1:27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</row>
    <row r="590" spans="1:27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</row>
    <row r="591" spans="1:27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</row>
    <row r="592" spans="1:27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</row>
    <row r="593" spans="1:27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</row>
    <row r="594" spans="1:27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</row>
    <row r="595" spans="1:27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</row>
    <row r="596" spans="1:27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</row>
    <row r="597" spans="1:27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</row>
    <row r="598" spans="1:27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</row>
    <row r="599" spans="1:27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</row>
    <row r="600" spans="1:27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</row>
    <row r="601" spans="1:27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</row>
    <row r="602" spans="1:27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</row>
    <row r="603" spans="1:27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</row>
    <row r="604" spans="1:27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</row>
    <row r="605" spans="1:27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</row>
    <row r="606" spans="1:27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</row>
    <row r="607" spans="1:27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</row>
    <row r="608" spans="1:27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</row>
    <row r="609" spans="1:27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</row>
    <row r="610" spans="1:27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</row>
    <row r="611" spans="1:27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</row>
    <row r="612" spans="1:27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</row>
    <row r="613" spans="1:27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</row>
    <row r="614" spans="1:27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</row>
    <row r="615" spans="1:27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</row>
    <row r="616" spans="1:27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</row>
    <row r="617" spans="1:27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</row>
    <row r="618" spans="1:27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</row>
    <row r="619" spans="1:27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</row>
    <row r="620" spans="1:27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</row>
    <row r="621" spans="1:27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</row>
    <row r="622" spans="1:27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</row>
    <row r="623" spans="1:27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</row>
    <row r="624" spans="1:27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</row>
    <row r="625" spans="1:27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</row>
    <row r="626" spans="1:27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</row>
    <row r="627" spans="1:27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</row>
    <row r="628" spans="1:27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</row>
    <row r="629" spans="1:27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</row>
    <row r="630" spans="1:27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</row>
    <row r="631" spans="1:27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</row>
    <row r="632" spans="1:27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</row>
    <row r="633" spans="1:27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</row>
    <row r="634" spans="1:27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</row>
    <row r="635" spans="1:27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</row>
    <row r="636" spans="1:27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</row>
    <row r="637" spans="1:27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</row>
    <row r="638" spans="1:27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</row>
    <row r="639" spans="1:27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</row>
    <row r="640" spans="1:27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</row>
    <row r="641" spans="1:27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</row>
    <row r="642" spans="1:27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</row>
    <row r="643" spans="1:27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</row>
    <row r="644" spans="1:27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</row>
    <row r="645" spans="1:27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</row>
    <row r="646" spans="1:27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</row>
    <row r="647" spans="1:27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</row>
    <row r="648" spans="1:27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</row>
    <row r="649" spans="1:27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</row>
    <row r="650" spans="1:27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</row>
    <row r="651" spans="1:27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</row>
    <row r="652" spans="1:27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</row>
    <row r="653" spans="1:27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</row>
    <row r="654" spans="1:27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</row>
    <row r="655" spans="1:27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</row>
    <row r="656" spans="1:27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</row>
    <row r="657" spans="1:27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</row>
    <row r="658" spans="1:27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</row>
    <row r="659" spans="1:27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</row>
    <row r="660" spans="1:27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</row>
    <row r="661" spans="1:27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</row>
    <row r="662" spans="1:27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</row>
    <row r="663" spans="1:27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</row>
    <row r="664" spans="1:27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</row>
    <row r="665" spans="1:27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</row>
    <row r="666" spans="1:27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</row>
    <row r="667" spans="1:27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</row>
    <row r="668" spans="1:27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</row>
    <row r="669" spans="1:27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</row>
    <row r="670" spans="1:27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</row>
    <row r="671" spans="1:27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</row>
    <row r="672" spans="1:27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</row>
    <row r="673" spans="1:27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</row>
    <row r="674" spans="1:27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</row>
    <row r="675" spans="1:27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</row>
    <row r="676" spans="1:27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</row>
    <row r="677" spans="1:27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</row>
    <row r="678" spans="1:27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</row>
    <row r="679" spans="1:27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</row>
    <row r="680" spans="1:27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</row>
    <row r="681" spans="1:27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</row>
    <row r="682" spans="1:27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</row>
    <row r="683" spans="1:27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</row>
    <row r="684" spans="1:27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</row>
    <row r="685" spans="1:27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</row>
    <row r="686" spans="1:27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</row>
    <row r="687" spans="1:27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</row>
    <row r="688" spans="1:27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</row>
    <row r="689" spans="1:27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</row>
    <row r="690" spans="1:27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</row>
    <row r="691" spans="1:27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</row>
    <row r="692" spans="1:27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</row>
    <row r="693" spans="1:27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</row>
    <row r="694" spans="1:27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</row>
    <row r="695" spans="1:27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</row>
    <row r="696" spans="1:27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</row>
    <row r="697" spans="1:27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</row>
    <row r="698" spans="1:27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</row>
    <row r="699" spans="1:27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</row>
    <row r="700" spans="1:27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</row>
    <row r="701" spans="1:27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</row>
    <row r="702" spans="1:27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</row>
    <row r="703" spans="1:27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</row>
    <row r="704" spans="1:27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</row>
    <row r="705" spans="1:27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</row>
    <row r="706" spans="1:27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</row>
    <row r="707" spans="1:27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</row>
    <row r="708" spans="1:27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</row>
    <row r="709" spans="1:27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</row>
    <row r="710" spans="1:27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</row>
    <row r="711" spans="1:27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</row>
    <row r="712" spans="1:27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</row>
    <row r="713" spans="1:27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</row>
    <row r="714" spans="1:27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</row>
    <row r="715" spans="1:27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</row>
    <row r="716" spans="1:27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</row>
    <row r="717" spans="1:27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</row>
    <row r="718" spans="1:27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</row>
    <row r="719" spans="1:27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</row>
    <row r="720" spans="1:27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</row>
    <row r="721" spans="1:27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</row>
    <row r="722" spans="1:27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</row>
    <row r="723" spans="1:27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</row>
    <row r="724" spans="1:27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</row>
    <row r="725" spans="1:27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</row>
    <row r="726" spans="1:27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</row>
    <row r="727" spans="1:27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</row>
    <row r="728" spans="1:27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</row>
    <row r="729" spans="1:27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</row>
    <row r="730" spans="1:27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</row>
    <row r="731" spans="1:27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</row>
    <row r="732" spans="1:27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</row>
    <row r="733" spans="1:27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</row>
    <row r="734" spans="1:27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</row>
    <row r="735" spans="1:27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</row>
    <row r="736" spans="1:27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</row>
    <row r="737" spans="1:27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</row>
    <row r="738" spans="1:27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</row>
    <row r="739" spans="1:27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</row>
    <row r="740" spans="1:27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</row>
    <row r="741" spans="1:27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</row>
    <row r="742" spans="1:27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</row>
    <row r="743" spans="1:27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</row>
    <row r="744" spans="1:27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</row>
    <row r="745" spans="1:27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</row>
    <row r="746" spans="1:27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</row>
    <row r="747" spans="1:27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</row>
    <row r="748" spans="1:27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</row>
    <row r="749" spans="1:27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</row>
    <row r="750" spans="1:27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</row>
    <row r="751" spans="1:27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</row>
    <row r="752" spans="1:27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</row>
    <row r="753" spans="1:27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</row>
    <row r="754" spans="1:27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</row>
    <row r="755" spans="1:27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</row>
    <row r="756" spans="1:27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</row>
    <row r="757" spans="1:27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</row>
    <row r="758" spans="1:27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</row>
    <row r="759" spans="1:27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</row>
    <row r="760" spans="1:27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</row>
    <row r="761" spans="1:27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</row>
    <row r="762" spans="1:27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</row>
    <row r="763" spans="1:27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</row>
    <row r="764" spans="1:27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</row>
    <row r="765" spans="1:27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</row>
    <row r="766" spans="1:27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</row>
    <row r="767" spans="1:27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</row>
    <row r="768" spans="1:27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</row>
    <row r="769" spans="1:27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</row>
    <row r="770" spans="1:27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</row>
    <row r="771" spans="1:27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</row>
    <row r="772" spans="1:27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</row>
    <row r="773" spans="1:27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</row>
    <row r="774" spans="1:27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</row>
    <row r="775" spans="1:27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</row>
    <row r="776" spans="1:27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</row>
    <row r="777" spans="1:27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</row>
    <row r="778" spans="1:27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</row>
    <row r="779" spans="1:27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</row>
    <row r="780" spans="1:27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</row>
    <row r="781" spans="1:27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</row>
    <row r="782" spans="1:27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</row>
    <row r="783" spans="1:27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</row>
    <row r="784" spans="1:27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</row>
    <row r="785" spans="1:27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</row>
    <row r="786" spans="1:27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</row>
    <row r="787" spans="1:27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</row>
    <row r="788" spans="1:27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</row>
    <row r="789" spans="1:27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</row>
    <row r="790" spans="1:27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</row>
    <row r="791" spans="1:27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</row>
    <row r="792" spans="1:27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</row>
    <row r="793" spans="1:27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</row>
    <row r="794" spans="1:27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</row>
    <row r="795" spans="1:27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</row>
    <row r="796" spans="1:27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</row>
    <row r="797" spans="1:27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</row>
    <row r="798" spans="1:27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</row>
    <row r="799" spans="1:27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</row>
    <row r="800" spans="1:27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</row>
    <row r="801" spans="1:27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</row>
    <row r="802" spans="1:27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</row>
    <row r="803" spans="1:27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</row>
    <row r="804" spans="1:27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</row>
    <row r="805" spans="1:27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</row>
    <row r="806" spans="1:27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</row>
    <row r="807" spans="1:27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</row>
    <row r="808" spans="1:27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</row>
    <row r="809" spans="1:27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</row>
    <row r="810" spans="1:27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</row>
    <row r="811" spans="1:27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</row>
    <row r="812" spans="1:27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</row>
    <row r="813" spans="1:27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</row>
    <row r="814" spans="1:27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</row>
    <row r="815" spans="1:27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</row>
    <row r="816" spans="1:27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</row>
    <row r="817" spans="1:27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</row>
    <row r="818" spans="1:27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</row>
    <row r="819" spans="1:27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</row>
    <row r="820" spans="1:27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</row>
    <row r="821" spans="1:27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</row>
    <row r="822" spans="1:27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</row>
    <row r="823" spans="1:27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</row>
    <row r="824" spans="1:27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</row>
    <row r="825" spans="1:27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</row>
    <row r="826" spans="1:27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</row>
    <row r="827" spans="1:27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</row>
    <row r="828" spans="1:27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</row>
    <row r="829" spans="1:27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</row>
    <row r="830" spans="1:27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</row>
    <row r="831" spans="1:27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</row>
    <row r="832" spans="1:27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</row>
    <row r="833" spans="1:27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</row>
    <row r="834" spans="1:27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</row>
    <row r="835" spans="1:27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</row>
    <row r="836" spans="1:27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</row>
    <row r="837" spans="1:27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</row>
    <row r="838" spans="1:27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</row>
    <row r="839" spans="1:27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</row>
    <row r="840" spans="1:27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</row>
    <row r="841" spans="1:27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</row>
    <row r="842" spans="1:27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</row>
    <row r="843" spans="1:27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</row>
    <row r="844" spans="1:27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</row>
    <row r="845" spans="1:27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</row>
    <row r="846" spans="1:27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</row>
    <row r="847" spans="1:27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</row>
    <row r="848" spans="1:27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</row>
    <row r="849" spans="1:27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</row>
    <row r="850" spans="1:27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</row>
    <row r="851" spans="1:27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</row>
    <row r="852" spans="1:27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</row>
    <row r="853" spans="1:27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</row>
    <row r="854" spans="1:27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</row>
    <row r="855" spans="1:27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</row>
    <row r="856" spans="1:27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</row>
    <row r="857" spans="1:27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</row>
    <row r="858" spans="1:27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</row>
    <row r="859" spans="1:27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</row>
    <row r="860" spans="1:27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</row>
    <row r="861" spans="1:27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</row>
    <row r="862" spans="1:27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</row>
    <row r="863" spans="1:27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</row>
    <row r="864" spans="1:27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</row>
    <row r="865" spans="1:27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</row>
    <row r="866" spans="1:27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</row>
    <row r="867" spans="1:27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</row>
    <row r="868" spans="1:27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</row>
    <row r="869" spans="1:27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</row>
    <row r="870" spans="1:27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</row>
    <row r="871" spans="1:27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</row>
    <row r="872" spans="1:27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</row>
    <row r="873" spans="1:27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</row>
    <row r="874" spans="1:27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</row>
    <row r="875" spans="1:27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</row>
    <row r="876" spans="1:27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</row>
    <row r="877" spans="1:27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</row>
    <row r="878" spans="1:27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</row>
    <row r="879" spans="1:27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</row>
    <row r="880" spans="1:27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</row>
    <row r="881" spans="1:27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</row>
    <row r="882" spans="1:27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</row>
    <row r="883" spans="1:27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</row>
    <row r="884" spans="1:27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</row>
    <row r="885" spans="1:27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</row>
    <row r="886" spans="1:27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</row>
    <row r="887" spans="1:27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</row>
    <row r="888" spans="1:27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</row>
    <row r="889" spans="1:27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</row>
    <row r="890" spans="1:27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</row>
    <row r="891" spans="1:27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</row>
    <row r="892" spans="1:27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</row>
    <row r="893" spans="1:27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</row>
    <row r="894" spans="1:27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</row>
    <row r="895" spans="1:27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</row>
    <row r="896" spans="1:27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</row>
    <row r="897" spans="1:27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</row>
    <row r="898" spans="1:27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</row>
    <row r="899" spans="1:27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</row>
    <row r="900" spans="1:27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</row>
    <row r="901" spans="1:27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</row>
    <row r="902" spans="1:27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</row>
    <row r="903" spans="1:27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</row>
    <row r="904" spans="1:27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</row>
    <row r="905" spans="1:27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</row>
    <row r="906" spans="1:27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</row>
    <row r="907" spans="1:27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</row>
    <row r="908" spans="1:27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</row>
    <row r="909" spans="1:27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</row>
    <row r="910" spans="1:27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</row>
    <row r="911" spans="1:27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</row>
    <row r="912" spans="1:27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</row>
    <row r="913" spans="1:27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</row>
    <row r="914" spans="1:27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</row>
    <row r="915" spans="1:27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</row>
    <row r="916" spans="1:27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</row>
    <row r="917" spans="1:27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</row>
    <row r="918" spans="1:27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</row>
    <row r="919" spans="1:27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</row>
    <row r="920" spans="1:27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</row>
    <row r="921" spans="1:27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</row>
    <row r="922" spans="1:27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</row>
    <row r="923" spans="1:27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</row>
    <row r="924" spans="1:27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</row>
    <row r="925" spans="1:27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</row>
    <row r="926" spans="1:27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</row>
    <row r="927" spans="1:27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</row>
    <row r="928" spans="1:27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</row>
    <row r="929" spans="1:27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</row>
    <row r="930" spans="1:27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</row>
    <row r="931" spans="1:27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</row>
    <row r="932" spans="1:27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</row>
    <row r="933" spans="1:27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</row>
    <row r="934" spans="1:27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</row>
    <row r="935" spans="1:27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</row>
    <row r="936" spans="1:27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</row>
    <row r="937" spans="1:27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</row>
    <row r="938" spans="1:27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</row>
    <row r="939" spans="1:27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</row>
    <row r="940" spans="1:27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</row>
    <row r="941" spans="1:27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</row>
    <row r="942" spans="1:27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</row>
    <row r="943" spans="1:27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</row>
    <row r="944" spans="1:27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</row>
    <row r="945" spans="1:27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</row>
    <row r="946" spans="1:27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</row>
    <row r="947" spans="1:27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</row>
    <row r="948" spans="1:27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</row>
    <row r="949" spans="1:27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</row>
    <row r="950" spans="1:27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</row>
    <row r="951" spans="1:27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</row>
    <row r="952" spans="1:27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</row>
    <row r="953" spans="1:27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</row>
    <row r="954" spans="1:27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</row>
    <row r="955" spans="1:27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</row>
    <row r="956" spans="1:27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</row>
    <row r="957" spans="1:27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</row>
    <row r="958" spans="1:27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</row>
    <row r="959" spans="1:27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</row>
    <row r="960" spans="1:27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</row>
    <row r="961" spans="1:27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</row>
    <row r="962" spans="1:27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</row>
    <row r="963" spans="1:27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</row>
    <row r="964" spans="1:27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</row>
    <row r="965" spans="1:27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</row>
    <row r="966" spans="1:27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</row>
    <row r="967" spans="1:27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</row>
    <row r="968" spans="1:27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</row>
    <row r="969" spans="1:27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</row>
    <row r="970" spans="1:27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</row>
    <row r="971" spans="1:27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</row>
    <row r="972" spans="1:27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</row>
    <row r="973" spans="1:27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</row>
    <row r="974" spans="1:27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</row>
    <row r="975" spans="1:27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</row>
    <row r="976" spans="1:27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</row>
    <row r="977" spans="1:27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</row>
    <row r="978" spans="1:27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</row>
    <row r="979" spans="1:27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</row>
    <row r="980" spans="1:27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</row>
    <row r="981" spans="1:27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</row>
    <row r="982" spans="1:27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</row>
    <row r="983" spans="1:27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</row>
    <row r="984" spans="1:27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</row>
    <row r="985" spans="1:27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</row>
    <row r="986" spans="1:27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</row>
    <row r="987" spans="1:27" ht="12.75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</row>
    <row r="988" spans="1:27" ht="12.75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</row>
    <row r="989" spans="1:27" ht="12.75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</row>
    <row r="990" spans="1:27" ht="12.75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</row>
    <row r="991" spans="1:27" ht="12.75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</row>
    <row r="992" spans="1:27" ht="12.75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</row>
    <row r="993" spans="1:27" ht="12.75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</row>
    <row r="994" spans="1:27" ht="12.75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</row>
  </sheetData>
  <mergeCells count="10">
    <mergeCell ref="Q21:R21"/>
    <mergeCell ref="S21:T21"/>
    <mergeCell ref="W21:X21"/>
    <mergeCell ref="C21:D21"/>
    <mergeCell ref="E21:F21"/>
    <mergeCell ref="G21:H21"/>
    <mergeCell ref="I21:J21"/>
    <mergeCell ref="K21:L21"/>
    <mergeCell ref="M21:N21"/>
    <mergeCell ref="O21:P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994"/>
  <sheetViews>
    <sheetView workbookViewId="0">
      <selection activeCell="D23" sqref="D23"/>
    </sheetView>
  </sheetViews>
  <sheetFormatPr defaultColWidth="12.5703125" defaultRowHeight="15.75" customHeight="1" x14ac:dyDescent="0.2"/>
  <cols>
    <col min="1" max="16384" width="12.5703125" style="35"/>
  </cols>
  <sheetData>
    <row r="1" spans="1:27" ht="15.75" customHeight="1" x14ac:dyDescent="0.25">
      <c r="A1" s="32"/>
      <c r="B1" s="33" t="s">
        <v>7</v>
      </c>
      <c r="C1" s="33" t="s">
        <v>8</v>
      </c>
      <c r="D1" s="34" t="s">
        <v>9</v>
      </c>
      <c r="E1" s="34" t="s">
        <v>10</v>
      </c>
      <c r="F1" s="34" t="s">
        <v>11</v>
      </c>
      <c r="G1" s="34" t="s">
        <v>12</v>
      </c>
      <c r="H1" s="34" t="s">
        <v>13</v>
      </c>
      <c r="I1" s="34" t="s">
        <v>14</v>
      </c>
      <c r="J1" s="34" t="s">
        <v>15</v>
      </c>
      <c r="K1" s="34" t="s">
        <v>16</v>
      </c>
      <c r="L1" s="34" t="s">
        <v>17</v>
      </c>
      <c r="M1" s="34" t="s">
        <v>18</v>
      </c>
      <c r="N1" s="34" t="s">
        <v>19</v>
      </c>
      <c r="O1" s="34" t="s">
        <v>20</v>
      </c>
      <c r="P1" s="34" t="s">
        <v>21</v>
      </c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5.75" customHeight="1" x14ac:dyDescent="0.25">
      <c r="A2" s="36" t="s">
        <v>83</v>
      </c>
      <c r="B2" s="37">
        <v>0.33333333333333331</v>
      </c>
      <c r="C2" s="37">
        <v>0.33815000000000001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0.46797499999999997</v>
      </c>
      <c r="J2" s="37">
        <v>0.19869999999999999</v>
      </c>
      <c r="K2" s="37">
        <v>0</v>
      </c>
      <c r="L2" s="37">
        <v>0</v>
      </c>
      <c r="M2" s="37">
        <v>0.2445</v>
      </c>
      <c r="N2" s="37">
        <v>8.2849999999999993E-2</v>
      </c>
      <c r="O2" s="37">
        <v>0</v>
      </c>
      <c r="P2" s="37">
        <v>0</v>
      </c>
      <c r="Q2" s="32"/>
      <c r="R2" s="33" t="s">
        <v>2</v>
      </c>
      <c r="S2" s="38">
        <v>2</v>
      </c>
      <c r="T2" s="32"/>
      <c r="U2" s="32"/>
      <c r="V2" s="32"/>
      <c r="W2" s="32"/>
      <c r="X2" s="32"/>
      <c r="Y2" s="32"/>
      <c r="Z2" s="32"/>
      <c r="AA2" s="32"/>
    </row>
    <row r="3" spans="1:27" ht="12.75" x14ac:dyDescent="0.2">
      <c r="A3" s="36" t="s">
        <v>84</v>
      </c>
      <c r="B3" s="37">
        <v>0.5</v>
      </c>
      <c r="C3" s="37">
        <v>0.33815000000000001</v>
      </c>
      <c r="D3" s="37">
        <v>0</v>
      </c>
      <c r="E3" s="37">
        <v>0.21290000000000001</v>
      </c>
      <c r="F3" s="37">
        <v>0.3629</v>
      </c>
      <c r="G3" s="37">
        <v>0</v>
      </c>
      <c r="H3" s="37">
        <v>0</v>
      </c>
      <c r="I3" s="37">
        <v>0.46797499999999997</v>
      </c>
      <c r="J3" s="37">
        <v>0.19869999999999999</v>
      </c>
      <c r="K3" s="37">
        <v>0</v>
      </c>
      <c r="L3" s="37">
        <v>0.33450000000000002</v>
      </c>
      <c r="M3" s="37">
        <v>0.2445</v>
      </c>
      <c r="N3" s="37">
        <v>8.2849999999999993E-2</v>
      </c>
      <c r="O3" s="37">
        <v>0.15784999999999999</v>
      </c>
      <c r="P3" s="37">
        <v>0</v>
      </c>
      <c r="Q3" s="32"/>
      <c r="R3" s="32" t="s">
        <v>5</v>
      </c>
      <c r="S3" s="32"/>
      <c r="T3" s="32"/>
      <c r="U3" s="32"/>
      <c r="V3" s="32"/>
      <c r="W3" s="32"/>
      <c r="X3" s="32"/>
      <c r="Y3" s="32"/>
      <c r="Z3" s="32"/>
      <c r="AA3" s="32"/>
    </row>
    <row r="4" spans="1:27" ht="12.75" x14ac:dyDescent="0.2">
      <c r="A4" s="36" t="s">
        <v>85</v>
      </c>
      <c r="B4" s="37">
        <v>0.16666666666666666</v>
      </c>
      <c r="C4" s="37">
        <v>0.33815000000000001</v>
      </c>
      <c r="D4" s="37">
        <v>0</v>
      </c>
      <c r="E4" s="37">
        <v>0</v>
      </c>
      <c r="F4" s="37">
        <v>0.3629</v>
      </c>
      <c r="G4" s="37">
        <v>0</v>
      </c>
      <c r="H4" s="37">
        <v>0.157975</v>
      </c>
      <c r="I4" s="37">
        <v>0.46797499999999997</v>
      </c>
      <c r="J4" s="37">
        <v>0.19869999999999999</v>
      </c>
      <c r="K4" s="37">
        <v>0.38450000000000001</v>
      </c>
      <c r="L4" s="37">
        <v>0</v>
      </c>
      <c r="M4" s="37">
        <v>0.2445</v>
      </c>
      <c r="N4" s="37">
        <v>8.2849999999999993E-2</v>
      </c>
      <c r="O4" s="37">
        <v>0</v>
      </c>
      <c r="P4" s="37">
        <v>0</v>
      </c>
      <c r="Q4" s="32"/>
      <c r="R4" s="32" t="s">
        <v>22</v>
      </c>
      <c r="S4" s="37">
        <v>8</v>
      </c>
      <c r="T4" s="32"/>
      <c r="U4" s="32"/>
      <c r="V4" s="32"/>
      <c r="W4" s="32"/>
      <c r="X4" s="32"/>
      <c r="Y4" s="32"/>
      <c r="Z4" s="32"/>
      <c r="AA4" s="32"/>
    </row>
    <row r="5" spans="1:27" ht="12.75" x14ac:dyDescent="0.2">
      <c r="A5" s="32" t="s">
        <v>23</v>
      </c>
      <c r="B5" s="37">
        <f>SUM(B2:B4)</f>
        <v>0.99999999999999989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 t="s">
        <v>3</v>
      </c>
      <c r="S5" s="37">
        <v>0.1</v>
      </c>
      <c r="T5" s="32"/>
      <c r="U5" s="32"/>
      <c r="V5" s="32"/>
      <c r="W5" s="32"/>
      <c r="X5" s="32"/>
      <c r="Y5" s="32"/>
      <c r="Z5" s="32"/>
      <c r="AA5" s="32"/>
    </row>
    <row r="6" spans="1:27" ht="12.75" x14ac:dyDescent="0.2">
      <c r="A6" s="32"/>
      <c r="B6" s="32"/>
      <c r="C6" s="32" t="s">
        <v>24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 t="s">
        <v>25</v>
      </c>
      <c r="Q6" s="32"/>
      <c r="R6" s="32" t="s">
        <v>27</v>
      </c>
      <c r="S6" s="39">
        <v>1</v>
      </c>
      <c r="T6" s="32"/>
      <c r="U6" s="32"/>
      <c r="V6" s="32"/>
      <c r="W6" s="32"/>
      <c r="X6" s="32"/>
      <c r="Y6" s="32"/>
      <c r="Z6" s="32"/>
      <c r="AA6" s="32"/>
    </row>
    <row r="7" spans="1:27" ht="12.75" x14ac:dyDescent="0.2">
      <c r="A7" s="32"/>
      <c r="B7" s="32"/>
      <c r="C7" s="37">
        <f t="shared" ref="C7:P7" si="0">$B4*(POWER(C4,$S$2))</f>
        <v>1.9057570416666666E-2</v>
      </c>
      <c r="D7" s="37">
        <f t="shared" si="0"/>
        <v>0</v>
      </c>
      <c r="E7" s="37">
        <f t="shared" si="0"/>
        <v>0</v>
      </c>
      <c r="F7" s="37">
        <f t="shared" si="0"/>
        <v>2.1949401666666667E-2</v>
      </c>
      <c r="G7" s="37">
        <f t="shared" si="0"/>
        <v>0</v>
      </c>
      <c r="H7" s="37">
        <f t="shared" si="0"/>
        <v>4.1593501041666666E-3</v>
      </c>
      <c r="I7" s="37">
        <f t="shared" si="0"/>
        <v>3.6500100104166662E-2</v>
      </c>
      <c r="J7" s="37">
        <f t="shared" si="0"/>
        <v>6.5802816666666649E-3</v>
      </c>
      <c r="K7" s="37">
        <f t="shared" si="0"/>
        <v>2.4640041666666668E-2</v>
      </c>
      <c r="L7" s="37">
        <f t="shared" si="0"/>
        <v>0</v>
      </c>
      <c r="M7" s="37">
        <f t="shared" si="0"/>
        <v>9.963375E-3</v>
      </c>
      <c r="N7" s="37">
        <f t="shared" si="0"/>
        <v>1.1440204166666664E-3</v>
      </c>
      <c r="O7" s="37">
        <f t="shared" si="0"/>
        <v>0</v>
      </c>
      <c r="P7" s="37">
        <f t="shared" si="0"/>
        <v>0</v>
      </c>
      <c r="Q7" s="32"/>
      <c r="R7" s="32" t="s">
        <v>26</v>
      </c>
      <c r="S7" s="39">
        <v>0.11418</v>
      </c>
      <c r="T7" s="32"/>
      <c r="U7" s="32"/>
      <c r="V7" s="32"/>
      <c r="W7" s="32"/>
      <c r="X7" s="32"/>
      <c r="Y7" s="32"/>
      <c r="Z7" s="32"/>
      <c r="AA7" s="32"/>
    </row>
    <row r="8" spans="1:27" ht="12.75" x14ac:dyDescent="0.2">
      <c r="A8" s="32"/>
      <c r="B8" s="32" t="s">
        <v>23</v>
      </c>
      <c r="C8" s="37">
        <f t="shared" ref="C8:P8" si="1">SUM(C7)</f>
        <v>1.9057570416666666E-2</v>
      </c>
      <c r="D8" s="37">
        <f t="shared" si="1"/>
        <v>0</v>
      </c>
      <c r="E8" s="37">
        <f t="shared" si="1"/>
        <v>0</v>
      </c>
      <c r="F8" s="37">
        <f t="shared" si="1"/>
        <v>2.1949401666666667E-2</v>
      </c>
      <c r="G8" s="37">
        <f t="shared" si="1"/>
        <v>0</v>
      </c>
      <c r="H8" s="37">
        <f t="shared" si="1"/>
        <v>4.1593501041666666E-3</v>
      </c>
      <c r="I8" s="37">
        <f t="shared" si="1"/>
        <v>3.6500100104166662E-2</v>
      </c>
      <c r="J8" s="37">
        <f t="shared" si="1"/>
        <v>6.5802816666666649E-3</v>
      </c>
      <c r="K8" s="37">
        <f t="shared" si="1"/>
        <v>2.4640041666666668E-2</v>
      </c>
      <c r="L8" s="37">
        <f t="shared" si="1"/>
        <v>0</v>
      </c>
      <c r="M8" s="37">
        <f t="shared" si="1"/>
        <v>9.963375E-3</v>
      </c>
      <c r="N8" s="37">
        <f t="shared" si="1"/>
        <v>1.1440204166666664E-3</v>
      </c>
      <c r="O8" s="37">
        <f t="shared" si="1"/>
        <v>0</v>
      </c>
      <c r="P8" s="37">
        <f t="shared" si="1"/>
        <v>0</v>
      </c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ht="12.75" x14ac:dyDescent="0.2">
      <c r="A9" s="32"/>
      <c r="B9" s="32"/>
      <c r="C9" s="37">
        <f>POWER(C8/$B$5,1/$S$2)</f>
        <v>0.13804915942035528</v>
      </c>
      <c r="D9" s="37">
        <f t="shared" ref="D9:P9" si="2">POWER((D8/$B$5),1/$S$2)</f>
        <v>0</v>
      </c>
      <c r="E9" s="37">
        <f t="shared" si="2"/>
        <v>0</v>
      </c>
      <c r="F9" s="37">
        <f t="shared" si="2"/>
        <v>0.1481533046093359</v>
      </c>
      <c r="G9" s="37">
        <f t="shared" si="2"/>
        <v>0</v>
      </c>
      <c r="H9" s="37">
        <f t="shared" si="2"/>
        <v>6.4493023686028772E-2</v>
      </c>
      <c r="I9" s="37">
        <f t="shared" si="2"/>
        <v>0.19104999372982631</v>
      </c>
      <c r="J9" s="37">
        <f t="shared" si="2"/>
        <v>8.1118935315169574E-2</v>
      </c>
      <c r="K9" s="37">
        <f t="shared" si="2"/>
        <v>0.15697146768335535</v>
      </c>
      <c r="L9" s="37">
        <f t="shared" si="2"/>
        <v>0</v>
      </c>
      <c r="M9" s="37">
        <f t="shared" si="2"/>
        <v>9.9816707018414511E-2</v>
      </c>
      <c r="N9" s="37">
        <f t="shared" si="2"/>
        <v>3.3823370864931049E-2</v>
      </c>
      <c r="O9" s="37">
        <f t="shared" si="2"/>
        <v>0</v>
      </c>
      <c r="P9" s="37">
        <f t="shared" si="2"/>
        <v>0</v>
      </c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ht="12.75" x14ac:dyDescent="0.2">
      <c r="A10" s="32"/>
      <c r="B10" s="32" t="s">
        <v>28</v>
      </c>
      <c r="C10" s="37">
        <f t="shared" ref="C10:P10" si="3">RANK(C9,$C$9:$P$9)</f>
        <v>4</v>
      </c>
      <c r="D10" s="37">
        <f t="shared" si="3"/>
        <v>9</v>
      </c>
      <c r="E10" s="37">
        <f t="shared" si="3"/>
        <v>9</v>
      </c>
      <c r="F10" s="37">
        <f t="shared" si="3"/>
        <v>3</v>
      </c>
      <c r="G10" s="37">
        <f t="shared" si="3"/>
        <v>9</v>
      </c>
      <c r="H10" s="37">
        <f t="shared" si="3"/>
        <v>7</v>
      </c>
      <c r="I10" s="37">
        <f t="shared" si="3"/>
        <v>1</v>
      </c>
      <c r="J10" s="37">
        <f t="shared" si="3"/>
        <v>6</v>
      </c>
      <c r="K10" s="37">
        <f t="shared" si="3"/>
        <v>2</v>
      </c>
      <c r="L10" s="37">
        <f t="shared" si="3"/>
        <v>9</v>
      </c>
      <c r="M10" s="37">
        <f t="shared" si="3"/>
        <v>5</v>
      </c>
      <c r="N10" s="37">
        <f t="shared" si="3"/>
        <v>8</v>
      </c>
      <c r="O10" s="37">
        <f t="shared" si="3"/>
        <v>9</v>
      </c>
      <c r="P10" s="37">
        <f t="shared" si="3"/>
        <v>9</v>
      </c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ht="12.75" x14ac:dyDescent="0.2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ht="12.75" x14ac:dyDescent="0.2">
      <c r="A12" s="32"/>
      <c r="B12" s="32"/>
      <c r="C12" s="32" t="s">
        <v>14</v>
      </c>
      <c r="D12" s="32" t="s">
        <v>16</v>
      </c>
      <c r="E12" s="32" t="s">
        <v>11</v>
      </c>
      <c r="F12" s="32" t="s">
        <v>8</v>
      </c>
      <c r="G12" s="40" t="s">
        <v>18</v>
      </c>
      <c r="H12" s="32" t="s">
        <v>15</v>
      </c>
      <c r="I12" s="32" t="s">
        <v>13</v>
      </c>
      <c r="J12" s="32" t="s">
        <v>19</v>
      </c>
      <c r="K12" s="43" t="s">
        <v>108</v>
      </c>
      <c r="M12" s="32"/>
      <c r="N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ht="12.75" x14ac:dyDescent="0.2">
      <c r="A13" s="32"/>
      <c r="B13" s="32" t="s">
        <v>1</v>
      </c>
      <c r="C13" s="37">
        <f>I9</f>
        <v>0.19104999372982631</v>
      </c>
      <c r="D13" s="37">
        <f>K9</f>
        <v>0.15697146768335535</v>
      </c>
      <c r="E13" s="37">
        <f>F9</f>
        <v>0.1481533046093359</v>
      </c>
      <c r="F13" s="37">
        <f>C9</f>
        <v>0.13804915942035528</v>
      </c>
      <c r="G13" s="20">
        <f>M9</f>
        <v>9.9816707018414511E-2</v>
      </c>
      <c r="H13" s="37">
        <f>J9</f>
        <v>8.1118935315169574E-2</v>
      </c>
      <c r="I13" s="37">
        <f>H9</f>
        <v>6.4493023686028772E-2</v>
      </c>
      <c r="J13" s="37">
        <f>N9</f>
        <v>3.3823370864931049E-2</v>
      </c>
      <c r="M13" s="37"/>
      <c r="N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ht="12.75" x14ac:dyDescent="0.2">
      <c r="A14" s="32"/>
      <c r="B14" s="32" t="s">
        <v>29</v>
      </c>
      <c r="C14" s="32">
        <v>0.97920760009999996</v>
      </c>
      <c r="D14" s="32">
        <v>0.28900187399999999</v>
      </c>
      <c r="E14" s="32">
        <v>0.3530418662</v>
      </c>
      <c r="F14" s="37">
        <v>1</v>
      </c>
      <c r="G14" s="40">
        <v>1</v>
      </c>
      <c r="H14" s="37">
        <v>1</v>
      </c>
      <c r="I14" s="37">
        <v>1</v>
      </c>
      <c r="J14" s="37"/>
      <c r="K14" s="20">
        <f t="shared" ref="K14:K18" si="4">POWER(PRODUCT(C14:J14),1/$S$4)</f>
        <v>0.74980823447239464</v>
      </c>
      <c r="M14" s="32"/>
      <c r="N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ht="12.75" x14ac:dyDescent="0.2">
      <c r="A15" s="32"/>
      <c r="B15" s="40" t="s">
        <v>78</v>
      </c>
      <c r="C15" s="32">
        <v>0.32640253339999997</v>
      </c>
      <c r="D15" s="32">
        <v>9.6333957999999997E-2</v>
      </c>
      <c r="E15" s="32">
        <v>0.11768062210000001</v>
      </c>
      <c r="F15" s="32">
        <v>0.53577047369999997</v>
      </c>
      <c r="G15" s="32">
        <v>0.34446450049999999</v>
      </c>
      <c r="H15" s="32">
        <v>0.38059858410000003</v>
      </c>
      <c r="I15" s="39">
        <v>1</v>
      </c>
      <c r="J15" s="39"/>
      <c r="K15" s="20">
        <f t="shared" si="4"/>
        <v>0.35633094289422862</v>
      </c>
      <c r="M15" s="39"/>
      <c r="N15" s="32"/>
      <c r="P15" s="39"/>
      <c r="Q15" s="39"/>
      <c r="R15" s="39"/>
      <c r="S15" s="39"/>
      <c r="T15" s="39"/>
      <c r="U15" s="39"/>
      <c r="V15" s="39"/>
      <c r="W15" s="39"/>
      <c r="X15" s="39"/>
      <c r="Y15" s="32"/>
      <c r="Z15" s="32"/>
      <c r="AA15" s="32"/>
    </row>
    <row r="16" spans="1:27" ht="12.75" x14ac:dyDescent="0.2">
      <c r="A16" s="32"/>
      <c r="B16" s="40" t="s">
        <v>79</v>
      </c>
      <c r="C16" s="40">
        <v>0.19584151999999999</v>
      </c>
      <c r="D16" s="40">
        <v>5.7800374799999998E-2</v>
      </c>
      <c r="E16" s="40">
        <v>7.0608373200000005E-2</v>
      </c>
      <c r="F16" s="40">
        <v>0.32152774350000002</v>
      </c>
      <c r="G16" s="40">
        <v>0.2067212027</v>
      </c>
      <c r="H16" s="39">
        <v>0.22829670320000001</v>
      </c>
      <c r="I16" s="39">
        <v>0.62394466479999999</v>
      </c>
      <c r="J16" s="39"/>
      <c r="K16" s="20">
        <f t="shared" si="4"/>
        <v>0.229016937491997</v>
      </c>
      <c r="M16" s="39"/>
      <c r="N16" s="32"/>
      <c r="P16" s="39"/>
      <c r="Q16" s="39"/>
      <c r="R16" s="39"/>
      <c r="S16" s="39"/>
      <c r="T16" s="39"/>
      <c r="U16" s="39"/>
      <c r="V16" s="39"/>
      <c r="W16" s="39"/>
      <c r="X16" s="39"/>
      <c r="Y16" s="32"/>
      <c r="Z16" s="32"/>
      <c r="AA16" s="32"/>
    </row>
    <row r="17" spans="1:27" ht="12.75" x14ac:dyDescent="0.2">
      <c r="A17" s="32"/>
      <c r="B17" s="40" t="s">
        <v>80</v>
      </c>
      <c r="C17" s="32">
        <v>0.12240094999999999</v>
      </c>
      <c r="D17" s="32">
        <v>3.6125234249999999E-2</v>
      </c>
      <c r="E17" s="32">
        <v>4.4130233269999999E-2</v>
      </c>
      <c r="F17" s="32">
        <v>0.20091392759999999</v>
      </c>
      <c r="G17" s="32">
        <v>0.1291741877</v>
      </c>
      <c r="H17" s="32">
        <v>0.1427244691</v>
      </c>
      <c r="I17" s="32">
        <v>0.38993563799999997</v>
      </c>
      <c r="J17" s="39"/>
      <c r="K17" s="20">
        <f t="shared" si="4"/>
        <v>0.15179277617935605</v>
      </c>
      <c r="M17" s="39"/>
      <c r="N17" s="32"/>
      <c r="P17" s="39"/>
      <c r="Q17" s="39"/>
      <c r="R17" s="39"/>
      <c r="S17" s="39"/>
      <c r="T17" s="39"/>
      <c r="U17" s="39"/>
      <c r="V17" s="39"/>
      <c r="W17" s="39"/>
      <c r="X17" s="39"/>
      <c r="Y17" s="32"/>
      <c r="Z17" s="32"/>
      <c r="AA17" s="32"/>
    </row>
    <row r="18" spans="1:27" ht="12.75" x14ac:dyDescent="0.2">
      <c r="A18" s="32"/>
      <c r="B18" s="32" t="s">
        <v>81</v>
      </c>
      <c r="C18" s="32">
        <v>9.7920760009999996E-2</v>
      </c>
      <c r="D18" s="32">
        <v>2.8900187399999999E-2</v>
      </c>
      <c r="E18" s="32">
        <v>3.5304186619999997E-2</v>
      </c>
      <c r="F18" s="32">
        <v>0.1607311421</v>
      </c>
      <c r="G18" s="32">
        <v>0.1033393502</v>
      </c>
      <c r="H18" s="32">
        <v>0.11417957519999999</v>
      </c>
      <c r="I18" s="32">
        <v>0.31194851039999999</v>
      </c>
      <c r="J18" s="39"/>
      <c r="K18" s="20">
        <f t="shared" si="4"/>
        <v>0.12486906005138274</v>
      </c>
      <c r="M18" s="39"/>
      <c r="N18" s="37"/>
      <c r="P18" s="39"/>
      <c r="Q18" s="39"/>
      <c r="R18" s="39"/>
      <c r="S18" s="39"/>
      <c r="T18" s="39"/>
      <c r="U18" s="39"/>
      <c r="V18" s="39"/>
      <c r="W18" s="39"/>
      <c r="X18" s="39"/>
      <c r="Y18" s="32"/>
      <c r="Z18" s="32"/>
      <c r="AA18" s="32"/>
    </row>
    <row r="19" spans="1:27" ht="12.75" x14ac:dyDescent="0.2">
      <c r="A19" s="32"/>
      <c r="B19" s="32"/>
      <c r="C19" s="39"/>
      <c r="D19" s="39"/>
      <c r="E19" s="39"/>
      <c r="F19" s="39"/>
      <c r="G19" s="39"/>
      <c r="I19" s="39"/>
      <c r="J19" s="39"/>
      <c r="K19" s="39"/>
      <c r="M19" s="39"/>
      <c r="N19" s="37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2"/>
      <c r="Z19" s="32"/>
      <c r="AA19" s="32"/>
    </row>
    <row r="20" spans="1:27" ht="12.75" x14ac:dyDescent="0.2">
      <c r="A20" s="32"/>
      <c r="B20" s="32"/>
      <c r="C20" s="39"/>
      <c r="D20" s="39"/>
      <c r="E20" s="39"/>
      <c r="F20" s="39"/>
      <c r="G20" s="39"/>
      <c r="H20" s="39"/>
      <c r="I20" s="39"/>
      <c r="J20" s="39"/>
      <c r="K20" s="39"/>
      <c r="L20" s="39"/>
      <c r="O20" s="39"/>
      <c r="P20" s="39"/>
      <c r="Q20" s="39"/>
      <c r="R20" s="39"/>
      <c r="S20" s="39"/>
      <c r="T20" s="39"/>
      <c r="W20" s="39"/>
      <c r="X20" s="39"/>
      <c r="Y20" s="32"/>
      <c r="Z20" s="32"/>
      <c r="AA20" s="32"/>
    </row>
    <row r="21" spans="1:27" ht="12.75" x14ac:dyDescent="0.2">
      <c r="A21" s="32"/>
      <c r="B21" s="32"/>
      <c r="C21" s="49" t="s">
        <v>30</v>
      </c>
      <c r="D21" s="50"/>
      <c r="E21" s="49" t="s">
        <v>36</v>
      </c>
      <c r="F21" s="50"/>
      <c r="G21" s="49" t="s">
        <v>32</v>
      </c>
      <c r="H21" s="50"/>
      <c r="I21" s="49" t="s">
        <v>31</v>
      </c>
      <c r="J21" s="50"/>
      <c r="K21" s="49" t="s">
        <v>33</v>
      </c>
      <c r="L21" s="50"/>
      <c r="M21" s="49" t="s">
        <v>35</v>
      </c>
      <c r="N21" s="50"/>
      <c r="O21" s="49" t="s">
        <v>40</v>
      </c>
      <c r="P21" s="50"/>
      <c r="Q21" s="49" t="s">
        <v>39</v>
      </c>
      <c r="R21" s="50"/>
      <c r="U21" s="39"/>
      <c r="V21" s="39"/>
      <c r="W21" s="49"/>
      <c r="X21" s="50"/>
      <c r="Y21" s="32"/>
      <c r="Z21" s="32"/>
      <c r="AA21" s="32"/>
    </row>
    <row r="22" spans="1:27" ht="12.75" x14ac:dyDescent="0.2">
      <c r="A22" s="32"/>
      <c r="B22" s="32"/>
      <c r="C22" s="36" t="s">
        <v>41</v>
      </c>
      <c r="D22" s="36" t="s">
        <v>42</v>
      </c>
      <c r="E22" s="36" t="s">
        <v>41</v>
      </c>
      <c r="F22" s="36" t="s">
        <v>42</v>
      </c>
      <c r="G22" s="36" t="s">
        <v>41</v>
      </c>
      <c r="H22" s="36" t="s">
        <v>42</v>
      </c>
      <c r="I22" s="36" t="s">
        <v>41</v>
      </c>
      <c r="J22" s="36" t="s">
        <v>42</v>
      </c>
      <c r="K22" s="36" t="s">
        <v>41</v>
      </c>
      <c r="L22" s="36" t="s">
        <v>42</v>
      </c>
      <c r="M22" s="36" t="s">
        <v>41</v>
      </c>
      <c r="N22" s="36" t="s">
        <v>42</v>
      </c>
      <c r="O22" s="36" t="s">
        <v>41</v>
      </c>
      <c r="P22" s="36" t="s">
        <v>42</v>
      </c>
      <c r="Q22" s="36" t="s">
        <v>41</v>
      </c>
      <c r="R22" s="36" t="s">
        <v>42</v>
      </c>
      <c r="U22" s="36"/>
      <c r="V22" s="36"/>
      <c r="W22" s="36"/>
      <c r="X22" s="36"/>
      <c r="Y22" s="32"/>
      <c r="Z22" s="32"/>
      <c r="AA22" s="32"/>
    </row>
    <row r="23" spans="1:27" ht="12.75" x14ac:dyDescent="0.2">
      <c r="A23" s="32"/>
      <c r="B23" s="32"/>
      <c r="C23" s="37">
        <f>POWER($I4+($I4*$S$5),$S$2)</f>
        <v>0.26499072675624996</v>
      </c>
      <c r="D23" s="37">
        <f>POWER($I4-($I4*$S$5),$S$2)</f>
        <v>0.17739048650624997</v>
      </c>
      <c r="E23" s="37">
        <f>POWER($K4+($K4*$S$5),$S$2)</f>
        <v>0.17888670249999999</v>
      </c>
      <c r="F23" s="37">
        <f>POWER($K4-($K4*$S$5),$S$2)</f>
        <v>0.11975060250000001</v>
      </c>
      <c r="G23" s="37">
        <f>POWER($F4+($F4*$S$5),$S$2)</f>
        <v>0.15935265609999999</v>
      </c>
      <c r="H23" s="37">
        <f>POWER($F4-($F4*$S$5),$S$2)</f>
        <v>0.10667409210000001</v>
      </c>
      <c r="I23" s="37">
        <f>POWER($C4+($C4*$S$5),$S$2)</f>
        <v>0.13835796122499999</v>
      </c>
      <c r="J23" s="37">
        <f>POWER($C4-($C4*$S$5),$S$2)</f>
        <v>9.2619792225000011E-2</v>
      </c>
      <c r="K23" s="37">
        <f>POWER($M4+($M4*$S$5),$S$2)</f>
        <v>7.2334102500000011E-2</v>
      </c>
      <c r="L23" s="37">
        <f>POWER($M4-($M4*$S$5),$S$2)</f>
        <v>4.8422002499999998E-2</v>
      </c>
      <c r="M23" s="37">
        <f>POWER($J4+($J4*$S$5),$S$2)</f>
        <v>4.7772844899999993E-2</v>
      </c>
      <c r="N23" s="37">
        <f>POWER($J4-($J4*$S$5),$S$2)</f>
        <v>3.1980168899999994E-2</v>
      </c>
      <c r="O23" s="37">
        <f>POWER($H4+($H4*$S$5),$S$2)</f>
        <v>3.0196881756249998E-2</v>
      </c>
      <c r="P23" s="37">
        <f>POWER($H4-($H4*$S$5),$S$2)</f>
        <v>2.0214441506250003E-2</v>
      </c>
      <c r="Q23" s="37">
        <f>POWER($N4+($N4*$S$5),$S$2)</f>
        <v>8.3055882249999987E-3</v>
      </c>
      <c r="R23" s="37">
        <f>POWER($N4-($N4*$S$5),$S$2)</f>
        <v>5.5599392249999985E-3</v>
      </c>
      <c r="U23" s="37"/>
      <c r="V23" s="37"/>
      <c r="W23" s="37"/>
      <c r="X23" s="37"/>
      <c r="Y23" s="32"/>
      <c r="Z23" s="32"/>
      <c r="AA23" s="32"/>
    </row>
    <row r="24" spans="1:27" ht="12.75" x14ac:dyDescent="0.2">
      <c r="A24" s="32"/>
      <c r="B24" s="32"/>
      <c r="C24" s="32" t="s">
        <v>43</v>
      </c>
      <c r="D24" s="32" t="s">
        <v>44</v>
      </c>
      <c r="E24" s="32" t="s">
        <v>43</v>
      </c>
      <c r="F24" s="32" t="s">
        <v>44</v>
      </c>
      <c r="G24" s="32" t="s">
        <v>43</v>
      </c>
      <c r="H24" s="32" t="s">
        <v>44</v>
      </c>
      <c r="I24" s="32" t="s">
        <v>43</v>
      </c>
      <c r="J24" s="32" t="s">
        <v>44</v>
      </c>
      <c r="K24" s="32" t="s">
        <v>43</v>
      </c>
      <c r="L24" s="32" t="s">
        <v>44</v>
      </c>
      <c r="M24" s="32" t="s">
        <v>43</v>
      </c>
      <c r="N24" s="32" t="s">
        <v>44</v>
      </c>
      <c r="O24" s="32" t="s">
        <v>43</v>
      </c>
      <c r="P24" s="32" t="s">
        <v>44</v>
      </c>
      <c r="Q24" s="32" t="s">
        <v>43</v>
      </c>
      <c r="R24" s="32" t="s">
        <v>44</v>
      </c>
      <c r="U24" s="32"/>
      <c r="V24" s="32"/>
      <c r="W24" s="32"/>
      <c r="X24" s="32"/>
      <c r="Y24" s="32"/>
      <c r="Z24" s="32"/>
      <c r="AA24" s="32"/>
    </row>
    <row r="25" spans="1:27" ht="12.75" x14ac:dyDescent="0.2">
      <c r="A25" s="32"/>
      <c r="B25" s="32"/>
      <c r="C25" s="37">
        <f t="shared" ref="C25:R25" si="5">$B3*C23</f>
        <v>0.13249536337812498</v>
      </c>
      <c r="D25" s="37">
        <f t="shared" si="5"/>
        <v>8.8695243253124986E-2</v>
      </c>
      <c r="E25" s="37">
        <f t="shared" si="5"/>
        <v>8.9443351249999997E-2</v>
      </c>
      <c r="F25" s="37">
        <f t="shared" si="5"/>
        <v>5.9875301250000006E-2</v>
      </c>
      <c r="G25" s="37">
        <f t="shared" si="5"/>
        <v>7.9676328049999995E-2</v>
      </c>
      <c r="H25" s="37">
        <f t="shared" si="5"/>
        <v>5.3337046050000003E-2</v>
      </c>
      <c r="I25" s="37">
        <f t="shared" si="5"/>
        <v>6.9178980612499996E-2</v>
      </c>
      <c r="J25" s="37">
        <f t="shared" si="5"/>
        <v>4.6309896112500006E-2</v>
      </c>
      <c r="K25" s="37">
        <f t="shared" si="5"/>
        <v>3.6167051250000005E-2</v>
      </c>
      <c r="L25" s="37">
        <f t="shared" si="5"/>
        <v>2.4211001249999999E-2</v>
      </c>
      <c r="M25" s="37">
        <f t="shared" si="5"/>
        <v>2.3886422449999997E-2</v>
      </c>
      <c r="N25" s="37">
        <f t="shared" si="5"/>
        <v>1.5990084449999997E-2</v>
      </c>
      <c r="O25" s="37">
        <f t="shared" si="5"/>
        <v>1.5098440878124999E-2</v>
      </c>
      <c r="P25" s="37">
        <f t="shared" si="5"/>
        <v>1.0107220753125002E-2</v>
      </c>
      <c r="Q25" s="37">
        <f t="shared" si="5"/>
        <v>4.1527941124999994E-3</v>
      </c>
      <c r="R25" s="37">
        <f t="shared" si="5"/>
        <v>2.7799696124999993E-3</v>
      </c>
      <c r="U25" s="37"/>
      <c r="V25" s="37"/>
      <c r="W25" s="37"/>
      <c r="X25" s="37"/>
      <c r="Y25" s="32"/>
      <c r="Z25" s="32"/>
      <c r="AA25" s="32"/>
    </row>
    <row r="26" spans="1:27" ht="12.75" x14ac:dyDescent="0.2">
      <c r="A26" s="32"/>
      <c r="B26" s="32" t="s">
        <v>23</v>
      </c>
      <c r="C26" s="37">
        <f t="shared" ref="C26:R26" si="6">SUM(C25)</f>
        <v>0.13249536337812498</v>
      </c>
      <c r="D26" s="37">
        <f t="shared" si="6"/>
        <v>8.8695243253124986E-2</v>
      </c>
      <c r="E26" s="37">
        <f t="shared" si="6"/>
        <v>8.9443351249999997E-2</v>
      </c>
      <c r="F26" s="37">
        <f t="shared" si="6"/>
        <v>5.9875301250000006E-2</v>
      </c>
      <c r="G26" s="37">
        <f t="shared" si="6"/>
        <v>7.9676328049999995E-2</v>
      </c>
      <c r="H26" s="37">
        <f t="shared" si="6"/>
        <v>5.3337046050000003E-2</v>
      </c>
      <c r="I26" s="37">
        <f t="shared" si="6"/>
        <v>6.9178980612499996E-2</v>
      </c>
      <c r="J26" s="37">
        <f t="shared" si="6"/>
        <v>4.6309896112500006E-2</v>
      </c>
      <c r="K26" s="37">
        <f t="shared" si="6"/>
        <v>3.6167051250000005E-2</v>
      </c>
      <c r="L26" s="37">
        <f t="shared" si="6"/>
        <v>2.4211001249999999E-2</v>
      </c>
      <c r="M26" s="37">
        <f t="shared" si="6"/>
        <v>2.3886422449999997E-2</v>
      </c>
      <c r="N26" s="37">
        <f t="shared" si="6"/>
        <v>1.5990084449999997E-2</v>
      </c>
      <c r="O26" s="37">
        <f t="shared" si="6"/>
        <v>1.5098440878124999E-2</v>
      </c>
      <c r="P26" s="37">
        <f t="shared" si="6"/>
        <v>1.0107220753125002E-2</v>
      </c>
      <c r="Q26" s="37">
        <f t="shared" si="6"/>
        <v>4.1527941124999994E-3</v>
      </c>
      <c r="R26" s="37">
        <f t="shared" si="6"/>
        <v>2.7799696124999993E-3</v>
      </c>
      <c r="U26" s="37"/>
      <c r="V26" s="37"/>
      <c r="W26" s="37"/>
      <c r="X26" s="37"/>
      <c r="Y26" s="32"/>
      <c r="Z26" s="32"/>
      <c r="AA26" s="32"/>
    </row>
    <row r="27" spans="1:27" ht="12.75" x14ac:dyDescent="0.2">
      <c r="A27" s="32"/>
      <c r="B27" s="32" t="s">
        <v>45</v>
      </c>
      <c r="C27" s="37">
        <f t="shared" ref="C27:R27" si="7">POWER((C26/$B$5),1/$S$2)</f>
        <v>0.36399912551835206</v>
      </c>
      <c r="D27" s="37">
        <f t="shared" si="7"/>
        <v>0.29781746633319711</v>
      </c>
      <c r="E27" s="37">
        <f t="shared" si="7"/>
        <v>0.29907081310285027</v>
      </c>
      <c r="F27" s="37">
        <f t="shared" si="7"/>
        <v>0.24469430162960479</v>
      </c>
      <c r="G27" s="37">
        <f t="shared" si="7"/>
        <v>0.28226995598185795</v>
      </c>
      <c r="H27" s="37">
        <f t="shared" si="7"/>
        <v>0.23094814580333831</v>
      </c>
      <c r="I27" s="37">
        <f t="shared" si="7"/>
        <v>0.26301897386405415</v>
      </c>
      <c r="J27" s="37">
        <f t="shared" si="7"/>
        <v>0.21519734225240797</v>
      </c>
      <c r="K27" s="37">
        <f t="shared" si="7"/>
        <v>0.19017636880012198</v>
      </c>
      <c r="L27" s="37">
        <f t="shared" si="7"/>
        <v>0.15559884720009978</v>
      </c>
      <c r="M27" s="37">
        <f t="shared" si="7"/>
        <v>0.15455232916394368</v>
      </c>
      <c r="N27" s="37">
        <f t="shared" si="7"/>
        <v>0.1264519056795903</v>
      </c>
      <c r="O27" s="37">
        <f t="shared" si="7"/>
        <v>0.12287571313373934</v>
      </c>
      <c r="P27" s="37">
        <f t="shared" si="7"/>
        <v>0.10053467438215037</v>
      </c>
      <c r="Q27" s="37">
        <f t="shared" si="7"/>
        <v>6.4442176503436005E-2</v>
      </c>
      <c r="R27" s="37">
        <f t="shared" si="7"/>
        <v>5.2725417139174911E-2</v>
      </c>
      <c r="U27" s="37"/>
      <c r="V27" s="37"/>
      <c r="W27" s="37"/>
      <c r="X27" s="37"/>
      <c r="Y27" s="32"/>
      <c r="Z27" s="32"/>
      <c r="AA27" s="32"/>
    </row>
    <row r="28" spans="1:27" ht="12.75" x14ac:dyDescent="0.2">
      <c r="A28" s="32"/>
      <c r="B28" s="32"/>
      <c r="C28" s="32"/>
      <c r="D28" s="32" t="b">
        <f>IF(D27&gt;E27,TRUE,FALSE)</f>
        <v>0</v>
      </c>
      <c r="E28" s="32"/>
      <c r="F28" s="32" t="b">
        <f>IF(F27&gt;G27,TRUE,FALSE)</f>
        <v>0</v>
      </c>
      <c r="G28" s="32"/>
      <c r="H28" s="32" t="b">
        <f>IF(H27&gt;I27,TRUE,FALSE)</f>
        <v>0</v>
      </c>
      <c r="I28" s="32"/>
      <c r="J28" s="32" t="b">
        <f>IF(J27&gt;K27,TRUE,FALSE)</f>
        <v>1</v>
      </c>
      <c r="K28" s="32"/>
      <c r="L28" s="32" t="b">
        <f>IF(L27&gt;M27,TRUE,FALSE)</f>
        <v>1</v>
      </c>
      <c r="M28" s="32"/>
      <c r="N28" s="32" t="b">
        <f>IF(N27&gt;O27,TRUE,FALSE)</f>
        <v>1</v>
      </c>
      <c r="O28" s="32"/>
      <c r="P28" s="32" t="b">
        <f>IF(P27&gt;Q27,TRUE,FALSE)</f>
        <v>1</v>
      </c>
      <c r="Q28" s="32"/>
      <c r="R28" s="32"/>
      <c r="U28" s="32"/>
      <c r="V28" s="32"/>
      <c r="W28" s="32"/>
      <c r="X28" s="32"/>
      <c r="Y28" s="32"/>
      <c r="Z28" s="32"/>
      <c r="AA28" s="32"/>
    </row>
    <row r="29" spans="1:27" ht="12.75" x14ac:dyDescent="0.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 ht="12.75" x14ac:dyDescent="0.2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 ht="12.75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 ht="12.75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 ht="12.75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 ht="12.75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 ht="12.75" x14ac:dyDescent="0.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 ht="12.75" x14ac:dyDescent="0.2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 ht="12.75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 ht="12.75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ht="12.75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 ht="12.75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 ht="12.75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 ht="12.75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 ht="12.75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ht="12.75" x14ac:dyDescent="0.2">
      <c r="A51" s="32" t="s">
        <v>46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 ht="15" x14ac:dyDescent="0.25">
      <c r="A53" s="32"/>
      <c r="B53" s="32" t="s">
        <v>0</v>
      </c>
      <c r="C53" s="32"/>
      <c r="D53" s="33" t="s">
        <v>2</v>
      </c>
      <c r="E53" s="38">
        <v>9</v>
      </c>
      <c r="F53" s="32"/>
      <c r="G53" s="32" t="s">
        <v>3</v>
      </c>
      <c r="H53" s="37">
        <v>0.1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 ht="12.75" x14ac:dyDescent="0.2">
      <c r="A54" s="32" t="s">
        <v>1</v>
      </c>
      <c r="B54" s="37">
        <v>0.38069999999999998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 ht="12.75" x14ac:dyDescent="0.2">
      <c r="A55" s="32" t="s">
        <v>4</v>
      </c>
      <c r="B55" s="37">
        <v>0.16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 ht="15" x14ac:dyDescent="0.25">
      <c r="A57" s="33" t="s">
        <v>7</v>
      </c>
      <c r="B57" s="33" t="s">
        <v>0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 ht="15" x14ac:dyDescent="0.25">
      <c r="A58" s="38">
        <v>0.54769999999999996</v>
      </c>
      <c r="B58" s="41">
        <v>0.50829999999999997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 ht="15" x14ac:dyDescent="0.25">
      <c r="A59" s="38">
        <v>0.14480000000000001</v>
      </c>
      <c r="B59" s="41">
        <v>0.50829999999999997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 ht="15" x14ac:dyDescent="0.25">
      <c r="A60" s="38">
        <v>0.25580000000000003</v>
      </c>
      <c r="B60" s="41">
        <v>0.50829999999999997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 ht="15" x14ac:dyDescent="0.25">
      <c r="A61" s="38">
        <v>5.1700000000000003E-2</v>
      </c>
      <c r="B61" s="41">
        <v>0.50829999999999997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2.75" x14ac:dyDescent="0.2">
      <c r="A62" s="37">
        <f>SUM(A58:A61)</f>
        <v>1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 ht="12.75" x14ac:dyDescent="0.2">
      <c r="A64" s="32"/>
      <c r="B64" s="37">
        <f t="shared" ref="B64:B67" si="8">A58*(POWER(B58,$E$53))</f>
        <v>1.2405770087554233E-3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 ht="12.75" x14ac:dyDescent="0.2">
      <c r="A65" s="32"/>
      <c r="B65" s="37">
        <f t="shared" si="8"/>
        <v>3.2798165212303328E-4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 ht="12.75" x14ac:dyDescent="0.2">
      <c r="A66" s="32"/>
      <c r="B66" s="37">
        <f t="shared" si="8"/>
        <v>5.7940405119524807E-4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 ht="12.75" x14ac:dyDescent="0.2">
      <c r="A67" s="32"/>
      <c r="B67" s="37">
        <f t="shared" si="8"/>
        <v>1.1710394623453606E-4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 ht="12.75" x14ac:dyDescent="0.2">
      <c r="A68" s="32"/>
      <c r="B68" s="37">
        <f>SUM(B64:B67)</f>
        <v>2.2650666583082404E-3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 ht="12.75" x14ac:dyDescent="0.2">
      <c r="A69" s="32"/>
      <c r="B69" s="37">
        <f>POWER(B68/A62,1/E53)</f>
        <v>0.50829999999999997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 ht="12.75" x14ac:dyDescent="0.2">
      <c r="A74" s="32" t="s">
        <v>47</v>
      </c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 ht="12.75" x14ac:dyDescent="0.2">
      <c r="A75" s="32" t="s">
        <v>48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 ht="12.75" x14ac:dyDescent="0.2">
      <c r="A76" s="42" t="s">
        <v>49</v>
      </c>
      <c r="B76" s="42"/>
      <c r="C76" s="42"/>
      <c r="D76" s="42"/>
      <c r="E76" s="42"/>
      <c r="F76" s="42"/>
      <c r="G76" s="42"/>
      <c r="H76" s="42"/>
      <c r="I76" s="42"/>
      <c r="J76" s="4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 ht="12.75" x14ac:dyDescent="0.2">
      <c r="A77" s="42" t="s">
        <v>50</v>
      </c>
      <c r="B77" s="42"/>
      <c r="C77" s="42"/>
      <c r="D77" s="42"/>
      <c r="E77" s="42"/>
      <c r="F77" s="42"/>
      <c r="G77" s="42"/>
      <c r="H77" s="42"/>
      <c r="I77" s="42"/>
      <c r="J77" s="4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 ht="12.75" x14ac:dyDescent="0.2">
      <c r="A79" s="32" t="s">
        <v>51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 ht="12.75" x14ac:dyDescent="0.2">
      <c r="A80" s="42" t="s">
        <v>52</v>
      </c>
      <c r="B80" s="42"/>
      <c r="C80" s="42"/>
      <c r="D80" s="42"/>
      <c r="E80" s="42"/>
      <c r="F80" s="42"/>
      <c r="G80" s="42"/>
      <c r="H80" s="42"/>
      <c r="I80" s="42"/>
      <c r="J80" s="4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 ht="12.75" x14ac:dyDescent="0.2">
      <c r="A81" s="42" t="s">
        <v>53</v>
      </c>
      <c r="B81" s="42"/>
      <c r="C81" s="42"/>
      <c r="D81" s="42"/>
      <c r="E81" s="42"/>
      <c r="F81" s="42"/>
      <c r="G81" s="42"/>
      <c r="H81" s="42"/>
      <c r="I81" s="4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 ht="12.75" x14ac:dyDescent="0.2">
      <c r="A83" s="32" t="s">
        <v>54</v>
      </c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 ht="12.75" x14ac:dyDescent="0.2">
      <c r="A84" s="42" t="s">
        <v>55</v>
      </c>
      <c r="B84" s="42"/>
      <c r="C84" s="42"/>
      <c r="D84" s="42"/>
      <c r="E84" s="42"/>
      <c r="F84" s="42"/>
      <c r="G84" s="42"/>
      <c r="H84" s="42"/>
      <c r="I84" s="4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 ht="12.75" x14ac:dyDescent="0.2">
      <c r="A85" s="42" t="s">
        <v>56</v>
      </c>
      <c r="B85" s="42"/>
      <c r="C85" s="42"/>
      <c r="D85" s="42"/>
      <c r="E85" s="42"/>
      <c r="F85" s="42"/>
      <c r="G85" s="42"/>
      <c r="H85" s="42"/>
      <c r="I85" s="42"/>
      <c r="J85" s="4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 ht="12.75" x14ac:dyDescent="0.2">
      <c r="A87" s="32" t="s">
        <v>57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 ht="12.75" x14ac:dyDescent="0.2">
      <c r="A88" s="42" t="s">
        <v>58</v>
      </c>
      <c r="B88" s="42"/>
      <c r="C88" s="42"/>
      <c r="D88" s="42"/>
      <c r="E88" s="42"/>
      <c r="F88" s="42"/>
      <c r="G88" s="42"/>
      <c r="H88" s="42"/>
      <c r="I88" s="42"/>
      <c r="J88" s="4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 ht="12.75" x14ac:dyDescent="0.2">
      <c r="A89" s="42" t="s">
        <v>59</v>
      </c>
      <c r="B89" s="42"/>
      <c r="C89" s="42"/>
      <c r="D89" s="42"/>
      <c r="E89" s="42"/>
      <c r="F89" s="42"/>
      <c r="G89" s="4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 ht="12.75" x14ac:dyDescent="0.2">
      <c r="A91" s="32" t="s">
        <v>60</v>
      </c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 ht="12.75" x14ac:dyDescent="0.2">
      <c r="A92" s="42" t="s">
        <v>61</v>
      </c>
      <c r="B92" s="42"/>
      <c r="C92" s="42"/>
      <c r="D92" s="42"/>
      <c r="E92" s="42"/>
      <c r="F92" s="42"/>
      <c r="G92" s="4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 ht="12.75" x14ac:dyDescent="0.2">
      <c r="A93" s="42" t="s">
        <v>62</v>
      </c>
      <c r="B93" s="42"/>
      <c r="C93" s="42"/>
      <c r="D93" s="42"/>
      <c r="E93" s="42"/>
      <c r="F93" s="42"/>
      <c r="G93" s="42"/>
      <c r="H93" s="42"/>
      <c r="I93" s="42"/>
      <c r="J93" s="4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 ht="12.75" x14ac:dyDescent="0.2">
      <c r="A95" s="32" t="s">
        <v>63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 ht="12.75" x14ac:dyDescent="0.2">
      <c r="A96" s="42" t="s">
        <v>64</v>
      </c>
      <c r="B96" s="42"/>
      <c r="C96" s="42"/>
      <c r="D96" s="42"/>
      <c r="E96" s="42"/>
      <c r="F96" s="42"/>
      <c r="G96" s="42"/>
      <c r="H96" s="42"/>
      <c r="I96" s="42"/>
      <c r="J96" s="4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 ht="12.75" x14ac:dyDescent="0.2">
      <c r="A97" s="42" t="s">
        <v>65</v>
      </c>
      <c r="B97" s="42"/>
      <c r="C97" s="42"/>
      <c r="D97" s="42"/>
      <c r="E97" s="42"/>
      <c r="F97" s="42"/>
      <c r="G97" s="4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 ht="12.75" x14ac:dyDescent="0.2">
      <c r="A99" s="32" t="s">
        <v>66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 ht="12.75" x14ac:dyDescent="0.2">
      <c r="A100" s="42" t="s">
        <v>67</v>
      </c>
      <c r="B100" s="42"/>
      <c r="C100" s="42"/>
      <c r="D100" s="42"/>
      <c r="E100" s="42"/>
      <c r="F100" s="42"/>
      <c r="G100" s="4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 ht="12.75" x14ac:dyDescent="0.2">
      <c r="A101" s="42" t="s">
        <v>68</v>
      </c>
      <c r="B101" s="42"/>
      <c r="C101" s="42"/>
      <c r="D101" s="42"/>
      <c r="E101" s="42"/>
      <c r="F101" s="42"/>
      <c r="G101" s="4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 ht="12.75" x14ac:dyDescent="0.2">
      <c r="A103" s="32" t="s">
        <v>69</v>
      </c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spans="1:27" ht="12.75" x14ac:dyDescent="0.2">
      <c r="A104" s="42" t="s">
        <v>70</v>
      </c>
      <c r="B104" s="42"/>
      <c r="C104" s="42"/>
      <c r="D104" s="42"/>
      <c r="E104" s="42"/>
      <c r="F104" s="42"/>
      <c r="G104" s="4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spans="1:27" ht="12.75" x14ac:dyDescent="0.2">
      <c r="A105" s="42" t="s">
        <v>71</v>
      </c>
      <c r="B105" s="42"/>
      <c r="C105" s="42"/>
      <c r="D105" s="42"/>
      <c r="E105" s="42"/>
      <c r="F105" s="42"/>
      <c r="G105" s="4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spans="1:27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spans="1:27" ht="12.75" x14ac:dyDescent="0.2">
      <c r="A107" s="32" t="s">
        <v>72</v>
      </c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spans="1:27" ht="12.75" x14ac:dyDescent="0.2">
      <c r="A108" s="42" t="s">
        <v>73</v>
      </c>
      <c r="B108" s="42"/>
      <c r="C108" s="42"/>
      <c r="D108" s="42"/>
      <c r="E108" s="42"/>
      <c r="F108" s="42"/>
      <c r="G108" s="4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spans="1:27" ht="12.75" x14ac:dyDescent="0.2">
      <c r="A109" s="42" t="s">
        <v>74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spans="1:27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spans="1:27" ht="12.75" x14ac:dyDescent="0.2">
      <c r="A111" s="32" t="s">
        <v>75</v>
      </c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spans="1:27" ht="12.75" x14ac:dyDescent="0.2">
      <c r="A112" s="42" t="s">
        <v>76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spans="1:27" ht="12.75" x14ac:dyDescent="0.2">
      <c r="A113" s="42" t="s">
        <v>77</v>
      </c>
      <c r="B113" s="42"/>
      <c r="C113" s="42"/>
      <c r="D113" s="42"/>
      <c r="E113" s="42"/>
      <c r="F113" s="42"/>
      <c r="G113" s="4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spans="1:27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spans="1:27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spans="1:27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spans="1:27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spans="1:27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spans="1:27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spans="1:27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spans="1:27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spans="1:27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spans="1:27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spans="1:27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spans="1:27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spans="1:27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spans="1:27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spans="1:27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spans="1:27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spans="1:27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spans="1:27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spans="1:27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spans="1:27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spans="1:27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spans="1:27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spans="1:27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spans="1:27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spans="1:27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spans="1:27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spans="1:27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spans="1:27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spans="1:27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spans="1:27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spans="1:27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spans="1:27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spans="1:27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spans="1:27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spans="1:27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spans="1:27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spans="1:27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spans="1:27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spans="1:27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 spans="1:27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 spans="1:27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 spans="1:27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 spans="1:27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 spans="1:27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 spans="1:27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 spans="1:27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 spans="1:27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 spans="1:27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 spans="1:27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 spans="1:27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 spans="1:27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 spans="1:27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 spans="1:27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 spans="1:27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 spans="1:27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 spans="1:27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 spans="1:27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 spans="1:27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 spans="1:27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 spans="1:27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 spans="1:27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 spans="1:27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 spans="1:27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 spans="1:27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 spans="1:27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 spans="1:27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 spans="1:27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 spans="1:27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 spans="1:27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 spans="1:27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 spans="1:27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 spans="1:27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 spans="1:27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 spans="1:27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 spans="1:27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 spans="1:27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 spans="1:27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 spans="1:27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 spans="1:27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 spans="1:27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 spans="1:27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 spans="1:27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 spans="1:27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 spans="1:27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 spans="1:27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 spans="1:27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 spans="1:27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 spans="1:27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 spans="1:27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 spans="1:27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 spans="1:27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 spans="1:27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 spans="1:27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 spans="1:27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 spans="1:27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 spans="1:27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 spans="1:27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 spans="1:27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 spans="1:27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 spans="1:27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 spans="1:27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 spans="1:27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 spans="1:27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 spans="1:27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 spans="1:27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 spans="1:27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 spans="1:27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 spans="1:27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 spans="1:27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</row>
    <row r="224" spans="1:27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</row>
    <row r="225" spans="1:27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</row>
    <row r="226" spans="1:27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</row>
    <row r="227" spans="1:27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</row>
    <row r="228" spans="1:27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</row>
    <row r="229" spans="1:27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</row>
    <row r="230" spans="1:27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</row>
    <row r="231" spans="1:27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</row>
    <row r="232" spans="1:27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</row>
    <row r="233" spans="1:27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</row>
    <row r="234" spans="1:27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</row>
    <row r="235" spans="1:27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</row>
    <row r="236" spans="1:27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</row>
    <row r="237" spans="1:27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</row>
    <row r="238" spans="1:27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</row>
    <row r="239" spans="1:27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</row>
    <row r="240" spans="1:27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</row>
    <row r="241" spans="1:27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</row>
    <row r="242" spans="1:27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</row>
    <row r="243" spans="1:27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</row>
    <row r="244" spans="1:27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</row>
    <row r="245" spans="1:27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</row>
    <row r="246" spans="1:27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</row>
    <row r="247" spans="1:27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</row>
    <row r="248" spans="1:27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</row>
    <row r="249" spans="1:27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</row>
    <row r="250" spans="1:27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</row>
    <row r="251" spans="1:27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</row>
    <row r="252" spans="1:27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</row>
    <row r="253" spans="1:27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</row>
    <row r="254" spans="1:27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</row>
    <row r="255" spans="1:27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</row>
    <row r="256" spans="1:27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</row>
    <row r="257" spans="1:27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</row>
    <row r="258" spans="1:27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</row>
    <row r="259" spans="1:27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</row>
    <row r="260" spans="1:27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</row>
    <row r="261" spans="1:27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</row>
    <row r="262" spans="1:27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</row>
    <row r="263" spans="1:27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</row>
    <row r="264" spans="1:27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</row>
    <row r="265" spans="1:27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</row>
    <row r="266" spans="1:27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</row>
    <row r="267" spans="1:27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</row>
    <row r="268" spans="1:27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</row>
    <row r="269" spans="1:27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</row>
    <row r="270" spans="1:27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</row>
    <row r="271" spans="1:27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</row>
    <row r="272" spans="1:27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</row>
    <row r="273" spans="1:27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</row>
    <row r="274" spans="1:27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</row>
    <row r="275" spans="1:27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</row>
    <row r="276" spans="1:27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</row>
    <row r="277" spans="1:27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</row>
    <row r="278" spans="1:27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</row>
    <row r="279" spans="1:27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</row>
    <row r="280" spans="1:27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</row>
    <row r="281" spans="1:27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</row>
    <row r="282" spans="1:27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</row>
    <row r="283" spans="1:27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</row>
    <row r="284" spans="1:27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</row>
    <row r="285" spans="1:27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</row>
    <row r="286" spans="1:27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</row>
    <row r="287" spans="1:27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</row>
    <row r="288" spans="1:27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</row>
    <row r="289" spans="1:27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</row>
    <row r="290" spans="1:27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</row>
    <row r="291" spans="1:27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</row>
    <row r="292" spans="1:27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</row>
    <row r="293" spans="1:27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</row>
    <row r="294" spans="1:27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</row>
    <row r="295" spans="1:27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</row>
    <row r="296" spans="1:27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</row>
    <row r="297" spans="1:27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</row>
    <row r="298" spans="1:27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</row>
    <row r="299" spans="1:27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</row>
    <row r="300" spans="1:27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</row>
    <row r="301" spans="1:27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</row>
    <row r="302" spans="1:27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</row>
    <row r="303" spans="1:27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</row>
    <row r="304" spans="1:27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</row>
    <row r="305" spans="1:27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</row>
    <row r="306" spans="1:27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</row>
    <row r="307" spans="1:27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</row>
    <row r="308" spans="1:27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</row>
    <row r="309" spans="1:27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</row>
    <row r="310" spans="1:27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</row>
    <row r="311" spans="1:27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</row>
    <row r="312" spans="1:27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</row>
    <row r="313" spans="1:27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</row>
    <row r="314" spans="1:27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</row>
    <row r="315" spans="1:27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</row>
    <row r="316" spans="1:27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</row>
    <row r="317" spans="1:27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</row>
    <row r="318" spans="1:27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</row>
    <row r="319" spans="1:27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</row>
    <row r="320" spans="1:27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</row>
    <row r="321" spans="1:27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</row>
    <row r="322" spans="1:27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</row>
    <row r="323" spans="1:27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</row>
    <row r="324" spans="1:27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</row>
    <row r="325" spans="1:27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</row>
    <row r="326" spans="1:27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</row>
    <row r="327" spans="1:27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</row>
    <row r="328" spans="1:27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</row>
    <row r="329" spans="1:27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</row>
    <row r="330" spans="1:27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</row>
    <row r="331" spans="1:27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</row>
    <row r="332" spans="1:27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</row>
    <row r="333" spans="1:27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</row>
    <row r="334" spans="1:27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</row>
    <row r="335" spans="1:27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</row>
    <row r="336" spans="1:27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</row>
    <row r="337" spans="1:27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</row>
    <row r="338" spans="1:27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</row>
    <row r="339" spans="1:27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</row>
    <row r="340" spans="1:27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</row>
    <row r="341" spans="1:27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</row>
    <row r="342" spans="1:27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</row>
    <row r="343" spans="1:27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</row>
    <row r="344" spans="1:27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</row>
    <row r="345" spans="1:27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</row>
    <row r="346" spans="1:27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</row>
    <row r="347" spans="1:27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</row>
    <row r="348" spans="1:27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</row>
    <row r="349" spans="1:27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</row>
    <row r="350" spans="1:27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</row>
    <row r="351" spans="1:27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</row>
    <row r="352" spans="1:27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</row>
    <row r="353" spans="1:27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</row>
    <row r="354" spans="1:27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</row>
    <row r="355" spans="1:27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</row>
    <row r="356" spans="1:27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</row>
    <row r="357" spans="1:27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</row>
    <row r="358" spans="1:27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</row>
    <row r="359" spans="1:27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</row>
    <row r="360" spans="1:27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</row>
    <row r="361" spans="1:27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</row>
    <row r="362" spans="1:27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</row>
    <row r="363" spans="1:27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</row>
    <row r="364" spans="1:27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</row>
    <row r="365" spans="1:27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</row>
    <row r="366" spans="1:27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</row>
    <row r="367" spans="1:27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</row>
    <row r="368" spans="1:27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</row>
    <row r="369" spans="1:27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</row>
    <row r="370" spans="1:27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</row>
    <row r="371" spans="1:27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</row>
    <row r="372" spans="1:27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</row>
    <row r="373" spans="1:27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</row>
    <row r="374" spans="1:27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</row>
    <row r="375" spans="1:27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</row>
    <row r="376" spans="1:27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</row>
    <row r="377" spans="1:27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</row>
    <row r="378" spans="1:27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</row>
    <row r="379" spans="1:27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</row>
    <row r="380" spans="1:27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</row>
    <row r="381" spans="1:27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</row>
    <row r="382" spans="1:27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</row>
    <row r="383" spans="1:27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</row>
    <row r="384" spans="1:27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</row>
    <row r="385" spans="1:27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</row>
    <row r="386" spans="1:27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</row>
    <row r="387" spans="1:27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</row>
    <row r="388" spans="1:27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</row>
    <row r="389" spans="1:27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</row>
    <row r="390" spans="1:27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</row>
    <row r="391" spans="1:27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</row>
    <row r="392" spans="1:27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</row>
    <row r="393" spans="1:27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</row>
    <row r="394" spans="1:27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</row>
    <row r="395" spans="1:27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</row>
    <row r="396" spans="1:27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</row>
    <row r="397" spans="1:27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</row>
    <row r="398" spans="1:27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</row>
    <row r="399" spans="1:27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</row>
    <row r="400" spans="1:27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</row>
    <row r="401" spans="1:27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</row>
    <row r="402" spans="1:27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</row>
    <row r="403" spans="1:27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</row>
    <row r="404" spans="1:27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</row>
    <row r="405" spans="1:27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</row>
    <row r="406" spans="1:27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</row>
    <row r="407" spans="1:27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</row>
    <row r="408" spans="1:27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</row>
    <row r="409" spans="1:27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</row>
    <row r="410" spans="1:27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</row>
    <row r="411" spans="1:27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</row>
    <row r="412" spans="1:27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</row>
    <row r="413" spans="1:27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</row>
    <row r="414" spans="1:27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</row>
    <row r="415" spans="1:27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</row>
    <row r="416" spans="1:27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</row>
    <row r="417" spans="1:27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</row>
    <row r="418" spans="1:27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</row>
    <row r="419" spans="1:27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</row>
    <row r="420" spans="1:27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</row>
    <row r="421" spans="1:27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</row>
    <row r="422" spans="1:27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</row>
    <row r="423" spans="1:27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</row>
    <row r="424" spans="1:27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</row>
    <row r="425" spans="1:27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</row>
    <row r="426" spans="1:27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</row>
    <row r="427" spans="1:27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</row>
    <row r="428" spans="1:27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</row>
    <row r="429" spans="1:27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</row>
    <row r="430" spans="1:27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</row>
    <row r="431" spans="1:27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</row>
    <row r="432" spans="1:27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</row>
    <row r="433" spans="1:27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</row>
    <row r="434" spans="1:27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</row>
    <row r="435" spans="1:27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</row>
    <row r="436" spans="1:27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</row>
    <row r="437" spans="1:27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</row>
    <row r="438" spans="1:27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</row>
    <row r="439" spans="1:27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</row>
    <row r="440" spans="1:27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</row>
    <row r="441" spans="1:27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</row>
    <row r="442" spans="1:27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</row>
    <row r="443" spans="1:27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</row>
    <row r="444" spans="1:27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</row>
    <row r="445" spans="1:27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</row>
    <row r="446" spans="1:27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</row>
    <row r="447" spans="1:27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</row>
    <row r="448" spans="1:27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</row>
    <row r="449" spans="1:27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</row>
    <row r="450" spans="1:27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</row>
    <row r="451" spans="1:27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</row>
    <row r="452" spans="1:27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</row>
    <row r="453" spans="1:27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</row>
    <row r="454" spans="1:27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</row>
    <row r="455" spans="1:27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</row>
    <row r="456" spans="1:27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</row>
    <row r="457" spans="1:27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</row>
    <row r="458" spans="1:27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</row>
    <row r="459" spans="1:27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</row>
    <row r="460" spans="1:27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</row>
    <row r="461" spans="1:27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</row>
    <row r="462" spans="1:27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</row>
    <row r="463" spans="1:27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</row>
    <row r="464" spans="1:27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</row>
    <row r="465" spans="1:27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</row>
    <row r="466" spans="1:27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</row>
    <row r="467" spans="1:27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</row>
    <row r="468" spans="1:27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</row>
    <row r="469" spans="1:27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</row>
    <row r="470" spans="1:27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</row>
    <row r="471" spans="1:27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</row>
    <row r="472" spans="1:27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</row>
    <row r="473" spans="1:27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</row>
    <row r="474" spans="1:27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</row>
    <row r="475" spans="1:27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</row>
    <row r="476" spans="1:27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</row>
    <row r="477" spans="1:27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</row>
    <row r="478" spans="1:27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</row>
    <row r="479" spans="1:27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</row>
    <row r="480" spans="1:27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</row>
    <row r="481" spans="1:27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</row>
    <row r="482" spans="1:27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</row>
    <row r="483" spans="1:27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</row>
    <row r="484" spans="1:27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</row>
    <row r="485" spans="1:27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</row>
    <row r="486" spans="1:27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</row>
    <row r="487" spans="1:27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</row>
    <row r="488" spans="1:27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</row>
    <row r="489" spans="1:27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</row>
    <row r="490" spans="1:27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</row>
    <row r="491" spans="1:27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</row>
    <row r="492" spans="1:27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</row>
    <row r="493" spans="1:27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</row>
    <row r="494" spans="1:27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</row>
    <row r="495" spans="1:27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</row>
    <row r="496" spans="1:27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</row>
    <row r="497" spans="1:27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</row>
    <row r="498" spans="1:27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</row>
    <row r="499" spans="1:27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</row>
    <row r="500" spans="1:27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</row>
    <row r="501" spans="1:27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</row>
    <row r="502" spans="1:27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</row>
    <row r="503" spans="1:27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</row>
    <row r="504" spans="1:27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</row>
    <row r="505" spans="1:27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</row>
    <row r="506" spans="1:27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</row>
    <row r="507" spans="1:27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</row>
    <row r="508" spans="1:27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</row>
    <row r="509" spans="1:27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</row>
    <row r="510" spans="1:27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</row>
    <row r="511" spans="1:27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</row>
    <row r="512" spans="1:27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</row>
    <row r="513" spans="1:27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</row>
    <row r="514" spans="1:27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</row>
    <row r="515" spans="1:27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</row>
    <row r="516" spans="1:27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</row>
    <row r="517" spans="1:27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</row>
    <row r="518" spans="1:27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</row>
    <row r="519" spans="1:27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</row>
    <row r="520" spans="1:27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</row>
    <row r="521" spans="1:27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</row>
    <row r="522" spans="1:27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</row>
    <row r="523" spans="1:27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</row>
    <row r="524" spans="1:27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</row>
    <row r="525" spans="1:27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</row>
    <row r="526" spans="1:27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</row>
    <row r="527" spans="1:27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</row>
    <row r="528" spans="1:27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</row>
    <row r="529" spans="1:27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</row>
    <row r="530" spans="1:27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</row>
    <row r="531" spans="1:27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</row>
    <row r="532" spans="1:27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</row>
    <row r="533" spans="1:27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</row>
    <row r="534" spans="1:27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</row>
    <row r="535" spans="1:27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</row>
    <row r="536" spans="1:27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</row>
    <row r="537" spans="1:27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</row>
    <row r="538" spans="1:27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</row>
    <row r="539" spans="1:27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</row>
    <row r="540" spans="1:27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</row>
    <row r="541" spans="1:27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</row>
    <row r="542" spans="1:27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</row>
    <row r="543" spans="1:27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</row>
    <row r="544" spans="1:27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</row>
    <row r="545" spans="1:27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</row>
    <row r="546" spans="1:27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</row>
    <row r="547" spans="1:27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</row>
    <row r="548" spans="1:27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</row>
    <row r="549" spans="1:27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</row>
    <row r="550" spans="1:27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</row>
    <row r="551" spans="1:27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</row>
    <row r="552" spans="1:27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</row>
    <row r="553" spans="1:27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</row>
    <row r="554" spans="1:27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</row>
    <row r="555" spans="1:27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</row>
    <row r="556" spans="1:27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</row>
    <row r="557" spans="1:27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</row>
    <row r="558" spans="1:27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</row>
    <row r="559" spans="1:27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</row>
    <row r="560" spans="1:27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</row>
    <row r="561" spans="1:27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</row>
    <row r="562" spans="1:27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</row>
    <row r="563" spans="1:27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</row>
    <row r="564" spans="1:27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</row>
    <row r="565" spans="1:27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</row>
    <row r="566" spans="1:27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</row>
    <row r="567" spans="1:27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</row>
    <row r="568" spans="1:27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</row>
    <row r="569" spans="1:27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</row>
    <row r="570" spans="1:27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</row>
    <row r="571" spans="1:27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</row>
    <row r="572" spans="1:27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</row>
    <row r="573" spans="1:27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</row>
    <row r="574" spans="1:27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</row>
    <row r="575" spans="1:27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</row>
    <row r="576" spans="1:27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</row>
    <row r="577" spans="1:27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</row>
    <row r="578" spans="1:27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</row>
    <row r="579" spans="1:27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</row>
    <row r="580" spans="1:27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</row>
    <row r="581" spans="1:27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</row>
    <row r="582" spans="1:27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</row>
    <row r="583" spans="1:27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</row>
    <row r="584" spans="1:27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</row>
    <row r="585" spans="1:27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</row>
    <row r="586" spans="1:27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</row>
    <row r="587" spans="1:27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</row>
    <row r="588" spans="1:27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</row>
    <row r="589" spans="1:27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</row>
    <row r="590" spans="1:27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</row>
    <row r="591" spans="1:27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</row>
    <row r="592" spans="1:27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</row>
    <row r="593" spans="1:27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</row>
    <row r="594" spans="1:27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</row>
    <row r="595" spans="1:27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</row>
    <row r="596" spans="1:27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</row>
    <row r="597" spans="1:27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</row>
    <row r="598" spans="1:27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</row>
    <row r="599" spans="1:27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</row>
    <row r="600" spans="1:27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</row>
    <row r="601" spans="1:27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</row>
    <row r="602" spans="1:27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</row>
    <row r="603" spans="1:27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</row>
    <row r="604" spans="1:27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</row>
    <row r="605" spans="1:27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</row>
    <row r="606" spans="1:27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</row>
    <row r="607" spans="1:27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</row>
    <row r="608" spans="1:27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</row>
    <row r="609" spans="1:27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</row>
    <row r="610" spans="1:27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</row>
    <row r="611" spans="1:27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</row>
    <row r="612" spans="1:27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</row>
    <row r="613" spans="1:27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</row>
    <row r="614" spans="1:27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</row>
    <row r="615" spans="1:27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</row>
    <row r="616" spans="1:27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</row>
    <row r="617" spans="1:27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</row>
    <row r="618" spans="1:27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</row>
    <row r="619" spans="1:27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</row>
    <row r="620" spans="1:27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</row>
    <row r="621" spans="1:27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</row>
    <row r="622" spans="1:27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</row>
    <row r="623" spans="1:27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</row>
    <row r="624" spans="1:27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</row>
    <row r="625" spans="1:27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</row>
    <row r="626" spans="1:27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</row>
    <row r="627" spans="1:27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</row>
    <row r="628" spans="1:27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</row>
    <row r="629" spans="1:27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</row>
    <row r="630" spans="1:27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</row>
    <row r="631" spans="1:27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</row>
    <row r="632" spans="1:27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</row>
    <row r="633" spans="1:27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</row>
    <row r="634" spans="1:27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</row>
    <row r="635" spans="1:27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</row>
    <row r="636" spans="1:27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</row>
    <row r="637" spans="1:27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</row>
    <row r="638" spans="1:27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</row>
    <row r="639" spans="1:27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</row>
    <row r="640" spans="1:27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</row>
    <row r="641" spans="1:27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</row>
    <row r="642" spans="1:27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</row>
    <row r="643" spans="1:27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</row>
    <row r="644" spans="1:27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</row>
    <row r="645" spans="1:27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</row>
    <row r="646" spans="1:27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</row>
    <row r="647" spans="1:27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</row>
    <row r="648" spans="1:27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</row>
    <row r="649" spans="1:27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</row>
    <row r="650" spans="1:27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</row>
    <row r="651" spans="1:27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</row>
    <row r="652" spans="1:27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</row>
    <row r="653" spans="1:27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</row>
    <row r="654" spans="1:27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</row>
    <row r="655" spans="1:27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</row>
    <row r="656" spans="1:27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</row>
    <row r="657" spans="1:27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</row>
    <row r="658" spans="1:27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</row>
    <row r="659" spans="1:27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</row>
    <row r="660" spans="1:27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</row>
    <row r="661" spans="1:27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</row>
    <row r="662" spans="1:27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</row>
    <row r="663" spans="1:27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</row>
    <row r="664" spans="1:27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</row>
    <row r="665" spans="1:27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</row>
    <row r="666" spans="1:27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</row>
    <row r="667" spans="1:27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</row>
    <row r="668" spans="1:27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</row>
    <row r="669" spans="1:27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</row>
    <row r="670" spans="1:27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</row>
    <row r="671" spans="1:27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</row>
    <row r="672" spans="1:27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</row>
    <row r="673" spans="1:27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</row>
    <row r="674" spans="1:27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</row>
    <row r="675" spans="1:27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</row>
    <row r="676" spans="1:27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</row>
    <row r="677" spans="1:27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</row>
    <row r="678" spans="1:27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</row>
    <row r="679" spans="1:27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</row>
    <row r="680" spans="1:27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</row>
    <row r="681" spans="1:27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</row>
    <row r="682" spans="1:27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</row>
    <row r="683" spans="1:27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</row>
    <row r="684" spans="1:27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</row>
    <row r="685" spans="1:27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</row>
    <row r="686" spans="1:27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</row>
    <row r="687" spans="1:27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</row>
    <row r="688" spans="1:27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</row>
    <row r="689" spans="1:27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</row>
    <row r="690" spans="1:27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</row>
    <row r="691" spans="1:27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</row>
    <row r="692" spans="1:27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</row>
    <row r="693" spans="1:27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</row>
    <row r="694" spans="1:27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</row>
    <row r="695" spans="1:27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</row>
    <row r="696" spans="1:27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</row>
    <row r="697" spans="1:27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</row>
    <row r="698" spans="1:27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</row>
    <row r="699" spans="1:27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</row>
    <row r="700" spans="1:27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</row>
    <row r="701" spans="1:27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</row>
    <row r="702" spans="1:27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</row>
    <row r="703" spans="1:27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</row>
    <row r="704" spans="1:27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</row>
    <row r="705" spans="1:27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</row>
    <row r="706" spans="1:27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</row>
    <row r="707" spans="1:27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</row>
    <row r="708" spans="1:27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</row>
    <row r="709" spans="1:27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</row>
    <row r="710" spans="1:27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</row>
    <row r="711" spans="1:27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</row>
    <row r="712" spans="1:27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</row>
    <row r="713" spans="1:27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</row>
    <row r="714" spans="1:27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</row>
    <row r="715" spans="1:27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</row>
    <row r="716" spans="1:27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</row>
    <row r="717" spans="1:27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</row>
    <row r="718" spans="1:27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</row>
    <row r="719" spans="1:27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</row>
    <row r="720" spans="1:27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</row>
    <row r="721" spans="1:27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</row>
    <row r="722" spans="1:27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</row>
    <row r="723" spans="1:27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</row>
    <row r="724" spans="1:27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</row>
    <row r="725" spans="1:27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</row>
    <row r="726" spans="1:27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</row>
    <row r="727" spans="1:27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</row>
    <row r="728" spans="1:27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</row>
    <row r="729" spans="1:27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</row>
    <row r="730" spans="1:27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</row>
    <row r="731" spans="1:27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</row>
    <row r="732" spans="1:27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</row>
    <row r="733" spans="1:27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</row>
    <row r="734" spans="1:27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</row>
    <row r="735" spans="1:27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</row>
    <row r="736" spans="1:27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</row>
    <row r="737" spans="1:27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</row>
    <row r="738" spans="1:27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</row>
    <row r="739" spans="1:27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</row>
    <row r="740" spans="1:27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</row>
    <row r="741" spans="1:27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</row>
    <row r="742" spans="1:27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</row>
    <row r="743" spans="1:27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</row>
    <row r="744" spans="1:27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</row>
    <row r="745" spans="1:27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</row>
    <row r="746" spans="1:27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</row>
    <row r="747" spans="1:27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</row>
    <row r="748" spans="1:27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</row>
    <row r="749" spans="1:27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</row>
    <row r="750" spans="1:27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</row>
    <row r="751" spans="1:27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</row>
    <row r="752" spans="1:27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</row>
    <row r="753" spans="1:27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</row>
    <row r="754" spans="1:27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</row>
    <row r="755" spans="1:27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</row>
    <row r="756" spans="1:27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</row>
    <row r="757" spans="1:27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</row>
    <row r="758" spans="1:27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</row>
    <row r="759" spans="1:27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</row>
    <row r="760" spans="1:27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</row>
    <row r="761" spans="1:27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</row>
    <row r="762" spans="1:27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</row>
    <row r="763" spans="1:27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</row>
    <row r="764" spans="1:27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</row>
    <row r="765" spans="1:27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</row>
    <row r="766" spans="1:27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</row>
    <row r="767" spans="1:27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</row>
    <row r="768" spans="1:27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</row>
    <row r="769" spans="1:27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</row>
    <row r="770" spans="1:27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</row>
    <row r="771" spans="1:27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</row>
    <row r="772" spans="1:27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</row>
    <row r="773" spans="1:27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</row>
    <row r="774" spans="1:27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</row>
    <row r="775" spans="1:27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</row>
    <row r="776" spans="1:27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</row>
    <row r="777" spans="1:27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</row>
    <row r="778" spans="1:27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</row>
    <row r="779" spans="1:27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</row>
    <row r="780" spans="1:27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</row>
    <row r="781" spans="1:27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</row>
    <row r="782" spans="1:27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</row>
    <row r="783" spans="1:27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</row>
    <row r="784" spans="1:27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</row>
    <row r="785" spans="1:27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</row>
    <row r="786" spans="1:27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</row>
    <row r="787" spans="1:27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</row>
    <row r="788" spans="1:27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</row>
    <row r="789" spans="1:27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</row>
    <row r="790" spans="1:27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</row>
    <row r="791" spans="1:27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</row>
    <row r="792" spans="1:27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</row>
    <row r="793" spans="1:27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</row>
    <row r="794" spans="1:27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</row>
    <row r="795" spans="1:27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</row>
    <row r="796" spans="1:27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</row>
    <row r="797" spans="1:27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</row>
    <row r="798" spans="1:27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</row>
    <row r="799" spans="1:27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</row>
    <row r="800" spans="1:27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</row>
    <row r="801" spans="1:27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</row>
    <row r="802" spans="1:27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</row>
    <row r="803" spans="1:27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</row>
    <row r="804" spans="1:27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</row>
    <row r="805" spans="1:27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</row>
    <row r="806" spans="1:27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</row>
    <row r="807" spans="1:27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</row>
    <row r="808" spans="1:27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</row>
    <row r="809" spans="1:27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</row>
    <row r="810" spans="1:27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</row>
    <row r="811" spans="1:27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</row>
    <row r="812" spans="1:27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</row>
    <row r="813" spans="1:27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</row>
    <row r="814" spans="1:27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</row>
    <row r="815" spans="1:27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</row>
    <row r="816" spans="1:27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</row>
    <row r="817" spans="1:27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</row>
    <row r="818" spans="1:27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</row>
    <row r="819" spans="1:27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</row>
    <row r="820" spans="1:27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</row>
    <row r="821" spans="1:27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</row>
    <row r="822" spans="1:27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</row>
    <row r="823" spans="1:27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</row>
    <row r="824" spans="1:27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</row>
    <row r="825" spans="1:27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</row>
    <row r="826" spans="1:27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</row>
    <row r="827" spans="1:27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</row>
    <row r="828" spans="1:27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</row>
    <row r="829" spans="1:27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</row>
    <row r="830" spans="1:27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</row>
    <row r="831" spans="1:27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</row>
    <row r="832" spans="1:27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</row>
    <row r="833" spans="1:27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</row>
    <row r="834" spans="1:27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</row>
    <row r="835" spans="1:27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</row>
    <row r="836" spans="1:27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</row>
    <row r="837" spans="1:27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</row>
    <row r="838" spans="1:27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</row>
    <row r="839" spans="1:27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</row>
    <row r="840" spans="1:27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</row>
    <row r="841" spans="1:27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</row>
    <row r="842" spans="1:27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</row>
    <row r="843" spans="1:27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</row>
    <row r="844" spans="1:27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</row>
    <row r="845" spans="1:27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</row>
    <row r="846" spans="1:27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</row>
    <row r="847" spans="1:27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</row>
    <row r="848" spans="1:27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</row>
    <row r="849" spans="1:27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</row>
    <row r="850" spans="1:27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</row>
    <row r="851" spans="1:27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</row>
    <row r="852" spans="1:27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</row>
    <row r="853" spans="1:27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</row>
    <row r="854" spans="1:27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</row>
    <row r="855" spans="1:27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</row>
    <row r="856" spans="1:27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</row>
    <row r="857" spans="1:27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</row>
    <row r="858" spans="1:27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</row>
    <row r="859" spans="1:27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</row>
    <row r="860" spans="1:27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</row>
    <row r="861" spans="1:27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</row>
    <row r="862" spans="1:27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</row>
    <row r="863" spans="1:27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</row>
    <row r="864" spans="1:27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</row>
    <row r="865" spans="1:27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</row>
    <row r="866" spans="1:27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</row>
    <row r="867" spans="1:27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</row>
    <row r="868" spans="1:27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</row>
    <row r="869" spans="1:27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</row>
    <row r="870" spans="1:27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</row>
    <row r="871" spans="1:27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</row>
    <row r="872" spans="1:27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</row>
    <row r="873" spans="1:27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</row>
    <row r="874" spans="1:27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</row>
    <row r="875" spans="1:27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</row>
    <row r="876" spans="1:27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</row>
    <row r="877" spans="1:27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</row>
    <row r="878" spans="1:27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</row>
    <row r="879" spans="1:27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</row>
    <row r="880" spans="1:27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</row>
    <row r="881" spans="1:27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</row>
    <row r="882" spans="1:27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</row>
    <row r="883" spans="1:27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</row>
    <row r="884" spans="1:27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</row>
    <row r="885" spans="1:27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</row>
    <row r="886" spans="1:27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</row>
    <row r="887" spans="1:27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</row>
    <row r="888" spans="1:27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</row>
    <row r="889" spans="1:27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</row>
    <row r="890" spans="1:27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</row>
    <row r="891" spans="1:27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</row>
    <row r="892" spans="1:27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</row>
    <row r="893" spans="1:27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</row>
    <row r="894" spans="1:27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</row>
    <row r="895" spans="1:27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</row>
    <row r="896" spans="1:27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</row>
    <row r="897" spans="1:27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</row>
    <row r="898" spans="1:27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</row>
    <row r="899" spans="1:27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</row>
    <row r="900" spans="1:27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</row>
    <row r="901" spans="1:27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</row>
    <row r="902" spans="1:27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</row>
    <row r="903" spans="1:27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</row>
    <row r="904" spans="1:27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</row>
    <row r="905" spans="1:27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</row>
    <row r="906" spans="1:27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</row>
    <row r="907" spans="1:27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</row>
    <row r="908" spans="1:27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</row>
    <row r="909" spans="1:27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</row>
    <row r="910" spans="1:27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</row>
    <row r="911" spans="1:27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</row>
    <row r="912" spans="1:27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</row>
    <row r="913" spans="1:27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</row>
    <row r="914" spans="1:27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</row>
    <row r="915" spans="1:27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</row>
    <row r="916" spans="1:27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</row>
    <row r="917" spans="1:27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</row>
    <row r="918" spans="1:27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</row>
    <row r="919" spans="1:27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</row>
    <row r="920" spans="1:27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</row>
    <row r="921" spans="1:27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</row>
    <row r="922" spans="1:27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</row>
    <row r="923" spans="1:27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</row>
    <row r="924" spans="1:27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</row>
    <row r="925" spans="1:27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</row>
    <row r="926" spans="1:27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</row>
    <row r="927" spans="1:27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</row>
    <row r="928" spans="1:27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</row>
    <row r="929" spans="1:27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</row>
    <row r="930" spans="1:27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</row>
    <row r="931" spans="1:27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</row>
    <row r="932" spans="1:27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</row>
    <row r="933" spans="1:27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</row>
    <row r="934" spans="1:27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</row>
    <row r="935" spans="1:27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</row>
    <row r="936" spans="1:27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</row>
    <row r="937" spans="1:27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</row>
    <row r="938" spans="1:27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</row>
    <row r="939" spans="1:27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</row>
    <row r="940" spans="1:27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</row>
    <row r="941" spans="1:27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</row>
    <row r="942" spans="1:27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</row>
    <row r="943" spans="1:27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</row>
    <row r="944" spans="1:27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</row>
    <row r="945" spans="1:27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</row>
    <row r="946" spans="1:27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</row>
    <row r="947" spans="1:27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</row>
    <row r="948" spans="1:27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</row>
    <row r="949" spans="1:27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</row>
    <row r="950" spans="1:27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</row>
    <row r="951" spans="1:27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</row>
    <row r="952" spans="1:27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</row>
    <row r="953" spans="1:27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</row>
    <row r="954" spans="1:27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</row>
    <row r="955" spans="1:27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</row>
    <row r="956" spans="1:27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</row>
    <row r="957" spans="1:27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</row>
    <row r="958" spans="1:27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</row>
    <row r="959" spans="1:27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</row>
    <row r="960" spans="1:27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</row>
    <row r="961" spans="1:27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</row>
    <row r="962" spans="1:27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</row>
    <row r="963" spans="1:27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</row>
    <row r="964" spans="1:27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</row>
    <row r="965" spans="1:27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</row>
    <row r="966" spans="1:27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</row>
    <row r="967" spans="1:27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</row>
    <row r="968" spans="1:27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</row>
    <row r="969" spans="1:27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</row>
    <row r="970" spans="1:27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</row>
    <row r="971" spans="1:27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</row>
    <row r="972" spans="1:27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</row>
    <row r="973" spans="1:27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</row>
    <row r="974" spans="1:27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</row>
    <row r="975" spans="1:27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</row>
    <row r="976" spans="1:27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</row>
    <row r="977" spans="1:27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</row>
    <row r="978" spans="1:27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</row>
    <row r="979" spans="1:27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</row>
    <row r="980" spans="1:27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</row>
    <row r="981" spans="1:27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</row>
    <row r="982" spans="1:27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</row>
    <row r="983" spans="1:27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</row>
    <row r="984" spans="1:27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</row>
    <row r="985" spans="1:27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</row>
    <row r="986" spans="1:27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</row>
    <row r="987" spans="1:27" ht="12.75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</row>
    <row r="988" spans="1:27" ht="12.75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</row>
    <row r="989" spans="1:27" ht="12.75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</row>
    <row r="990" spans="1:27" ht="12.75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</row>
    <row r="991" spans="1:27" ht="12.75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</row>
    <row r="992" spans="1:27" ht="12.75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</row>
    <row r="993" spans="1:27" ht="12.75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</row>
    <row r="994" spans="1:27" ht="12.75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</row>
  </sheetData>
  <mergeCells count="9">
    <mergeCell ref="Q21:R21"/>
    <mergeCell ref="W21:X21"/>
    <mergeCell ref="C21:D21"/>
    <mergeCell ref="E21:F21"/>
    <mergeCell ref="G21:H21"/>
    <mergeCell ref="I21:J21"/>
    <mergeCell ref="K21:L21"/>
    <mergeCell ref="M21:N21"/>
    <mergeCell ref="O21:P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31"/>
  <sheetViews>
    <sheetView workbookViewId="0">
      <selection activeCell="A2" sqref="A2"/>
    </sheetView>
  </sheetViews>
  <sheetFormatPr defaultColWidth="12.5703125" defaultRowHeight="15.75" customHeight="1" x14ac:dyDescent="0.2"/>
  <cols>
    <col min="1" max="16384" width="12.5703125" style="35"/>
  </cols>
  <sheetData>
    <row r="1" spans="1:19" ht="15.75" customHeight="1" x14ac:dyDescent="0.25">
      <c r="B1" s="36"/>
      <c r="C1" s="33" t="s">
        <v>8</v>
      </c>
      <c r="D1" s="34" t="s">
        <v>9</v>
      </c>
      <c r="E1" s="34" t="s">
        <v>10</v>
      </c>
      <c r="F1" s="34" t="s">
        <v>11</v>
      </c>
      <c r="G1" s="34" t="s">
        <v>12</v>
      </c>
      <c r="H1" s="34" t="s">
        <v>13</v>
      </c>
      <c r="I1" s="34" t="s">
        <v>14</v>
      </c>
      <c r="J1" s="34" t="s">
        <v>15</v>
      </c>
      <c r="K1" s="34" t="s">
        <v>16</v>
      </c>
      <c r="L1" s="34" t="s">
        <v>17</v>
      </c>
      <c r="M1" s="34" t="s">
        <v>18</v>
      </c>
      <c r="N1" s="34" t="s">
        <v>19</v>
      </c>
      <c r="O1" s="34" t="s">
        <v>20</v>
      </c>
      <c r="P1" s="34" t="s">
        <v>21</v>
      </c>
    </row>
    <row r="2" spans="1:19" ht="15.75" customHeight="1" x14ac:dyDescent="0.25">
      <c r="A2" s="36" t="s">
        <v>114</v>
      </c>
      <c r="B2" s="21"/>
      <c r="C2" s="37">
        <v>180</v>
      </c>
      <c r="D2" s="32" t="s">
        <v>82</v>
      </c>
      <c r="E2" s="37">
        <v>30</v>
      </c>
      <c r="F2" s="37">
        <v>260</v>
      </c>
      <c r="G2" s="32" t="s">
        <v>82</v>
      </c>
      <c r="H2" s="37">
        <v>10</v>
      </c>
      <c r="I2" s="37">
        <v>20</v>
      </c>
      <c r="J2" s="37">
        <v>90</v>
      </c>
      <c r="K2" s="37">
        <v>4</v>
      </c>
      <c r="L2" s="37">
        <v>40</v>
      </c>
      <c r="M2" s="37">
        <v>10</v>
      </c>
      <c r="N2" s="37">
        <v>10</v>
      </c>
      <c r="O2" s="37">
        <v>40</v>
      </c>
      <c r="P2" s="32" t="s">
        <v>82</v>
      </c>
      <c r="R2" s="33"/>
      <c r="S2" s="38"/>
    </row>
    <row r="3" spans="1:19" ht="15.75" customHeight="1" x14ac:dyDescent="0.25">
      <c r="A3" s="36" t="s">
        <v>83</v>
      </c>
      <c r="B3" s="21">
        <v>0.33333333332999998</v>
      </c>
      <c r="C3" s="20">
        <v>1.3566519333333333</v>
      </c>
      <c r="D3" s="21">
        <v>0</v>
      </c>
      <c r="E3" s="20">
        <v>1.0789976333333333</v>
      </c>
      <c r="F3" s="36">
        <v>0</v>
      </c>
      <c r="G3" s="21">
        <v>0</v>
      </c>
      <c r="H3" s="20">
        <v>1.2572738999999999</v>
      </c>
      <c r="I3" s="20">
        <v>1.8775529</v>
      </c>
      <c r="J3" s="20">
        <v>1.0062198</v>
      </c>
      <c r="K3" s="36">
        <v>0</v>
      </c>
      <c r="L3" s="36">
        <v>0</v>
      </c>
      <c r="M3" s="20">
        <v>1.2871304670000001</v>
      </c>
      <c r="N3" s="20">
        <v>1.003493083</v>
      </c>
      <c r="O3" s="36">
        <v>0</v>
      </c>
      <c r="P3" s="21">
        <v>0</v>
      </c>
      <c r="R3" s="33" t="s">
        <v>2</v>
      </c>
      <c r="S3" s="38">
        <v>2</v>
      </c>
    </row>
    <row r="4" spans="1:19" ht="12.75" x14ac:dyDescent="0.2">
      <c r="A4" s="36" t="s">
        <v>84</v>
      </c>
      <c r="B4" s="21">
        <v>0.33333333332999998</v>
      </c>
      <c r="C4" s="20">
        <v>1.3566519333333333</v>
      </c>
      <c r="D4" s="21">
        <v>0</v>
      </c>
      <c r="E4" s="20">
        <v>1.0789976333333333</v>
      </c>
      <c r="F4" s="21">
        <v>120.8418033</v>
      </c>
      <c r="G4" s="21">
        <v>0</v>
      </c>
      <c r="H4" s="20">
        <v>1.2572738999999999</v>
      </c>
      <c r="I4" s="20">
        <v>1.8775529</v>
      </c>
      <c r="J4" s="20">
        <v>1.0062198</v>
      </c>
      <c r="K4" s="36">
        <v>0</v>
      </c>
      <c r="L4" s="21">
        <v>13.17256267</v>
      </c>
      <c r="M4" s="20">
        <v>1.2871304670000001</v>
      </c>
      <c r="N4" s="20">
        <v>1.003493083</v>
      </c>
      <c r="O4" s="21">
        <v>8.1761633329999999</v>
      </c>
      <c r="P4" s="21">
        <v>0</v>
      </c>
      <c r="R4" s="32" t="s">
        <v>5</v>
      </c>
      <c r="S4" s="32"/>
    </row>
    <row r="5" spans="1:19" ht="12.75" x14ac:dyDescent="0.2">
      <c r="A5" s="36" t="s">
        <v>85</v>
      </c>
      <c r="B5" s="21">
        <v>0.33333333332999998</v>
      </c>
      <c r="C5" s="20">
        <v>1.3566519333333333</v>
      </c>
      <c r="D5" s="21">
        <v>0</v>
      </c>
      <c r="E5" s="21">
        <v>0</v>
      </c>
      <c r="F5" s="21">
        <v>120.8418033</v>
      </c>
      <c r="G5" s="21">
        <v>0</v>
      </c>
      <c r="H5" s="20">
        <v>1.2572738999999999</v>
      </c>
      <c r="I5" s="20">
        <v>1.8775529</v>
      </c>
      <c r="J5" s="20">
        <v>1.0062198</v>
      </c>
      <c r="K5" s="21">
        <v>0.34376106670000001</v>
      </c>
      <c r="L5" s="36">
        <v>0</v>
      </c>
      <c r="M5" s="20">
        <v>1.2871304670000001</v>
      </c>
      <c r="N5" s="20">
        <v>1.003493083</v>
      </c>
      <c r="O5" s="36">
        <v>0</v>
      </c>
      <c r="P5" s="21">
        <v>0</v>
      </c>
      <c r="R5" s="32" t="s">
        <v>22</v>
      </c>
      <c r="S5" s="37">
        <v>7</v>
      </c>
    </row>
    <row r="6" spans="1:19" ht="12.75" x14ac:dyDescent="0.2">
      <c r="A6" s="36" t="s">
        <v>23</v>
      </c>
      <c r="B6" s="36">
        <f>SUM(B3:B5)</f>
        <v>0.99999999999</v>
      </c>
      <c r="C6" s="20">
        <v>1.3566519333333333</v>
      </c>
      <c r="D6" s="21">
        <v>0</v>
      </c>
      <c r="E6" s="20">
        <v>1.0789976333333333</v>
      </c>
      <c r="F6" s="21">
        <v>120.8418033</v>
      </c>
      <c r="G6" s="21">
        <v>0</v>
      </c>
      <c r="H6" s="20">
        <v>1.2572738999999999</v>
      </c>
      <c r="I6" s="20">
        <v>1.8775529</v>
      </c>
      <c r="J6" s="20">
        <v>1.0062198</v>
      </c>
      <c r="K6" s="21">
        <v>0.34376106670000001</v>
      </c>
      <c r="L6" s="21">
        <v>13.17256267</v>
      </c>
      <c r="M6" s="20">
        <v>1.2871304670000001</v>
      </c>
      <c r="N6" s="20">
        <v>1.003493083</v>
      </c>
      <c r="O6" s="21">
        <v>8.1761633329999999</v>
      </c>
      <c r="P6" s="21">
        <v>0</v>
      </c>
      <c r="R6" s="32" t="s">
        <v>3</v>
      </c>
      <c r="S6" s="37">
        <f>S7*S8</f>
        <v>0.8</v>
      </c>
    </row>
    <row r="7" spans="1:19" ht="12.75" x14ac:dyDescent="0.2">
      <c r="A7" s="40" t="s">
        <v>86</v>
      </c>
      <c r="C7" s="20">
        <v>1.3566519333333333</v>
      </c>
      <c r="D7" s="40">
        <v>0</v>
      </c>
      <c r="E7" s="20">
        <v>1.0789976333333333</v>
      </c>
      <c r="F7" s="20">
        <f>IF((F6-F2)&gt;0,F6/F2,0)</f>
        <v>0</v>
      </c>
      <c r="G7" s="40">
        <v>0</v>
      </c>
      <c r="H7" s="20">
        <v>1.2572738999999999</v>
      </c>
      <c r="I7" s="20">
        <v>1.8775529</v>
      </c>
      <c r="J7" s="20">
        <v>1.0062198</v>
      </c>
      <c r="K7" s="20">
        <f>IF((K6-K2)&gt;0,K6/K2,0)</f>
        <v>0</v>
      </c>
      <c r="L7" s="20">
        <f>IF((L6-L2)&gt;0,L6/L2,0)</f>
        <v>0</v>
      </c>
      <c r="M7" s="20">
        <v>1.2871304670000001</v>
      </c>
      <c r="N7" s="20">
        <v>1.003493083</v>
      </c>
      <c r="O7" s="20">
        <f>IF((O6-O2)&gt;0,O6/O2,0)</f>
        <v>0</v>
      </c>
      <c r="P7" s="40">
        <v>0</v>
      </c>
      <c r="R7" s="32" t="s">
        <v>27</v>
      </c>
      <c r="S7" s="32">
        <v>0.8</v>
      </c>
    </row>
    <row r="8" spans="1:19" ht="12.75" x14ac:dyDescent="0.2">
      <c r="A8" s="40" t="s">
        <v>28</v>
      </c>
      <c r="C8" s="20">
        <f t="shared" ref="C8:P8" si="0">RANK(C7,$C$7:$O$7)</f>
        <v>2</v>
      </c>
      <c r="D8" s="20">
        <f t="shared" si="0"/>
        <v>8</v>
      </c>
      <c r="E8" s="20">
        <f t="shared" si="0"/>
        <v>5</v>
      </c>
      <c r="F8" s="20">
        <f t="shared" si="0"/>
        <v>8</v>
      </c>
      <c r="G8" s="20">
        <f t="shared" si="0"/>
        <v>8</v>
      </c>
      <c r="H8" s="20">
        <f t="shared" si="0"/>
        <v>4</v>
      </c>
      <c r="I8" s="20">
        <f t="shared" si="0"/>
        <v>1</v>
      </c>
      <c r="J8" s="20">
        <f t="shared" si="0"/>
        <v>6</v>
      </c>
      <c r="K8" s="20">
        <f t="shared" si="0"/>
        <v>8</v>
      </c>
      <c r="L8" s="20">
        <f t="shared" si="0"/>
        <v>8</v>
      </c>
      <c r="M8" s="20">
        <f t="shared" si="0"/>
        <v>3</v>
      </c>
      <c r="N8" s="20">
        <f t="shared" si="0"/>
        <v>7</v>
      </c>
      <c r="O8" s="20">
        <f t="shared" si="0"/>
        <v>8</v>
      </c>
      <c r="P8" s="20">
        <f t="shared" si="0"/>
        <v>8</v>
      </c>
      <c r="R8" s="32" t="s">
        <v>26</v>
      </c>
      <c r="S8" s="40">
        <v>1</v>
      </c>
    </row>
    <row r="9" spans="1:19" ht="12.75" x14ac:dyDescent="0.2"/>
    <row r="10" spans="1:19" ht="12.75" x14ac:dyDescent="0.2">
      <c r="C10" s="32" t="s">
        <v>24</v>
      </c>
      <c r="D10" s="32" t="s">
        <v>24</v>
      </c>
      <c r="E10" s="32" t="s">
        <v>24</v>
      </c>
      <c r="F10" s="32" t="s">
        <v>24</v>
      </c>
      <c r="G10" s="32" t="s">
        <v>24</v>
      </c>
      <c r="H10" s="32" t="s">
        <v>24</v>
      </c>
      <c r="I10" s="32" t="s">
        <v>24</v>
      </c>
      <c r="J10" s="32" t="s">
        <v>24</v>
      </c>
      <c r="K10" s="32" t="s">
        <v>24</v>
      </c>
      <c r="L10" s="32" t="s">
        <v>24</v>
      </c>
      <c r="M10" s="32" t="s">
        <v>24</v>
      </c>
      <c r="N10" s="32" t="s">
        <v>24</v>
      </c>
      <c r="O10" s="32" t="s">
        <v>24</v>
      </c>
      <c r="P10" s="32" t="s">
        <v>24</v>
      </c>
    </row>
    <row r="11" spans="1:19" ht="12.75" x14ac:dyDescent="0.2">
      <c r="C11" s="40">
        <f t="shared" ref="C11:P11" si="1">POWER(($B6*C7),$S$3)</f>
        <v>1.8405044681802611</v>
      </c>
      <c r="D11" s="40">
        <f t="shared" si="1"/>
        <v>0</v>
      </c>
      <c r="E11" s="40">
        <f t="shared" si="1"/>
        <v>1.1642358927156495</v>
      </c>
      <c r="F11" s="40">
        <f t="shared" si="1"/>
        <v>0</v>
      </c>
      <c r="G11" s="40">
        <f t="shared" si="1"/>
        <v>0</v>
      </c>
      <c r="H11" s="40">
        <f t="shared" si="1"/>
        <v>1.5807376595895948</v>
      </c>
      <c r="I11" s="40">
        <f t="shared" si="1"/>
        <v>3.5252048922279062</v>
      </c>
      <c r="J11" s="40">
        <f t="shared" si="1"/>
        <v>1.0124782858917905</v>
      </c>
      <c r="K11" s="40">
        <f t="shared" si="1"/>
        <v>0</v>
      </c>
      <c r="L11" s="40">
        <f t="shared" si="1"/>
        <v>0</v>
      </c>
      <c r="M11" s="40">
        <f t="shared" si="1"/>
        <v>1.6567048390465045</v>
      </c>
      <c r="N11" s="40">
        <f t="shared" si="1"/>
        <v>1.0069983676087049</v>
      </c>
      <c r="O11" s="40">
        <f t="shared" si="1"/>
        <v>0</v>
      </c>
      <c r="P11" s="40">
        <f t="shared" si="1"/>
        <v>0</v>
      </c>
    </row>
    <row r="12" spans="1:19" ht="12.75" x14ac:dyDescent="0.2">
      <c r="A12" s="36"/>
      <c r="B12" s="40" t="s">
        <v>23</v>
      </c>
      <c r="C12" s="20">
        <f t="shared" ref="C12:P12" si="2">SUM(C11)</f>
        <v>1.8405044681802611</v>
      </c>
      <c r="D12" s="20">
        <f t="shared" si="2"/>
        <v>0</v>
      </c>
      <c r="E12" s="20">
        <f t="shared" si="2"/>
        <v>1.1642358927156495</v>
      </c>
      <c r="F12" s="20">
        <f t="shared" si="2"/>
        <v>0</v>
      </c>
      <c r="G12" s="20">
        <f t="shared" si="2"/>
        <v>0</v>
      </c>
      <c r="H12" s="20">
        <f t="shared" si="2"/>
        <v>1.5807376595895948</v>
      </c>
      <c r="I12" s="20">
        <f t="shared" si="2"/>
        <v>3.5252048922279062</v>
      </c>
      <c r="J12" s="20">
        <f t="shared" si="2"/>
        <v>1.0124782858917905</v>
      </c>
      <c r="K12" s="20">
        <f t="shared" si="2"/>
        <v>0</v>
      </c>
      <c r="L12" s="20">
        <f t="shared" si="2"/>
        <v>0</v>
      </c>
      <c r="M12" s="20">
        <f t="shared" si="2"/>
        <v>1.6567048390465045</v>
      </c>
      <c r="N12" s="20">
        <f t="shared" si="2"/>
        <v>1.0069983676087049</v>
      </c>
      <c r="O12" s="20">
        <f t="shared" si="2"/>
        <v>0</v>
      </c>
      <c r="P12" s="20">
        <f t="shared" si="2"/>
        <v>0</v>
      </c>
    </row>
    <row r="13" spans="1:19" ht="12.75" x14ac:dyDescent="0.2">
      <c r="C13" s="20">
        <f t="shared" ref="C13:P13" si="3">POWER((C12/$B$6),1/$S$3)</f>
        <v>1.3566519333265501</v>
      </c>
      <c r="D13" s="20">
        <f t="shared" si="3"/>
        <v>0</v>
      </c>
      <c r="E13" s="20">
        <f t="shared" si="3"/>
        <v>1.0789976333279383</v>
      </c>
      <c r="F13" s="20">
        <f t="shared" si="3"/>
        <v>0</v>
      </c>
      <c r="G13" s="20">
        <f t="shared" si="3"/>
        <v>0</v>
      </c>
      <c r="H13" s="20">
        <f t="shared" si="3"/>
        <v>1.2572738999937134</v>
      </c>
      <c r="I13" s="20">
        <f t="shared" si="3"/>
        <v>1.8775528999906124</v>
      </c>
      <c r="J13" s="20">
        <f t="shared" si="3"/>
        <v>1.0062197999949689</v>
      </c>
      <c r="K13" s="20">
        <f t="shared" si="3"/>
        <v>0</v>
      </c>
      <c r="L13" s="20">
        <f t="shared" si="3"/>
        <v>0</v>
      </c>
      <c r="M13" s="20">
        <f t="shared" si="3"/>
        <v>1.2871304669935646</v>
      </c>
      <c r="N13" s="20">
        <f t="shared" si="3"/>
        <v>1.0034930829949824</v>
      </c>
      <c r="O13" s="20">
        <f t="shared" si="3"/>
        <v>0</v>
      </c>
      <c r="P13" s="20">
        <f t="shared" si="3"/>
        <v>0</v>
      </c>
    </row>
    <row r="14" spans="1:19" ht="12.75" x14ac:dyDescent="0.2">
      <c r="B14" s="32" t="s">
        <v>28</v>
      </c>
      <c r="C14" s="37">
        <f t="shared" ref="C14:P14" si="4">RANK(C13,$C$13:$P$13)</f>
        <v>2</v>
      </c>
      <c r="D14" s="37">
        <f t="shared" si="4"/>
        <v>8</v>
      </c>
      <c r="E14" s="37">
        <f t="shared" si="4"/>
        <v>5</v>
      </c>
      <c r="F14" s="37">
        <f t="shared" si="4"/>
        <v>8</v>
      </c>
      <c r="G14" s="37">
        <f t="shared" si="4"/>
        <v>8</v>
      </c>
      <c r="H14" s="37">
        <f t="shared" si="4"/>
        <v>4</v>
      </c>
      <c r="I14" s="37">
        <f t="shared" si="4"/>
        <v>1</v>
      </c>
      <c r="J14" s="37">
        <f t="shared" si="4"/>
        <v>6</v>
      </c>
      <c r="K14" s="37">
        <f t="shared" si="4"/>
        <v>8</v>
      </c>
      <c r="L14" s="37">
        <f t="shared" si="4"/>
        <v>8</v>
      </c>
      <c r="M14" s="37">
        <f t="shared" si="4"/>
        <v>3</v>
      </c>
      <c r="N14" s="37">
        <f t="shared" si="4"/>
        <v>7</v>
      </c>
      <c r="O14" s="37">
        <f t="shared" si="4"/>
        <v>8</v>
      </c>
      <c r="P14" s="37">
        <f t="shared" si="4"/>
        <v>8</v>
      </c>
    </row>
    <row r="16" spans="1:19" ht="12.75" x14ac:dyDescent="0.2">
      <c r="C16" s="32" t="s">
        <v>14</v>
      </c>
      <c r="D16" s="32" t="s">
        <v>8</v>
      </c>
      <c r="E16" s="32" t="s">
        <v>18</v>
      </c>
      <c r="F16" s="32" t="s">
        <v>13</v>
      </c>
      <c r="G16" s="32" t="s">
        <v>10</v>
      </c>
      <c r="H16" s="40" t="s">
        <v>15</v>
      </c>
      <c r="I16" s="40" t="s">
        <v>19</v>
      </c>
      <c r="J16" s="43" t="s">
        <v>108</v>
      </c>
    </row>
    <row r="17" spans="2:16" ht="12.75" x14ac:dyDescent="0.2">
      <c r="B17" s="40" t="s">
        <v>1</v>
      </c>
      <c r="C17" s="20">
        <f>I13</f>
        <v>1.8775528999906124</v>
      </c>
      <c r="D17" s="20">
        <f>C13</f>
        <v>1.3566519333265501</v>
      </c>
      <c r="E17" s="20">
        <f>M13</f>
        <v>1.2871304669935646</v>
      </c>
      <c r="F17" s="20">
        <f>H13</f>
        <v>1.2572738999937134</v>
      </c>
      <c r="G17" s="20">
        <f>E13</f>
        <v>1.0789976333279383</v>
      </c>
      <c r="H17" s="20">
        <f>J13</f>
        <v>1.0062197999949689</v>
      </c>
      <c r="I17" s="20">
        <f>N13</f>
        <v>1.0034930829949824</v>
      </c>
    </row>
    <row r="18" spans="2:16" ht="12.75" x14ac:dyDescent="0.2">
      <c r="B18" s="40" t="s">
        <v>87</v>
      </c>
      <c r="C18" s="40">
        <v>1</v>
      </c>
      <c r="D18" s="40">
        <v>0.26296213330000001</v>
      </c>
      <c r="E18" s="40">
        <v>0.1173420679</v>
      </c>
      <c r="F18" s="40">
        <v>0.76308025189999995</v>
      </c>
      <c r="G18" s="40">
        <v>0.34901795769999999</v>
      </c>
      <c r="H18" s="40">
        <v>1.35976942E-2</v>
      </c>
      <c r="J18" s="20">
        <f>POWER(PRODUCT(C18:I18),1/$S$5)</f>
        <v>0.27255958446240086</v>
      </c>
    </row>
    <row r="19" spans="2:16" ht="12.75" x14ac:dyDescent="0.2">
      <c r="B19" s="40" t="s">
        <v>78</v>
      </c>
      <c r="C19" s="40">
        <v>0.53686660129999997</v>
      </c>
      <c r="D19" s="40">
        <v>8.7654044E-2</v>
      </c>
      <c r="E19" s="40">
        <v>3.9114022599999999E-2</v>
      </c>
      <c r="F19" s="40">
        <v>0.25436008389999998</v>
      </c>
      <c r="G19" s="40">
        <v>0.1163393192</v>
      </c>
      <c r="H19" s="40">
        <v>4.5225647000000004E-3</v>
      </c>
      <c r="J19" s="20">
        <f>POWER(PRODUCT(C19:I19),1/$S$5)</f>
        <v>0.11374518288298187</v>
      </c>
    </row>
    <row r="20" spans="2:16" ht="12.75" x14ac:dyDescent="0.2">
      <c r="B20" s="40" t="s">
        <v>79</v>
      </c>
      <c r="C20" s="40">
        <v>0.32211996069999999</v>
      </c>
      <c r="D20" s="40">
        <v>5.2592426599999999E-2</v>
      </c>
      <c r="E20" s="40">
        <v>2.34684135E-2</v>
      </c>
      <c r="F20" s="40">
        <v>0.1526160503</v>
      </c>
      <c r="G20" s="40">
        <v>6.9803591499999998E-2</v>
      </c>
      <c r="H20" s="40">
        <v>2.7135388E-3</v>
      </c>
      <c r="J20" s="20">
        <f>POWER(PRODUCT(C20:I20),1/$S$5)</f>
        <v>7.3413671097207561E-2</v>
      </c>
    </row>
    <row r="21" spans="2:16" ht="12.75" x14ac:dyDescent="0.2">
      <c r="B21" s="40" t="s">
        <v>88</v>
      </c>
      <c r="C21" s="40">
        <v>0.20132497539999999</v>
      </c>
      <c r="D21" s="40">
        <v>3.2870266600000003E-2</v>
      </c>
      <c r="E21" s="40">
        <v>1.46677584E-2</v>
      </c>
      <c r="F21" s="40">
        <v>9.53850314E-2</v>
      </c>
      <c r="G21" s="40">
        <v>4.3627244699999998E-2</v>
      </c>
      <c r="H21" s="40">
        <v>1.6959617E-3</v>
      </c>
      <c r="J21" s="20">
        <f>POWER(PRODUCT(C21:I21),1/$S$5)</f>
        <v>4.9070101307039871E-2</v>
      </c>
    </row>
    <row r="22" spans="2:16" ht="12.75" x14ac:dyDescent="0.2">
      <c r="B22" s="40" t="s">
        <v>81</v>
      </c>
      <c r="C22" s="40">
        <v>0.16105998039</v>
      </c>
      <c r="D22" s="40">
        <v>2.6296213329999998E-2</v>
      </c>
      <c r="E22" s="40">
        <v>1.173420679E-2</v>
      </c>
      <c r="F22" s="40">
        <v>7.6308025190000003E-2</v>
      </c>
      <c r="G22" s="40">
        <v>3.4901795770000001E-2</v>
      </c>
      <c r="H22" s="40">
        <v>1.3597694200000001E-3</v>
      </c>
      <c r="J22" s="20">
        <f>POWER(PRODUCT(C22:I22),1/$S$5)</f>
        <v>4.0540421936391159E-2</v>
      </c>
    </row>
    <row r="24" spans="2:16" ht="12.75" x14ac:dyDescent="0.2">
      <c r="B24" s="32"/>
      <c r="C24" s="49" t="s">
        <v>30</v>
      </c>
      <c r="D24" s="49"/>
      <c r="E24" s="49" t="s">
        <v>31</v>
      </c>
      <c r="F24" s="49"/>
      <c r="G24" s="49" t="s">
        <v>33</v>
      </c>
      <c r="H24" s="49"/>
      <c r="I24" s="49" t="s">
        <v>40</v>
      </c>
      <c r="J24" s="49"/>
      <c r="K24" s="49" t="s">
        <v>37</v>
      </c>
      <c r="L24" s="49"/>
      <c r="M24" s="49" t="s">
        <v>35</v>
      </c>
      <c r="N24" s="49"/>
      <c r="O24" s="49" t="s">
        <v>39</v>
      </c>
      <c r="P24" s="49"/>
    </row>
    <row r="25" spans="2:16" ht="12.75" x14ac:dyDescent="0.2">
      <c r="B25" s="32"/>
      <c r="C25" s="36" t="s">
        <v>41</v>
      </c>
      <c r="D25" s="36" t="s">
        <v>42</v>
      </c>
      <c r="E25" s="36" t="s">
        <v>41</v>
      </c>
      <c r="F25" s="36" t="s">
        <v>42</v>
      </c>
      <c r="G25" s="36" t="s">
        <v>41</v>
      </c>
      <c r="H25" s="36" t="s">
        <v>42</v>
      </c>
      <c r="I25" s="36" t="s">
        <v>41</v>
      </c>
      <c r="J25" s="36" t="s">
        <v>42</v>
      </c>
      <c r="K25" s="36" t="s">
        <v>41</v>
      </c>
      <c r="L25" s="36" t="s">
        <v>42</v>
      </c>
      <c r="M25" s="36" t="s">
        <v>41</v>
      </c>
      <c r="N25" s="36" t="s">
        <v>42</v>
      </c>
      <c r="O25" s="36" t="s">
        <v>41</v>
      </c>
      <c r="P25" s="36" t="s">
        <v>42</v>
      </c>
    </row>
    <row r="26" spans="2:16" ht="12.75" x14ac:dyDescent="0.2">
      <c r="B26" s="32"/>
      <c r="C26" s="37">
        <f>POWER($I3+($I3*$S$6),$S$3)</f>
        <v>11.42166385104685</v>
      </c>
      <c r="D26" s="37">
        <f>POWER($I3-($I3*$S$6),$S$3)</f>
        <v>0.14100819569193626</v>
      </c>
      <c r="E26" s="37">
        <f>POWER($C3+($C3*$S$6),$S$3)</f>
        <v>5.9632344770233114</v>
      </c>
      <c r="F26" s="37">
        <f>POWER($C3-($C3*$S$6),$S$3)</f>
        <v>7.3620178728682775E-2</v>
      </c>
      <c r="G26" s="37">
        <f>POWER($M3+($M3*$S$6),$S$3)</f>
        <v>5.3677236786180291</v>
      </c>
      <c r="H26" s="37">
        <f>POWER($M3-($M3*$S$6),$S$3)</f>
        <v>6.626819356318546E-2</v>
      </c>
      <c r="I26" s="37">
        <f>POWER($H3+($H3*$S$6),$S$3)</f>
        <v>5.1215900171727196</v>
      </c>
      <c r="J26" s="37">
        <f>POWER($H3-($H3*$S$6),$S$3)</f>
        <v>6.3229506384848394E-2</v>
      </c>
      <c r="K26" s="37">
        <f>POWER($E3+($E3*$S$6),$S$3)</f>
        <v>3.7721242924741478</v>
      </c>
      <c r="L26" s="37">
        <f>POWER($E3-($E3*$S$6),$S$3)</f>
        <v>4.6569435709557336E-2</v>
      </c>
      <c r="M26" s="37">
        <f>POWER($J3+($J3*$S$6),$S$3)</f>
        <v>3.2804296463550098</v>
      </c>
      <c r="N26" s="37">
        <f>POWER($J3-($J3*$S$6),$S$3)</f>
        <v>4.0499131436481602E-2</v>
      </c>
      <c r="O26" s="37">
        <f>POWER($N3+($N3*$S$6),$S$3)</f>
        <v>3.262674711117457</v>
      </c>
      <c r="P26" s="37">
        <f>POWER($N3-($N3*$S$6),$S$3)</f>
        <v>4.0279934705153793E-2</v>
      </c>
    </row>
    <row r="27" spans="2:16" ht="12.75" x14ac:dyDescent="0.2">
      <c r="B27" s="32"/>
      <c r="C27" s="32" t="s">
        <v>43</v>
      </c>
      <c r="D27" s="32" t="s">
        <v>44</v>
      </c>
      <c r="E27" s="32" t="s">
        <v>43</v>
      </c>
      <c r="F27" s="32" t="s">
        <v>44</v>
      </c>
      <c r="G27" s="32" t="s">
        <v>43</v>
      </c>
      <c r="H27" s="32" t="s">
        <v>44</v>
      </c>
      <c r="I27" s="32" t="s">
        <v>43</v>
      </c>
      <c r="J27" s="32" t="s">
        <v>44</v>
      </c>
      <c r="K27" s="32" t="s">
        <v>43</v>
      </c>
      <c r="L27" s="32" t="s">
        <v>44</v>
      </c>
      <c r="M27" s="32" t="s">
        <v>43</v>
      </c>
      <c r="N27" s="32" t="s">
        <v>44</v>
      </c>
      <c r="O27" s="32" t="s">
        <v>43</v>
      </c>
      <c r="P27" s="32" t="s">
        <v>44</v>
      </c>
    </row>
    <row r="28" spans="2:16" ht="12.75" x14ac:dyDescent="0.2">
      <c r="B28" s="32"/>
      <c r="C28" s="37">
        <f t="shared" ref="C28:P28" si="5">$B3*C26</f>
        <v>3.807221283644211</v>
      </c>
      <c r="D28" s="37">
        <f t="shared" si="5"/>
        <v>4.7002731896842058E-2</v>
      </c>
      <c r="E28" s="37">
        <f t="shared" si="5"/>
        <v>1.9877448256545596</v>
      </c>
      <c r="F28" s="37">
        <f t="shared" si="5"/>
        <v>2.4540059575982189E-2</v>
      </c>
      <c r="G28" s="37">
        <f t="shared" si="5"/>
        <v>1.7892412261881172</v>
      </c>
      <c r="H28" s="37">
        <f t="shared" si="5"/>
        <v>2.2089397854174259E-2</v>
      </c>
      <c r="I28" s="37">
        <f t="shared" si="5"/>
        <v>1.7071966723738345</v>
      </c>
      <c r="J28" s="37">
        <f t="shared" si="5"/>
        <v>2.1076502128072033E-2</v>
      </c>
      <c r="K28" s="37">
        <f t="shared" si="5"/>
        <v>1.2573747641454756</v>
      </c>
      <c r="L28" s="37">
        <f t="shared" si="5"/>
        <v>1.552314523636388E-2</v>
      </c>
      <c r="M28" s="37">
        <f t="shared" si="5"/>
        <v>1.0934765487740685</v>
      </c>
      <c r="N28" s="37">
        <f t="shared" si="5"/>
        <v>1.3499710478692202E-2</v>
      </c>
      <c r="O28" s="37">
        <f t="shared" si="5"/>
        <v>1.0875582370282766</v>
      </c>
      <c r="P28" s="37">
        <f t="shared" si="5"/>
        <v>1.3426644901583663E-2</v>
      </c>
    </row>
    <row r="29" spans="2:16" ht="12.75" x14ac:dyDescent="0.2">
      <c r="B29" s="32" t="s">
        <v>23</v>
      </c>
      <c r="C29" s="37">
        <f t="shared" ref="C29:P29" si="6">SUM(C28)</f>
        <v>3.807221283644211</v>
      </c>
      <c r="D29" s="37">
        <f t="shared" si="6"/>
        <v>4.7002731896842058E-2</v>
      </c>
      <c r="E29" s="37">
        <f t="shared" si="6"/>
        <v>1.9877448256545596</v>
      </c>
      <c r="F29" s="37">
        <f t="shared" si="6"/>
        <v>2.4540059575982189E-2</v>
      </c>
      <c r="G29" s="37">
        <f t="shared" si="6"/>
        <v>1.7892412261881172</v>
      </c>
      <c r="H29" s="37">
        <f t="shared" si="6"/>
        <v>2.2089397854174259E-2</v>
      </c>
      <c r="I29" s="37">
        <f t="shared" si="6"/>
        <v>1.7071966723738345</v>
      </c>
      <c r="J29" s="37">
        <f t="shared" si="6"/>
        <v>2.1076502128072033E-2</v>
      </c>
      <c r="K29" s="37">
        <f t="shared" si="6"/>
        <v>1.2573747641454756</v>
      </c>
      <c r="L29" s="37">
        <f t="shared" si="6"/>
        <v>1.552314523636388E-2</v>
      </c>
      <c r="M29" s="37">
        <f t="shared" si="6"/>
        <v>1.0934765487740685</v>
      </c>
      <c r="N29" s="37">
        <f t="shared" si="6"/>
        <v>1.3499710478692202E-2</v>
      </c>
      <c r="O29" s="37">
        <f t="shared" si="6"/>
        <v>1.0875582370282766</v>
      </c>
      <c r="P29" s="37">
        <f t="shared" si="6"/>
        <v>1.3426644901583663E-2</v>
      </c>
    </row>
    <row r="30" spans="2:16" ht="12.75" x14ac:dyDescent="0.2">
      <c r="B30" s="32" t="s">
        <v>45</v>
      </c>
      <c r="C30" s="37">
        <f t="shared" ref="C30:P30" si="7">POWER((C29/$B$6),1/$S$3)</f>
        <v>1.9512102100189725</v>
      </c>
      <c r="D30" s="37">
        <f t="shared" si="7"/>
        <v>0.21680113444655238</v>
      </c>
      <c r="E30" s="37">
        <f t="shared" si="7"/>
        <v>1.4098740460319272</v>
      </c>
      <c r="F30" s="37">
        <f t="shared" si="7"/>
        <v>0.15665267178132516</v>
      </c>
      <c r="G30" s="37">
        <f t="shared" si="7"/>
        <v>1.3376252188883138</v>
      </c>
      <c r="H30" s="37">
        <f t="shared" si="7"/>
        <v>0.14862502432092367</v>
      </c>
      <c r="I30" s="37">
        <f t="shared" si="7"/>
        <v>1.306597364298163</v>
      </c>
      <c r="J30" s="37">
        <f t="shared" si="7"/>
        <v>0.14517748492201812</v>
      </c>
      <c r="K30" s="37">
        <f t="shared" si="7"/>
        <v>1.1213272333079445</v>
      </c>
      <c r="L30" s="37">
        <f t="shared" si="7"/>
        <v>0.12459191481199376</v>
      </c>
      <c r="M30" s="37">
        <f t="shared" si="7"/>
        <v>1.0456942903090767</v>
      </c>
      <c r="N30" s="37">
        <f t="shared" si="7"/>
        <v>0.11618825447878628</v>
      </c>
      <c r="O30" s="37">
        <f t="shared" si="7"/>
        <v>1.0428606028799592</v>
      </c>
      <c r="P30" s="37">
        <f t="shared" si="7"/>
        <v>0.11587340031999548</v>
      </c>
    </row>
    <row r="31" spans="2:16" ht="12.75" x14ac:dyDescent="0.2">
      <c r="B31" s="32"/>
      <c r="C31" s="32"/>
      <c r="D31" s="32" t="b">
        <f>IF(D30&gt;E30,TRUE,FALSE)</f>
        <v>0</v>
      </c>
      <c r="E31" s="32"/>
      <c r="F31" s="32" t="b">
        <f>IF(F30&gt;G30,TRUE,FALSE)</f>
        <v>0</v>
      </c>
      <c r="G31" s="32"/>
      <c r="H31" s="32" t="b">
        <f>IF(H30&gt;I30,TRUE,FALSE)</f>
        <v>0</v>
      </c>
      <c r="I31" s="32"/>
      <c r="J31" s="32" t="b">
        <f>IF(J30&gt;K30,TRUE,FALSE)</f>
        <v>0</v>
      </c>
      <c r="K31" s="32"/>
      <c r="L31" s="32" t="b">
        <f>IF(L30&gt;M30,TRUE,FALSE)</f>
        <v>0</v>
      </c>
      <c r="M31" s="32"/>
      <c r="N31" s="32" t="b">
        <f>IF(N30&gt;O30,TRUE,FALSE)</f>
        <v>0</v>
      </c>
      <c r="O31" s="32"/>
      <c r="P31" s="32"/>
    </row>
  </sheetData>
  <mergeCells count="7">
    <mergeCell ref="M24:N24"/>
    <mergeCell ref="O24:P24"/>
    <mergeCell ref="C24:D24"/>
    <mergeCell ref="E24:F24"/>
    <mergeCell ref="G24:H24"/>
    <mergeCell ref="I24:J24"/>
    <mergeCell ref="K24:L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F29"/>
  <sheetViews>
    <sheetView workbookViewId="0">
      <selection activeCell="A2" sqref="A2"/>
    </sheetView>
  </sheetViews>
  <sheetFormatPr defaultColWidth="12.5703125" defaultRowHeight="15.75" customHeight="1" x14ac:dyDescent="0.2"/>
  <cols>
    <col min="1" max="16384" width="12.5703125" style="35"/>
  </cols>
  <sheetData>
    <row r="1" spans="1:19" ht="15.75" customHeight="1" x14ac:dyDescent="0.25">
      <c r="A1" s="36"/>
      <c r="B1" s="36"/>
      <c r="C1" s="33" t="s">
        <v>8</v>
      </c>
      <c r="D1" s="34" t="s">
        <v>9</v>
      </c>
      <c r="E1" s="34" t="s">
        <v>10</v>
      </c>
      <c r="F1" s="34" t="s">
        <v>11</v>
      </c>
      <c r="G1" s="34" t="s">
        <v>12</v>
      </c>
      <c r="H1" s="34" t="s">
        <v>13</v>
      </c>
      <c r="I1" s="34" t="s">
        <v>14</v>
      </c>
      <c r="J1" s="34" t="s">
        <v>15</v>
      </c>
      <c r="K1" s="34" t="s">
        <v>16</v>
      </c>
      <c r="L1" s="34" t="s">
        <v>17</v>
      </c>
      <c r="M1" s="34" t="s">
        <v>18</v>
      </c>
      <c r="N1" s="34" t="s">
        <v>19</v>
      </c>
      <c r="O1" s="34" t="s">
        <v>20</v>
      </c>
      <c r="P1" s="34" t="s">
        <v>21</v>
      </c>
    </row>
    <row r="2" spans="1:19" ht="15.75" customHeight="1" x14ac:dyDescent="0.25">
      <c r="A2" s="36" t="s">
        <v>114</v>
      </c>
      <c r="B2" s="21"/>
      <c r="C2" s="37">
        <v>180</v>
      </c>
      <c r="D2" s="32" t="s">
        <v>82</v>
      </c>
      <c r="E2" s="37">
        <v>30</v>
      </c>
      <c r="F2" s="37">
        <v>260</v>
      </c>
      <c r="G2" s="32" t="s">
        <v>82</v>
      </c>
      <c r="H2" s="37">
        <v>10</v>
      </c>
      <c r="I2" s="37">
        <v>20</v>
      </c>
      <c r="J2" s="37">
        <v>90</v>
      </c>
      <c r="K2" s="37">
        <v>4</v>
      </c>
      <c r="L2" s="37">
        <v>40</v>
      </c>
      <c r="M2" s="37">
        <v>10</v>
      </c>
      <c r="N2" s="37">
        <v>10</v>
      </c>
      <c r="O2" s="37">
        <v>40</v>
      </c>
      <c r="P2" s="32" t="s">
        <v>82</v>
      </c>
      <c r="R2" s="33"/>
      <c r="S2" s="38"/>
    </row>
    <row r="3" spans="1:19" ht="15.75" customHeight="1" x14ac:dyDescent="0.25">
      <c r="A3" s="36" t="s">
        <v>83</v>
      </c>
      <c r="B3" s="21">
        <v>0.33333333332999998</v>
      </c>
      <c r="C3" s="37">
        <v>0.33814999999999995</v>
      </c>
      <c r="D3" s="37">
        <v>0.23815000000000003</v>
      </c>
      <c r="E3" s="37">
        <v>0.21290000000000003</v>
      </c>
      <c r="F3" s="37">
        <v>0.3629</v>
      </c>
      <c r="G3" s="37">
        <v>7.2900000000000006E-2</v>
      </c>
      <c r="H3" s="37">
        <v>0.157975</v>
      </c>
      <c r="I3" s="37">
        <v>0.46797500000000003</v>
      </c>
      <c r="J3" s="37">
        <v>0.19869999999999999</v>
      </c>
      <c r="K3" s="37">
        <v>0.38450000000000001</v>
      </c>
      <c r="L3" s="37">
        <v>0.33450000000000002</v>
      </c>
      <c r="M3" s="37">
        <v>0.2445</v>
      </c>
      <c r="N3" s="37">
        <v>8.2850000000000007E-2</v>
      </c>
      <c r="O3" s="37">
        <v>0.15785000000000002</v>
      </c>
      <c r="P3" s="37">
        <v>7.7850000000000003E-2</v>
      </c>
      <c r="R3" s="33" t="s">
        <v>2</v>
      </c>
      <c r="S3" s="38">
        <v>2</v>
      </c>
    </row>
    <row r="4" spans="1:19" ht="12.75" x14ac:dyDescent="0.2">
      <c r="A4" s="36" t="s">
        <v>84</v>
      </c>
      <c r="B4" s="21">
        <v>0.33333333332999998</v>
      </c>
      <c r="C4" s="37">
        <v>0.33814999999999995</v>
      </c>
      <c r="D4" s="37">
        <v>0.23815000000000003</v>
      </c>
      <c r="E4" s="37">
        <v>0.21290000000000003</v>
      </c>
      <c r="F4" s="37">
        <v>0.3629</v>
      </c>
      <c r="G4" s="37">
        <v>7.2900000000000006E-2</v>
      </c>
      <c r="H4" s="37">
        <v>0.157975</v>
      </c>
      <c r="I4" s="37">
        <v>0.46797500000000003</v>
      </c>
      <c r="J4" s="37">
        <v>0.19869999999999999</v>
      </c>
      <c r="K4" s="37">
        <v>0.38450000000000001</v>
      </c>
      <c r="L4" s="37">
        <v>0.33450000000000002</v>
      </c>
      <c r="M4" s="37">
        <v>0.2445</v>
      </c>
      <c r="N4" s="37">
        <v>8.2850000000000007E-2</v>
      </c>
      <c r="O4" s="37">
        <v>0.15785000000000002</v>
      </c>
      <c r="P4" s="37">
        <v>7.7850000000000003E-2</v>
      </c>
      <c r="R4" s="32" t="s">
        <v>5</v>
      </c>
      <c r="S4" s="32"/>
    </row>
    <row r="5" spans="1:19" ht="12.75" x14ac:dyDescent="0.2">
      <c r="A5" s="36" t="s">
        <v>85</v>
      </c>
      <c r="B5" s="21">
        <v>0.33333333332999998</v>
      </c>
      <c r="C5" s="37">
        <v>0.33814999999999995</v>
      </c>
      <c r="D5" s="37">
        <v>0.23815000000000003</v>
      </c>
      <c r="E5" s="37">
        <v>0.21290000000000003</v>
      </c>
      <c r="F5" s="37">
        <v>0.3629</v>
      </c>
      <c r="G5" s="37">
        <v>7.2900000000000006E-2</v>
      </c>
      <c r="H5" s="37">
        <v>0.157975</v>
      </c>
      <c r="I5" s="37">
        <v>0.46797500000000003</v>
      </c>
      <c r="J5" s="37">
        <v>0.19869999999999999</v>
      </c>
      <c r="K5" s="37">
        <v>0.38450000000000001</v>
      </c>
      <c r="L5" s="37">
        <v>0.33450000000000002</v>
      </c>
      <c r="M5" s="37">
        <v>0.2445</v>
      </c>
      <c r="N5" s="37">
        <v>8.2850000000000007E-2</v>
      </c>
      <c r="O5" s="37">
        <v>0.15785000000000002</v>
      </c>
      <c r="P5" s="37">
        <v>7.7850000000000003E-2</v>
      </c>
      <c r="R5" s="32" t="s">
        <v>22</v>
      </c>
      <c r="S5" s="37">
        <v>14</v>
      </c>
    </row>
    <row r="6" spans="1:19" ht="12.75" x14ac:dyDescent="0.2">
      <c r="A6" s="36" t="s">
        <v>23</v>
      </c>
      <c r="B6" s="36">
        <f t="shared" ref="B6:P6" si="0">SUM(B3:B5)</f>
        <v>0.99999999999</v>
      </c>
      <c r="C6" s="36">
        <f t="shared" si="0"/>
        <v>1.0144499999999999</v>
      </c>
      <c r="D6" s="36">
        <f t="shared" si="0"/>
        <v>0.71445000000000003</v>
      </c>
      <c r="E6" s="36">
        <f t="shared" si="0"/>
        <v>0.63870000000000005</v>
      </c>
      <c r="F6" s="36">
        <f t="shared" si="0"/>
        <v>1.0887</v>
      </c>
      <c r="G6" s="36">
        <f t="shared" si="0"/>
        <v>0.21870000000000001</v>
      </c>
      <c r="H6" s="36">
        <f t="shared" si="0"/>
        <v>0.47392500000000004</v>
      </c>
      <c r="I6" s="36">
        <f t="shared" si="0"/>
        <v>1.4039250000000001</v>
      </c>
      <c r="J6" s="36">
        <f t="shared" si="0"/>
        <v>0.59609999999999996</v>
      </c>
      <c r="K6" s="36">
        <f t="shared" si="0"/>
        <v>1.1535</v>
      </c>
      <c r="L6" s="36">
        <f t="shared" si="0"/>
        <v>1.0035000000000001</v>
      </c>
      <c r="M6" s="36">
        <f t="shared" si="0"/>
        <v>0.73350000000000004</v>
      </c>
      <c r="N6" s="36">
        <f t="shared" si="0"/>
        <v>0.24855000000000002</v>
      </c>
      <c r="O6" s="36">
        <f t="shared" si="0"/>
        <v>0.47355000000000003</v>
      </c>
      <c r="P6" s="36">
        <f t="shared" si="0"/>
        <v>0.23355000000000001</v>
      </c>
      <c r="R6" s="32" t="s">
        <v>3</v>
      </c>
      <c r="S6" s="37">
        <f>S7*S8</f>
        <v>0.1</v>
      </c>
    </row>
    <row r="7" spans="1:19" ht="12.75" x14ac:dyDescent="0.2"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R7" s="32" t="s">
        <v>27</v>
      </c>
      <c r="S7" s="32">
        <v>0.1</v>
      </c>
    </row>
    <row r="8" spans="1:19" ht="12.75" x14ac:dyDescent="0.2">
      <c r="C8" s="32" t="s">
        <v>24</v>
      </c>
      <c r="D8" s="32" t="s">
        <v>24</v>
      </c>
      <c r="E8" s="32" t="s">
        <v>24</v>
      </c>
      <c r="F8" s="32" t="s">
        <v>24</v>
      </c>
      <c r="G8" s="32" t="s">
        <v>24</v>
      </c>
      <c r="H8" s="32" t="s">
        <v>24</v>
      </c>
      <c r="I8" s="32" t="s">
        <v>24</v>
      </c>
      <c r="J8" s="32" t="s">
        <v>24</v>
      </c>
      <c r="K8" s="32" t="s">
        <v>24</v>
      </c>
      <c r="L8" s="32" t="s">
        <v>24</v>
      </c>
      <c r="M8" s="32" t="s">
        <v>24</v>
      </c>
      <c r="N8" s="32" t="s">
        <v>24</v>
      </c>
      <c r="O8" s="32" t="s">
        <v>24</v>
      </c>
      <c r="P8" s="32" t="s">
        <v>24</v>
      </c>
      <c r="R8" s="32" t="s">
        <v>26</v>
      </c>
      <c r="S8" s="40">
        <v>1</v>
      </c>
    </row>
    <row r="9" spans="1:19" ht="12.75" x14ac:dyDescent="0.2">
      <c r="C9" s="40">
        <f>POWER(($B6*C3),$S$3)</f>
        <v>0.11434542249771304</v>
      </c>
      <c r="D9" s="40">
        <f t="shared" ref="D9:P9" si="1">POWER(($B6*D3),$S$3)</f>
        <v>5.67154224988657E-2</v>
      </c>
      <c r="E9" s="40">
        <f t="shared" si="1"/>
        <v>4.5326409999093487E-2</v>
      </c>
      <c r="F9" s="40">
        <f t="shared" si="1"/>
        <v>0.13169640999736609</v>
      </c>
      <c r="G9" s="40">
        <f t="shared" si="1"/>
        <v>5.3144099998937129E-3</v>
      </c>
      <c r="H9" s="40">
        <f t="shared" si="1"/>
        <v>2.4956100624500883E-2</v>
      </c>
      <c r="I9" s="40">
        <f t="shared" si="1"/>
        <v>0.21900060062062002</v>
      </c>
      <c r="J9" s="40">
        <f t="shared" si="1"/>
        <v>3.9481689999210361E-2</v>
      </c>
      <c r="K9" s="40">
        <f t="shared" si="1"/>
        <v>0.1478402499970432</v>
      </c>
      <c r="L9" s="40">
        <f t="shared" si="1"/>
        <v>0.11189024999776222</v>
      </c>
      <c r="M9" s="40">
        <f t="shared" si="1"/>
        <v>5.9780249998804401E-2</v>
      </c>
      <c r="N9" s="40">
        <f t="shared" si="1"/>
        <v>6.8641224998627183E-3</v>
      </c>
      <c r="O9" s="40">
        <f t="shared" si="1"/>
        <v>2.4916622499501679E-2</v>
      </c>
      <c r="P9" s="40">
        <f t="shared" si="1"/>
        <v>6.0606224998787876E-3</v>
      </c>
    </row>
    <row r="10" spans="1:19" ht="12.75" x14ac:dyDescent="0.2">
      <c r="B10" s="40" t="s">
        <v>23</v>
      </c>
      <c r="C10" s="20">
        <f t="shared" ref="C10:P10" si="2">SUM(C9)</f>
        <v>0.11434542249771304</v>
      </c>
      <c r="D10" s="20">
        <f t="shared" si="2"/>
        <v>5.67154224988657E-2</v>
      </c>
      <c r="E10" s="20">
        <f t="shared" si="2"/>
        <v>4.5326409999093487E-2</v>
      </c>
      <c r="F10" s="20">
        <f t="shared" si="2"/>
        <v>0.13169640999736609</v>
      </c>
      <c r="G10" s="20">
        <f t="shared" si="2"/>
        <v>5.3144099998937129E-3</v>
      </c>
      <c r="H10" s="20">
        <f t="shared" si="2"/>
        <v>2.4956100624500883E-2</v>
      </c>
      <c r="I10" s="20">
        <f t="shared" si="2"/>
        <v>0.21900060062062002</v>
      </c>
      <c r="J10" s="20">
        <f t="shared" si="2"/>
        <v>3.9481689999210361E-2</v>
      </c>
      <c r="K10" s="20">
        <f t="shared" si="2"/>
        <v>0.1478402499970432</v>
      </c>
      <c r="L10" s="20">
        <f t="shared" si="2"/>
        <v>0.11189024999776222</v>
      </c>
      <c r="M10" s="20">
        <f t="shared" si="2"/>
        <v>5.9780249998804401E-2</v>
      </c>
      <c r="N10" s="20">
        <f t="shared" si="2"/>
        <v>6.8641224998627183E-3</v>
      </c>
      <c r="O10" s="20">
        <f t="shared" si="2"/>
        <v>2.4916622499501679E-2</v>
      </c>
      <c r="P10" s="20">
        <f t="shared" si="2"/>
        <v>6.0606224998787876E-3</v>
      </c>
    </row>
    <row r="11" spans="1:19" ht="12.75" x14ac:dyDescent="0.2">
      <c r="C11" s="20">
        <f t="shared" ref="C11:P11" si="3">POWER((C10/$B$6),1/$S$3)</f>
        <v>0.33814999999830919</v>
      </c>
      <c r="D11" s="20">
        <f t="shared" si="3"/>
        <v>0.23814999999880929</v>
      </c>
      <c r="E11" s="20">
        <f t="shared" si="3"/>
        <v>0.21289999999893552</v>
      </c>
      <c r="F11" s="20">
        <f t="shared" si="3"/>
        <v>0.36289999999818556</v>
      </c>
      <c r="G11" s="20">
        <f t="shared" si="3"/>
        <v>7.2899999999635506E-2</v>
      </c>
      <c r="H11" s="20">
        <f t="shared" si="3"/>
        <v>0.15797499999921014</v>
      </c>
      <c r="I11" s="20">
        <f t="shared" si="3"/>
        <v>0.46797499999766012</v>
      </c>
      <c r="J11" s="20">
        <f t="shared" si="3"/>
        <v>0.19869999999900648</v>
      </c>
      <c r="K11" s="20">
        <f t="shared" si="3"/>
        <v>0.38449999999807749</v>
      </c>
      <c r="L11" s="20">
        <f t="shared" si="3"/>
        <v>0.33449999999832752</v>
      </c>
      <c r="M11" s="20">
        <f t="shared" si="3"/>
        <v>0.2444999999987775</v>
      </c>
      <c r="N11" s="20">
        <f t="shared" si="3"/>
        <v>8.2849999999585755E-2</v>
      </c>
      <c r="O11" s="20">
        <f t="shared" si="3"/>
        <v>0.15784999999921079</v>
      </c>
      <c r="P11" s="20">
        <f t="shared" si="3"/>
        <v>7.7849999999610744E-2</v>
      </c>
    </row>
    <row r="12" spans="1:19" ht="12.75" x14ac:dyDescent="0.2">
      <c r="B12" s="32" t="s">
        <v>28</v>
      </c>
      <c r="C12" s="37">
        <f t="shared" ref="C12:P12" si="4">RANK(C11,$C$11:$P$11)</f>
        <v>4</v>
      </c>
      <c r="D12" s="37">
        <f t="shared" si="4"/>
        <v>7</v>
      </c>
      <c r="E12" s="37">
        <f t="shared" si="4"/>
        <v>8</v>
      </c>
      <c r="F12" s="37">
        <f t="shared" si="4"/>
        <v>3</v>
      </c>
      <c r="G12" s="37">
        <f t="shared" si="4"/>
        <v>14</v>
      </c>
      <c r="H12" s="37">
        <f t="shared" si="4"/>
        <v>10</v>
      </c>
      <c r="I12" s="37">
        <f t="shared" si="4"/>
        <v>1</v>
      </c>
      <c r="J12" s="37">
        <f t="shared" si="4"/>
        <v>9</v>
      </c>
      <c r="K12" s="37">
        <f t="shared" si="4"/>
        <v>2</v>
      </c>
      <c r="L12" s="37">
        <f t="shared" si="4"/>
        <v>5</v>
      </c>
      <c r="M12" s="37">
        <f t="shared" si="4"/>
        <v>6</v>
      </c>
      <c r="N12" s="37">
        <f t="shared" si="4"/>
        <v>12</v>
      </c>
      <c r="O12" s="37">
        <f t="shared" si="4"/>
        <v>11</v>
      </c>
      <c r="P12" s="37">
        <f t="shared" si="4"/>
        <v>13</v>
      </c>
    </row>
    <row r="14" spans="1:19" ht="12.75" x14ac:dyDescent="0.2">
      <c r="C14" s="40" t="s">
        <v>14</v>
      </c>
      <c r="D14" s="40" t="s">
        <v>16</v>
      </c>
      <c r="E14" s="40" t="s">
        <v>11</v>
      </c>
      <c r="F14" s="40" t="s">
        <v>8</v>
      </c>
      <c r="G14" s="40" t="s">
        <v>17</v>
      </c>
      <c r="H14" s="40" t="s">
        <v>18</v>
      </c>
      <c r="I14" s="40" t="s">
        <v>9</v>
      </c>
      <c r="J14" s="40" t="s">
        <v>10</v>
      </c>
      <c r="K14" s="40" t="s">
        <v>15</v>
      </c>
      <c r="L14" s="40" t="s">
        <v>13</v>
      </c>
      <c r="M14" s="40" t="s">
        <v>20</v>
      </c>
      <c r="N14" s="40" t="s">
        <v>19</v>
      </c>
      <c r="O14" s="40" t="s">
        <v>21</v>
      </c>
      <c r="P14" s="40" t="s">
        <v>12</v>
      </c>
      <c r="Q14" s="43" t="s">
        <v>108</v>
      </c>
    </row>
    <row r="15" spans="1:19" ht="12.75" x14ac:dyDescent="0.2">
      <c r="B15" s="40" t="s">
        <v>1</v>
      </c>
      <c r="C15" s="20">
        <f>I11</f>
        <v>0.46797499999766012</v>
      </c>
      <c r="D15" s="20">
        <f>K11</f>
        <v>0.38449999999807749</v>
      </c>
      <c r="E15" s="20">
        <f>F11</f>
        <v>0.36289999999818556</v>
      </c>
      <c r="F15" s="20">
        <f>C11</f>
        <v>0.33814999999830919</v>
      </c>
      <c r="G15" s="20">
        <f>N11</f>
        <v>8.2849999999585755E-2</v>
      </c>
      <c r="H15" s="20">
        <f>M11</f>
        <v>0.2444999999987775</v>
      </c>
      <c r="I15" s="20">
        <f t="shared" ref="I15:J15" si="5">D11</f>
        <v>0.23814999999880929</v>
      </c>
      <c r="J15" s="20">
        <f t="shared" si="5"/>
        <v>0.21289999999893552</v>
      </c>
      <c r="K15" s="20">
        <f>J11</f>
        <v>0.19869999999900648</v>
      </c>
      <c r="L15" s="20">
        <f>H11</f>
        <v>0.15797499999921014</v>
      </c>
      <c r="M15" s="20">
        <f>O11</f>
        <v>0.15784999999921079</v>
      </c>
      <c r="N15" s="20">
        <f>N11</f>
        <v>8.2849999999585755E-2</v>
      </c>
      <c r="O15" s="20">
        <f>P11</f>
        <v>7.7849999999610744E-2</v>
      </c>
      <c r="P15" s="20">
        <f>G11</f>
        <v>7.2899999999635506E-2</v>
      </c>
    </row>
    <row r="16" spans="1:19" ht="12.75" x14ac:dyDescent="0.2">
      <c r="B16" s="40" t="s">
        <v>87</v>
      </c>
      <c r="C16" s="40">
        <v>0.97919999999999996</v>
      </c>
      <c r="D16" s="40">
        <v>0.28899999999999998</v>
      </c>
      <c r="E16" s="40">
        <v>0.35304000000000002</v>
      </c>
      <c r="F16" s="40">
        <v>5.4260000000000003E-2</v>
      </c>
      <c r="G16" s="40">
        <v>1</v>
      </c>
      <c r="H16" s="40">
        <v>0.13156000000000001</v>
      </c>
      <c r="I16" s="40">
        <v>0.55979999999999996</v>
      </c>
      <c r="J16" s="40">
        <v>0.34499000000000002</v>
      </c>
      <c r="K16" s="40">
        <v>1</v>
      </c>
      <c r="L16" s="40">
        <v>3.9500000000000004E-3</v>
      </c>
      <c r="M16" s="40">
        <v>1</v>
      </c>
      <c r="N16" s="40">
        <v>1</v>
      </c>
      <c r="O16" s="40">
        <v>0.32834999999999998</v>
      </c>
      <c r="Q16" s="20">
        <f t="shared" ref="Q16:Q20" si="6">POWER(PRODUCT(C16:P16),1/$S$5)</f>
        <v>0.32960810391679296</v>
      </c>
    </row>
    <row r="17" spans="2:32" ht="12.75" x14ac:dyDescent="0.2">
      <c r="B17" s="40" t="s">
        <v>78</v>
      </c>
      <c r="C17" s="40">
        <v>0.32640000000000002</v>
      </c>
      <c r="D17" s="40">
        <v>9.6329999999999999E-2</v>
      </c>
      <c r="E17" s="40">
        <v>0.11768000000000001</v>
      </c>
      <c r="F17" s="40">
        <v>1.8079999999999999E-2</v>
      </c>
      <c r="G17" s="40">
        <v>0.51812999999999998</v>
      </c>
      <c r="H17" s="40">
        <v>4.385E-2</v>
      </c>
      <c r="I17" s="40">
        <v>0.18659999999999999</v>
      </c>
      <c r="J17" s="40">
        <v>0.11498999999999999</v>
      </c>
      <c r="K17" s="40">
        <v>0.38058999999999998</v>
      </c>
      <c r="L17" s="40">
        <v>1.31E-3</v>
      </c>
      <c r="M17" s="40">
        <v>1</v>
      </c>
      <c r="N17" s="40">
        <v>1</v>
      </c>
      <c r="O17" s="40">
        <v>0.10945000000000001</v>
      </c>
      <c r="Q17" s="20">
        <f t="shared" si="6"/>
        <v>0.14478993635102813</v>
      </c>
    </row>
    <row r="18" spans="2:32" ht="12.75" x14ac:dyDescent="0.2">
      <c r="B18" s="40" t="s">
        <v>79</v>
      </c>
      <c r="C18" s="40">
        <v>0.19583999999999999</v>
      </c>
      <c r="D18" s="40">
        <v>5.7799999999999997E-2</v>
      </c>
      <c r="E18" s="40">
        <v>7.0599999999999996E-2</v>
      </c>
      <c r="F18" s="40">
        <v>1.085E-2</v>
      </c>
      <c r="G18" s="40">
        <v>0.31087999999999999</v>
      </c>
      <c r="H18" s="40">
        <v>2.631E-2</v>
      </c>
      <c r="I18" s="40">
        <v>0.11196</v>
      </c>
      <c r="J18" s="40">
        <v>6.8989999999999996E-2</v>
      </c>
      <c r="K18" s="40">
        <v>0.22835</v>
      </c>
      <c r="L18" s="40">
        <v>7.9000000000000001E-4</v>
      </c>
      <c r="M18" s="40">
        <v>0.62317999999999996</v>
      </c>
      <c r="N18" s="40">
        <v>1</v>
      </c>
      <c r="O18" s="40">
        <v>6.5670000000000006E-2</v>
      </c>
      <c r="Q18" s="20">
        <f t="shared" si="6"/>
        <v>9.3738237586342893E-2</v>
      </c>
    </row>
    <row r="19" spans="2:32" ht="12.75" x14ac:dyDescent="0.2">
      <c r="B19" s="40" t="s">
        <v>88</v>
      </c>
      <c r="C19" s="40">
        <v>0.12239999999999999</v>
      </c>
      <c r="D19" s="40">
        <v>3.6119999999999999E-2</v>
      </c>
      <c r="E19" s="40">
        <v>4.4130000000000003E-2</v>
      </c>
      <c r="F19" s="40">
        <v>6.7799999999999996E-3</v>
      </c>
      <c r="G19" s="40">
        <v>0.1943</v>
      </c>
      <c r="H19" s="40">
        <v>1.644E-2</v>
      </c>
      <c r="I19" s="40">
        <v>6.9970000000000004E-2</v>
      </c>
      <c r="J19" s="40">
        <v>4.3119999999999999E-2</v>
      </c>
      <c r="K19" s="40">
        <v>0.14272000000000001</v>
      </c>
      <c r="L19" s="40">
        <v>4.8999999999999998E-4</v>
      </c>
      <c r="M19" s="40">
        <v>0.38947999999999999</v>
      </c>
      <c r="N19" s="40">
        <v>1</v>
      </c>
      <c r="O19" s="40">
        <v>4.104E-2</v>
      </c>
      <c r="Q19" s="20">
        <f t="shared" si="6"/>
        <v>6.2618440372364942E-2</v>
      </c>
    </row>
    <row r="20" spans="2:32" ht="12.75" x14ac:dyDescent="0.2">
      <c r="B20" s="40" t="s">
        <v>81</v>
      </c>
      <c r="C20" s="40">
        <v>9.7919999999999993E-2</v>
      </c>
      <c r="D20" s="40">
        <v>2.8899999999999999E-2</v>
      </c>
      <c r="E20" s="40">
        <v>3.5299999999999998E-2</v>
      </c>
      <c r="F20" s="40">
        <v>5.4200000000000003E-3</v>
      </c>
      <c r="G20" s="40">
        <v>0.15543999999999999</v>
      </c>
      <c r="H20" s="40">
        <v>1.315E-2</v>
      </c>
      <c r="I20" s="40">
        <v>5.5980000000000002E-2</v>
      </c>
      <c r="J20" s="40">
        <v>3.449E-2</v>
      </c>
      <c r="K20" s="40">
        <v>0.11416999999999999</v>
      </c>
      <c r="L20" s="40">
        <v>3.8999999999999999E-4</v>
      </c>
      <c r="M20" s="40">
        <v>0.31158999999999998</v>
      </c>
      <c r="N20" s="40">
        <v>3.1109999999999999E-2</v>
      </c>
      <c r="O20" s="40">
        <v>3.2829999999999998E-2</v>
      </c>
      <c r="Q20" s="20">
        <f t="shared" si="6"/>
        <v>4.0345483099933917E-2</v>
      </c>
    </row>
    <row r="21" spans="2:32" ht="12.75" x14ac:dyDescent="0.2">
      <c r="B21" s="32"/>
      <c r="C21" s="39"/>
      <c r="D21" s="39"/>
      <c r="E21" s="39"/>
      <c r="F21" s="39"/>
      <c r="G21" s="39"/>
      <c r="H21" s="39"/>
      <c r="I21" s="39"/>
      <c r="J21" s="39"/>
      <c r="K21" s="39"/>
      <c r="L21" s="39"/>
    </row>
    <row r="22" spans="2:32" ht="12.75" x14ac:dyDescent="0.2">
      <c r="B22" s="32"/>
      <c r="C22" s="49" t="s">
        <v>30</v>
      </c>
      <c r="D22" s="50"/>
      <c r="E22" s="49" t="s">
        <v>36</v>
      </c>
      <c r="F22" s="50"/>
      <c r="G22" s="49" t="s">
        <v>32</v>
      </c>
      <c r="H22" s="50"/>
      <c r="I22" s="49" t="s">
        <v>31</v>
      </c>
      <c r="J22" s="50"/>
      <c r="K22" s="49" t="s">
        <v>34</v>
      </c>
      <c r="L22" s="50"/>
      <c r="M22" s="49" t="s">
        <v>33</v>
      </c>
      <c r="N22" s="50"/>
      <c r="O22" s="49" t="s">
        <v>89</v>
      </c>
      <c r="P22" s="50"/>
      <c r="Q22" s="49" t="s">
        <v>37</v>
      </c>
      <c r="R22" s="50"/>
      <c r="S22" s="49" t="s">
        <v>35</v>
      </c>
      <c r="T22" s="50"/>
      <c r="U22" s="49" t="s">
        <v>40</v>
      </c>
      <c r="V22" s="50"/>
      <c r="W22" s="49" t="s">
        <v>38</v>
      </c>
      <c r="X22" s="50"/>
      <c r="Y22" s="49" t="s">
        <v>39</v>
      </c>
      <c r="Z22" s="50"/>
      <c r="AA22" s="49" t="s">
        <v>90</v>
      </c>
      <c r="AB22" s="50"/>
      <c r="AC22" s="49" t="s">
        <v>91</v>
      </c>
      <c r="AD22" s="50"/>
      <c r="AE22" s="39"/>
      <c r="AF22" s="39"/>
    </row>
    <row r="23" spans="2:32" ht="12.75" x14ac:dyDescent="0.2">
      <c r="B23" s="32"/>
      <c r="C23" s="36" t="s">
        <v>41</v>
      </c>
      <c r="D23" s="36" t="s">
        <v>42</v>
      </c>
      <c r="E23" s="36" t="s">
        <v>41</v>
      </c>
      <c r="F23" s="36" t="s">
        <v>42</v>
      </c>
      <c r="G23" s="36" t="s">
        <v>41</v>
      </c>
      <c r="H23" s="36" t="s">
        <v>42</v>
      </c>
      <c r="I23" s="36" t="s">
        <v>41</v>
      </c>
      <c r="J23" s="36" t="s">
        <v>42</v>
      </c>
      <c r="K23" s="36" t="s">
        <v>41</v>
      </c>
      <c r="L23" s="36" t="s">
        <v>42</v>
      </c>
      <c r="M23" s="36" t="s">
        <v>41</v>
      </c>
      <c r="N23" s="36" t="s">
        <v>42</v>
      </c>
      <c r="O23" s="36" t="s">
        <v>41</v>
      </c>
      <c r="P23" s="36" t="s">
        <v>42</v>
      </c>
      <c r="Q23" s="36" t="s">
        <v>41</v>
      </c>
      <c r="R23" s="36" t="s">
        <v>42</v>
      </c>
      <c r="S23" s="36" t="s">
        <v>41</v>
      </c>
      <c r="T23" s="36" t="s">
        <v>42</v>
      </c>
      <c r="U23" s="36" t="s">
        <v>41</v>
      </c>
      <c r="V23" s="36" t="s">
        <v>42</v>
      </c>
      <c r="W23" s="36" t="s">
        <v>41</v>
      </c>
      <c r="X23" s="36" t="s">
        <v>42</v>
      </c>
      <c r="Y23" s="36" t="s">
        <v>41</v>
      </c>
      <c r="Z23" s="36" t="s">
        <v>42</v>
      </c>
      <c r="AA23" s="36" t="s">
        <v>41</v>
      </c>
      <c r="AB23" s="36" t="s">
        <v>42</v>
      </c>
      <c r="AC23" s="36" t="s">
        <v>41</v>
      </c>
      <c r="AD23" s="36" t="s">
        <v>42</v>
      </c>
      <c r="AE23" s="36"/>
      <c r="AF23" s="36"/>
    </row>
    <row r="24" spans="2:32" ht="12.75" x14ac:dyDescent="0.2">
      <c r="B24" s="32"/>
      <c r="C24" s="37">
        <f>POWER($I$3+($I$3*$S$6),$S$3)</f>
        <v>0.26499072675625007</v>
      </c>
      <c r="D24" s="37">
        <f>POWER($I$3-($I$3*$S$6),$S$3)</f>
        <v>0.17739048650625003</v>
      </c>
      <c r="E24" s="37">
        <f>POWER($K$3+($K$3*$S$6),$S$3)</f>
        <v>0.17888670249999999</v>
      </c>
      <c r="F24" s="37">
        <f>POWER($K$3-($K$3*$S$6),$S$3)</f>
        <v>0.11975060250000001</v>
      </c>
      <c r="G24" s="37">
        <f>POWER($F$3+($F$3*$S$6),$S$3)</f>
        <v>0.15935265609999999</v>
      </c>
      <c r="H24" s="37">
        <f>POWER($F$3-($F$3*$S$6),$S$3)</f>
        <v>0.10667409210000001</v>
      </c>
      <c r="I24" s="37">
        <f>POWER($C$3+($C$3*$S$6),$S$3)</f>
        <v>0.13835796122499996</v>
      </c>
      <c r="J24" s="37">
        <f>POWER($C$3-($C$3*$S$6),$S$3)</f>
        <v>9.2619792224999983E-2</v>
      </c>
      <c r="K24" s="37">
        <f>POWER($L$3+($L$3*$S$6),$S$3)</f>
        <v>0.1353872025</v>
      </c>
      <c r="L24" s="37">
        <f>POWER($L$3-($L$3*$S$6),$S$3)</f>
        <v>9.0631102500000019E-2</v>
      </c>
      <c r="M24" s="37">
        <f>POWER($M$3+($M$3*$S$6),$S$3)</f>
        <v>7.2334102500000011E-2</v>
      </c>
      <c r="N24" s="37">
        <f>POWER($M$3-($M$3*$S$6),$S$3)</f>
        <v>4.8422002499999998E-2</v>
      </c>
      <c r="O24" s="37">
        <f>POWER($D$3+($D$3*$S$6),$S$3)</f>
        <v>6.8625661224999995E-2</v>
      </c>
      <c r="P24" s="37">
        <f>POWER($D$3-($D$3*$S$6),$S$3)</f>
        <v>4.593949222500001E-2</v>
      </c>
      <c r="Q24" s="37">
        <f>POWER($E$3+($E$3*$S$6),$S$3)</f>
        <v>5.4844956100000015E-2</v>
      </c>
      <c r="R24" s="37">
        <f>POWER($E$3-($E$3*$S$6),$S$3)</f>
        <v>3.6714392100000014E-2</v>
      </c>
      <c r="S24" s="37">
        <f>POWER($J$3+($J$3*$S$6),$S$3)</f>
        <v>4.7772844899999993E-2</v>
      </c>
      <c r="T24" s="37">
        <f>POWER($J$3-($J$3*$S$6),$S$3)</f>
        <v>3.1980168899999994E-2</v>
      </c>
      <c r="U24" s="37">
        <f>POWER($H$3+($H$3*$S$6),$S$3)</f>
        <v>3.0196881756249998E-2</v>
      </c>
      <c r="V24" s="37">
        <f>POWER($H$3-($H$3*$S$6),$S$3)</f>
        <v>2.0214441506250003E-2</v>
      </c>
      <c r="W24" s="37">
        <f>POWER($O$3+($O$3*$S$6),$S$3)</f>
        <v>3.0149113225000003E-2</v>
      </c>
      <c r="X24" s="37">
        <f>POWER($O$3-($O$3*$S$6),$S$3)</f>
        <v>2.0182464225000005E-2</v>
      </c>
      <c r="Y24" s="37">
        <f>POWER($N$3+($N$3*$S$6),$S$3)</f>
        <v>8.3055882250000022E-3</v>
      </c>
      <c r="Z24" s="37">
        <f>POWER($N$3-($N$3*$S$6),$S$3)</f>
        <v>5.5599392250000011E-3</v>
      </c>
      <c r="AA24" s="37">
        <f>POWER($P$3+($P$3*$S$6),$S$3)</f>
        <v>7.3333532250000003E-3</v>
      </c>
      <c r="AB24" s="37">
        <f>POWER($P$3-($P$3*$S$6),$S$3)</f>
        <v>4.9091042250000005E-3</v>
      </c>
      <c r="AC24" s="37">
        <f>POWER($G$3+($G$3*$S$6),$S$3)</f>
        <v>6.4304361000000016E-3</v>
      </c>
      <c r="AD24" s="37">
        <f>POWER($G$3-($G$3*$S$6),$S$3)</f>
        <v>4.3046721000000003E-3</v>
      </c>
      <c r="AE24" s="37"/>
      <c r="AF24" s="37"/>
    </row>
    <row r="25" spans="2:32" ht="12.75" x14ac:dyDescent="0.2">
      <c r="B25" s="32"/>
      <c r="C25" s="32" t="s">
        <v>43</v>
      </c>
      <c r="D25" s="32" t="s">
        <v>44</v>
      </c>
      <c r="E25" s="32" t="s">
        <v>43</v>
      </c>
      <c r="F25" s="32" t="s">
        <v>44</v>
      </c>
      <c r="G25" s="32" t="s">
        <v>43</v>
      </c>
      <c r="H25" s="32" t="s">
        <v>44</v>
      </c>
      <c r="I25" s="32" t="s">
        <v>43</v>
      </c>
      <c r="J25" s="32" t="s">
        <v>44</v>
      </c>
      <c r="K25" s="32" t="s">
        <v>43</v>
      </c>
      <c r="L25" s="32" t="s">
        <v>44</v>
      </c>
      <c r="M25" s="32" t="s">
        <v>43</v>
      </c>
      <c r="N25" s="32" t="s">
        <v>44</v>
      </c>
      <c r="O25" s="32" t="s">
        <v>43</v>
      </c>
      <c r="P25" s="32" t="s">
        <v>44</v>
      </c>
      <c r="Q25" s="32" t="s">
        <v>43</v>
      </c>
      <c r="R25" s="32" t="s">
        <v>44</v>
      </c>
      <c r="S25" s="32" t="s">
        <v>43</v>
      </c>
      <c r="T25" s="32" t="s">
        <v>44</v>
      </c>
      <c r="U25" s="32" t="s">
        <v>43</v>
      </c>
      <c r="V25" s="32" t="s">
        <v>44</v>
      </c>
      <c r="W25" s="32" t="s">
        <v>43</v>
      </c>
      <c r="X25" s="32" t="s">
        <v>44</v>
      </c>
      <c r="Y25" s="32" t="s">
        <v>43</v>
      </c>
      <c r="Z25" s="32" t="s">
        <v>44</v>
      </c>
      <c r="AA25" s="32" t="s">
        <v>43</v>
      </c>
      <c r="AB25" s="32" t="s">
        <v>44</v>
      </c>
      <c r="AC25" s="32" t="s">
        <v>43</v>
      </c>
      <c r="AD25" s="32" t="s">
        <v>44</v>
      </c>
      <c r="AE25" s="32"/>
      <c r="AF25" s="32"/>
    </row>
    <row r="26" spans="2:32" ht="12.75" x14ac:dyDescent="0.2">
      <c r="B26" s="32"/>
      <c r="C26" s="37">
        <f t="shared" ref="C26:AD26" si="7">$B$3*C24</f>
        <v>8.833024225120005E-2</v>
      </c>
      <c r="D26" s="37">
        <f t="shared" si="7"/>
        <v>5.9130162168158702E-2</v>
      </c>
      <c r="E26" s="37">
        <f t="shared" si="7"/>
        <v>5.9628900832737038E-2</v>
      </c>
      <c r="F26" s="37">
        <f t="shared" si="7"/>
        <v>3.9916867499600835E-2</v>
      </c>
      <c r="G26" s="37">
        <f t="shared" si="7"/>
        <v>5.3117552032802148E-2</v>
      </c>
      <c r="H26" s="37">
        <f t="shared" si="7"/>
        <v>3.5558030699644423E-2</v>
      </c>
      <c r="I26" s="37">
        <f t="shared" si="7"/>
        <v>4.6119320407872123E-2</v>
      </c>
      <c r="J26" s="37">
        <f t="shared" si="7"/>
        <v>3.0873264074691261E-2</v>
      </c>
      <c r="K26" s="37">
        <f t="shared" si="7"/>
        <v>4.5129067499548703E-2</v>
      </c>
      <c r="L26" s="37">
        <f t="shared" si="7"/>
        <v>3.02103674996979E-2</v>
      </c>
      <c r="M26" s="37">
        <f t="shared" si="7"/>
        <v>2.4111367499758889E-2</v>
      </c>
      <c r="N26" s="37">
        <f t="shared" si="7"/>
        <v>1.6140667499838592E-2</v>
      </c>
      <c r="O26" s="37">
        <f t="shared" si="7"/>
        <v>2.287522040810458E-2</v>
      </c>
      <c r="P26" s="37">
        <f t="shared" si="7"/>
        <v>1.5313164074846871E-2</v>
      </c>
      <c r="Q26" s="37">
        <f t="shared" si="7"/>
        <v>1.8281652033150519E-2</v>
      </c>
      <c r="R26" s="37">
        <f t="shared" si="7"/>
        <v>1.2238130699877623E-2</v>
      </c>
      <c r="S26" s="37">
        <f t="shared" si="7"/>
        <v>1.5924281633174088E-2</v>
      </c>
      <c r="T26" s="37">
        <f t="shared" si="7"/>
        <v>1.0660056299893398E-2</v>
      </c>
      <c r="U26" s="37">
        <f t="shared" si="7"/>
        <v>1.0065627251982677E-2</v>
      </c>
      <c r="V26" s="37">
        <f t="shared" si="7"/>
        <v>6.738147168682619E-3</v>
      </c>
      <c r="W26" s="37">
        <f t="shared" si="7"/>
        <v>1.0049704408232836E-2</v>
      </c>
      <c r="X26" s="37">
        <f t="shared" si="7"/>
        <v>6.7274880749327269E-3</v>
      </c>
      <c r="Y26" s="37">
        <f t="shared" si="7"/>
        <v>2.7685294083056484E-3</v>
      </c>
      <c r="Z26" s="37">
        <f t="shared" si="7"/>
        <v>1.8533130749814671E-3</v>
      </c>
      <c r="AA26" s="37">
        <f t="shared" si="7"/>
        <v>2.4444510749755555E-3</v>
      </c>
      <c r="AB26" s="37">
        <f t="shared" si="7"/>
        <v>1.6363680749836363E-3</v>
      </c>
      <c r="AC26" s="37">
        <f t="shared" si="7"/>
        <v>2.1434786999785654E-3</v>
      </c>
      <c r="AD26" s="37">
        <f t="shared" si="7"/>
        <v>1.4348906999856511E-3</v>
      </c>
      <c r="AE26" s="37"/>
      <c r="AF26" s="37"/>
    </row>
    <row r="27" spans="2:32" ht="12.75" x14ac:dyDescent="0.2">
      <c r="B27" s="32" t="s">
        <v>23</v>
      </c>
      <c r="C27" s="37">
        <f t="shared" ref="C27:AD27" si="8">SUM(C26)</f>
        <v>8.833024225120005E-2</v>
      </c>
      <c r="D27" s="37">
        <f t="shared" si="8"/>
        <v>5.9130162168158702E-2</v>
      </c>
      <c r="E27" s="37">
        <f t="shared" si="8"/>
        <v>5.9628900832737038E-2</v>
      </c>
      <c r="F27" s="37">
        <f t="shared" si="8"/>
        <v>3.9916867499600835E-2</v>
      </c>
      <c r="G27" s="37">
        <f t="shared" si="8"/>
        <v>5.3117552032802148E-2</v>
      </c>
      <c r="H27" s="37">
        <f t="shared" si="8"/>
        <v>3.5558030699644423E-2</v>
      </c>
      <c r="I27" s="37">
        <f t="shared" si="8"/>
        <v>4.6119320407872123E-2</v>
      </c>
      <c r="J27" s="37">
        <f t="shared" si="8"/>
        <v>3.0873264074691261E-2</v>
      </c>
      <c r="K27" s="37">
        <f t="shared" si="8"/>
        <v>4.5129067499548703E-2</v>
      </c>
      <c r="L27" s="37">
        <f t="shared" si="8"/>
        <v>3.02103674996979E-2</v>
      </c>
      <c r="M27" s="37">
        <f t="shared" si="8"/>
        <v>2.4111367499758889E-2</v>
      </c>
      <c r="N27" s="37">
        <f t="shared" si="8"/>
        <v>1.6140667499838592E-2</v>
      </c>
      <c r="O27" s="37">
        <f t="shared" si="8"/>
        <v>2.287522040810458E-2</v>
      </c>
      <c r="P27" s="37">
        <f t="shared" si="8"/>
        <v>1.5313164074846871E-2</v>
      </c>
      <c r="Q27" s="37">
        <f t="shared" si="8"/>
        <v>1.8281652033150519E-2</v>
      </c>
      <c r="R27" s="37">
        <f t="shared" si="8"/>
        <v>1.2238130699877623E-2</v>
      </c>
      <c r="S27" s="37">
        <f t="shared" si="8"/>
        <v>1.5924281633174088E-2</v>
      </c>
      <c r="T27" s="37">
        <f t="shared" si="8"/>
        <v>1.0660056299893398E-2</v>
      </c>
      <c r="U27" s="37">
        <f t="shared" si="8"/>
        <v>1.0065627251982677E-2</v>
      </c>
      <c r="V27" s="37">
        <f t="shared" si="8"/>
        <v>6.738147168682619E-3</v>
      </c>
      <c r="W27" s="37">
        <f t="shared" si="8"/>
        <v>1.0049704408232836E-2</v>
      </c>
      <c r="X27" s="37">
        <f t="shared" si="8"/>
        <v>6.7274880749327269E-3</v>
      </c>
      <c r="Y27" s="37">
        <f t="shared" si="8"/>
        <v>2.7685294083056484E-3</v>
      </c>
      <c r="Z27" s="37">
        <f t="shared" si="8"/>
        <v>1.8533130749814671E-3</v>
      </c>
      <c r="AA27" s="37">
        <f t="shared" si="8"/>
        <v>2.4444510749755555E-3</v>
      </c>
      <c r="AB27" s="37">
        <f t="shared" si="8"/>
        <v>1.6363680749836363E-3</v>
      </c>
      <c r="AC27" s="37">
        <f t="shared" si="8"/>
        <v>2.1434786999785654E-3</v>
      </c>
      <c r="AD27" s="37">
        <f t="shared" si="8"/>
        <v>1.4348906999856511E-3</v>
      </c>
      <c r="AE27" s="37"/>
      <c r="AF27" s="37"/>
    </row>
    <row r="28" spans="2:32" ht="12.75" x14ac:dyDescent="0.2">
      <c r="B28" s="32" t="s">
        <v>45</v>
      </c>
      <c r="C28" s="37">
        <f t="shared" ref="C28:AD28" si="9">POWER((C27/$B$6),1/$S$3)</f>
        <v>0.29720404144641666</v>
      </c>
      <c r="D28" s="37">
        <f t="shared" si="9"/>
        <v>0.24316694300161362</v>
      </c>
      <c r="E28" s="37">
        <f t="shared" si="9"/>
        <v>0.2441902963537522</v>
      </c>
      <c r="F28" s="37">
        <f t="shared" si="9"/>
        <v>0.19979206065307001</v>
      </c>
      <c r="G28" s="37">
        <f t="shared" si="9"/>
        <v>0.23047245395780669</v>
      </c>
      <c r="H28" s="37">
        <f t="shared" si="9"/>
        <v>0.18856837142002369</v>
      </c>
      <c r="I28" s="37">
        <f t="shared" si="9"/>
        <v>0.21475409287911912</v>
      </c>
      <c r="J28" s="37">
        <f t="shared" si="9"/>
        <v>0.17570789417382474</v>
      </c>
      <c r="K28" s="37">
        <f t="shared" si="9"/>
        <v>0.2124360315483228</v>
      </c>
      <c r="L28" s="37">
        <f t="shared" si="9"/>
        <v>0.17381129853953683</v>
      </c>
      <c r="M28" s="37">
        <f t="shared" si="9"/>
        <v>0.15527835489854985</v>
      </c>
      <c r="N28" s="37">
        <f t="shared" si="9"/>
        <v>0.12704592673517714</v>
      </c>
      <c r="O28" s="37">
        <f t="shared" si="9"/>
        <v>0.1512455632682603</v>
      </c>
      <c r="P28" s="37">
        <f t="shared" si="9"/>
        <v>0.12374636994675844</v>
      </c>
      <c r="Q28" s="37">
        <f t="shared" si="9"/>
        <v>0.13520965954151845</v>
      </c>
      <c r="R28" s="37">
        <f t="shared" si="9"/>
        <v>0.11062608507942422</v>
      </c>
      <c r="S28" s="37">
        <f t="shared" si="9"/>
        <v>0.12619144833677651</v>
      </c>
      <c r="T28" s="37">
        <f t="shared" si="9"/>
        <v>0.10324754863918077</v>
      </c>
      <c r="U28" s="37">
        <f t="shared" si="9"/>
        <v>0.10032759965275424</v>
      </c>
      <c r="V28" s="37">
        <f t="shared" si="9"/>
        <v>8.2086217897708022E-2</v>
      </c>
      <c r="W28" s="37">
        <f t="shared" si="9"/>
        <v>0.10024821399074067</v>
      </c>
      <c r="X28" s="37">
        <f t="shared" si="9"/>
        <v>8.2021265992424194E-2</v>
      </c>
      <c r="Y28" s="37">
        <f t="shared" si="9"/>
        <v>5.2616816782596547E-2</v>
      </c>
      <c r="Z28" s="37">
        <f t="shared" si="9"/>
        <v>4.3050122822124448E-2</v>
      </c>
      <c r="AA28" s="37">
        <f t="shared" si="9"/>
        <v>4.9441390302053599E-2</v>
      </c>
      <c r="AB28" s="37">
        <f t="shared" si="9"/>
        <v>4.0452046610771127E-2</v>
      </c>
      <c r="AC28" s="37">
        <f t="shared" si="9"/>
        <v>4.6297718086316095E-2</v>
      </c>
      <c r="AD28" s="37">
        <f t="shared" si="9"/>
        <v>3.7879951161531346E-2</v>
      </c>
      <c r="AE28" s="37"/>
      <c r="AF28" s="37"/>
    </row>
    <row r="29" spans="2:32" ht="12.75" x14ac:dyDescent="0.2">
      <c r="B29" s="32"/>
      <c r="C29" s="32"/>
      <c r="D29" s="32" t="b">
        <f>IF(D28&gt;E28,TRUE,FALSE)</f>
        <v>0</v>
      </c>
      <c r="E29" s="32"/>
      <c r="F29" s="32" t="b">
        <f>IF(F28&gt;G28,TRUE,FALSE)</f>
        <v>0</v>
      </c>
      <c r="G29" s="32"/>
      <c r="H29" s="32" t="b">
        <f>IF(H28&gt;I28,TRUE,FALSE)</f>
        <v>0</v>
      </c>
      <c r="I29" s="32"/>
      <c r="J29" s="32" t="b">
        <f>IF(J28&gt;K28,TRUE,FALSE)</f>
        <v>0</v>
      </c>
      <c r="K29" s="32"/>
      <c r="L29" s="32" t="b">
        <f>IF(L28&gt;M28,TRUE,FALSE)</f>
        <v>1</v>
      </c>
      <c r="M29" s="32"/>
      <c r="N29" s="32" t="b">
        <f>IF(N28&gt;O28,TRUE,FALSE)</f>
        <v>0</v>
      </c>
      <c r="O29" s="32"/>
      <c r="P29" s="32" t="b">
        <f>IF(P28&gt;Q28,TRUE,FALSE)</f>
        <v>0</v>
      </c>
      <c r="Q29" s="32"/>
      <c r="R29" s="32" t="b">
        <f>IF(R28&gt;S28,TRUE,FALSE)</f>
        <v>0</v>
      </c>
      <c r="S29" s="32"/>
      <c r="T29" s="39" t="b">
        <f>IF(T28&gt;U28,TRUE,FALSE)</f>
        <v>1</v>
      </c>
      <c r="U29" s="32"/>
      <c r="V29" s="39" t="b">
        <f>IF(V28&gt;W28,TRUE,FALSE)</f>
        <v>0</v>
      </c>
      <c r="W29" s="32"/>
      <c r="X29" s="39" t="b">
        <f>IF(X28&gt;Y28,TRUE,FALSE)</f>
        <v>1</v>
      </c>
      <c r="Y29" s="32"/>
      <c r="Z29" s="39" t="b">
        <f>IF(Z28&gt;AG28,TRUE,FALSE)</f>
        <v>1</v>
      </c>
      <c r="AA29" s="32"/>
      <c r="AB29" s="39" t="b">
        <f>IF(AB28&gt;AC28,TRUE,FALSE)</f>
        <v>0</v>
      </c>
      <c r="AC29" s="32"/>
      <c r="AD29" s="39"/>
      <c r="AE29" s="39"/>
      <c r="AF29" s="39"/>
    </row>
  </sheetData>
  <mergeCells count="14">
    <mergeCell ref="AA22:AB22"/>
    <mergeCell ref="AC22:AD22"/>
    <mergeCell ref="C22:D22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40"/>
  <sheetViews>
    <sheetView workbookViewId="0">
      <selection activeCell="M11" sqref="M11"/>
    </sheetView>
  </sheetViews>
  <sheetFormatPr defaultColWidth="12.5703125" defaultRowHeight="15.75" customHeight="1" x14ac:dyDescent="0.2"/>
  <cols>
    <col min="1" max="5" width="12.5703125" style="35"/>
    <col min="6" max="6" width="14" style="35" customWidth="1"/>
    <col min="7" max="7" width="12.5703125" style="35"/>
    <col min="8" max="8" width="22.28515625" style="35" customWidth="1"/>
    <col min="9" max="16384" width="12.5703125" style="35"/>
  </cols>
  <sheetData>
    <row r="1" spans="1:11" ht="15.75" customHeight="1" x14ac:dyDescent="0.25">
      <c r="A1" s="32"/>
      <c r="B1" s="32" t="s">
        <v>92</v>
      </c>
      <c r="C1" s="32" t="s">
        <v>93</v>
      </c>
      <c r="D1" s="32" t="s">
        <v>94</v>
      </c>
      <c r="E1" s="32" t="s">
        <v>95</v>
      </c>
      <c r="F1" s="44" t="s">
        <v>110</v>
      </c>
      <c r="G1" s="32" t="s">
        <v>96</v>
      </c>
      <c r="H1" s="44" t="s">
        <v>111</v>
      </c>
      <c r="J1" s="33" t="s">
        <v>2</v>
      </c>
      <c r="K1" s="38">
        <v>2</v>
      </c>
    </row>
    <row r="2" spans="1:11" ht="12.75" x14ac:dyDescent="0.2">
      <c r="A2" s="32" t="s">
        <v>9</v>
      </c>
      <c r="B2" s="45">
        <v>3.6379789999999996E-12</v>
      </c>
      <c r="C2" s="45">
        <v>32.729500000000002</v>
      </c>
      <c r="D2" s="45">
        <v>0</v>
      </c>
      <c r="E2" s="45">
        <f t="shared" ref="E2:E4" si="0">AVERAGE(B2:D2)</f>
        <v>10.909833333334547</v>
      </c>
      <c r="F2" s="37">
        <f t="shared" ref="F2:F4" si="1">RANK(E2,$E$2:$E$4)</f>
        <v>1</v>
      </c>
      <c r="G2" s="37">
        <v>0.23815000000000003</v>
      </c>
      <c r="H2" s="37">
        <f t="shared" ref="H2:H4" si="2">RANK(G2,$G$2:$G$4)</f>
        <v>1</v>
      </c>
      <c r="J2" s="32" t="s">
        <v>5</v>
      </c>
      <c r="K2" s="32"/>
    </row>
    <row r="3" spans="1:11" ht="12.75" x14ac:dyDescent="0.2">
      <c r="A3" s="32" t="s">
        <v>12</v>
      </c>
      <c r="B3" s="45">
        <v>3.6379789999999996E-12</v>
      </c>
      <c r="C3" s="45">
        <v>2.1819890000000002</v>
      </c>
      <c r="D3" s="45">
        <v>8.9800939999999996E-2</v>
      </c>
      <c r="E3" s="45">
        <f t="shared" si="0"/>
        <v>0.757263313334546</v>
      </c>
      <c r="F3" s="37">
        <f t="shared" si="1"/>
        <v>2</v>
      </c>
      <c r="G3" s="37">
        <v>7.2900000000000006E-2</v>
      </c>
      <c r="H3" s="37">
        <f t="shared" si="2"/>
        <v>3</v>
      </c>
      <c r="J3" s="32" t="s">
        <v>22</v>
      </c>
      <c r="K3" s="37">
        <v>3</v>
      </c>
    </row>
    <row r="4" spans="1:11" ht="12.75" x14ac:dyDescent="0.2">
      <c r="A4" s="32" t="s">
        <v>21</v>
      </c>
      <c r="B4" s="45">
        <v>0.27070100000000002</v>
      </c>
      <c r="C4" s="45">
        <v>0.43674639999999998</v>
      </c>
      <c r="D4" s="45">
        <v>-3.6379789999999996E-12</v>
      </c>
      <c r="E4" s="45">
        <f t="shared" si="0"/>
        <v>0.23581579999878732</v>
      </c>
      <c r="F4" s="37">
        <f t="shared" si="1"/>
        <v>3</v>
      </c>
      <c r="G4" s="37">
        <v>7.7850000000000003E-2</v>
      </c>
      <c r="H4" s="37">
        <f t="shared" si="2"/>
        <v>2</v>
      </c>
      <c r="J4" s="32" t="s">
        <v>3</v>
      </c>
      <c r="K4" s="37">
        <f>K5*K6</f>
        <v>0.52</v>
      </c>
    </row>
    <row r="5" spans="1:11" ht="12.75" x14ac:dyDescent="0.2">
      <c r="A5" s="36"/>
      <c r="B5" s="21"/>
      <c r="C5" s="40"/>
      <c r="D5" s="40"/>
      <c r="E5" s="40"/>
      <c r="J5" s="32" t="s">
        <v>27</v>
      </c>
      <c r="K5" s="32">
        <v>1</v>
      </c>
    </row>
    <row r="6" spans="1:11" ht="12.75" x14ac:dyDescent="0.2">
      <c r="A6" s="36"/>
      <c r="B6" s="21"/>
      <c r="C6" s="40" t="s">
        <v>9</v>
      </c>
      <c r="D6" s="40" t="s">
        <v>12</v>
      </c>
      <c r="E6" s="40" t="s">
        <v>21</v>
      </c>
      <c r="J6" s="32" t="s">
        <v>26</v>
      </c>
      <c r="K6" s="40">
        <f>13/25</f>
        <v>0.52</v>
      </c>
    </row>
    <row r="7" spans="1:11" ht="12.75" x14ac:dyDescent="0.2">
      <c r="A7" s="36" t="s">
        <v>83</v>
      </c>
      <c r="B7" s="21">
        <v>0.33333333332999998</v>
      </c>
      <c r="C7" s="46">
        <f t="shared" ref="C7:C9" si="3">$E$2</f>
        <v>10.909833333334547</v>
      </c>
      <c r="D7" s="45">
        <f t="shared" ref="D7:D9" si="4">$E$3</f>
        <v>0.757263313334546</v>
      </c>
      <c r="E7" s="46">
        <f t="shared" ref="E7:E9" si="5">$E$4</f>
        <v>0.23581579999878732</v>
      </c>
    </row>
    <row r="8" spans="1:11" ht="12.75" x14ac:dyDescent="0.2">
      <c r="A8" s="36" t="s">
        <v>84</v>
      </c>
      <c r="B8" s="21">
        <v>0.5</v>
      </c>
      <c r="C8" s="46">
        <f t="shared" si="3"/>
        <v>10.909833333334547</v>
      </c>
      <c r="D8" s="45">
        <f t="shared" si="4"/>
        <v>0.757263313334546</v>
      </c>
      <c r="E8" s="46">
        <f t="shared" si="5"/>
        <v>0.23581579999878732</v>
      </c>
    </row>
    <row r="9" spans="1:11" ht="12.75" x14ac:dyDescent="0.2">
      <c r="A9" s="36" t="s">
        <v>85</v>
      </c>
      <c r="B9" s="21">
        <v>0.16666666666669999</v>
      </c>
      <c r="C9" s="46">
        <f t="shared" si="3"/>
        <v>10.909833333334547</v>
      </c>
      <c r="D9" s="45">
        <f t="shared" si="4"/>
        <v>0.757263313334546</v>
      </c>
      <c r="E9" s="46">
        <f t="shared" si="5"/>
        <v>0.23581579999878732</v>
      </c>
    </row>
    <row r="10" spans="1:11" ht="12.75" x14ac:dyDescent="0.2">
      <c r="A10" s="36" t="s">
        <v>23</v>
      </c>
      <c r="B10" s="36">
        <f>SUM(B7:B9)</f>
        <v>0.99999999999669997</v>
      </c>
    </row>
    <row r="12" spans="1:11" ht="12.75" x14ac:dyDescent="0.2">
      <c r="C12" s="44" t="s">
        <v>112</v>
      </c>
      <c r="D12" s="44" t="s">
        <v>113</v>
      </c>
      <c r="E12" s="44" t="s">
        <v>25</v>
      </c>
    </row>
    <row r="13" spans="1:11" ht="12.75" x14ac:dyDescent="0.2">
      <c r="C13" s="40">
        <f>POWER(($B7*C7),$K$1)</f>
        <v>13.224940373195231</v>
      </c>
      <c r="D13" s="40">
        <f t="shared" ref="D13:E13" si="6">POWER(($B7*D7),$K$1)</f>
        <v>6.3716413967882871E-2</v>
      </c>
      <c r="E13" s="40">
        <f t="shared" si="6"/>
        <v>6.1787879475506532E-3</v>
      </c>
    </row>
    <row r="14" spans="1:11" ht="12.75" x14ac:dyDescent="0.2">
      <c r="B14" s="40"/>
      <c r="C14" s="40">
        <f t="shared" ref="C14:E14" si="7">POWER(($B8*C8),$K$1)</f>
        <v>29.756115840284394</v>
      </c>
      <c r="D14" s="40">
        <f t="shared" si="7"/>
        <v>0.14336193143060369</v>
      </c>
      <c r="E14" s="40">
        <f t="shared" si="7"/>
        <v>1.3902272882267017E-2</v>
      </c>
    </row>
    <row r="15" spans="1:11" ht="12.75" x14ac:dyDescent="0.2">
      <c r="B15" s="40"/>
      <c r="C15" s="40">
        <f t="shared" ref="C15:E15" si="8">POWER(($B9*C9),$K$1)</f>
        <v>3.3062350933662552</v>
      </c>
      <c r="D15" s="40">
        <f t="shared" si="8"/>
        <v>1.592910349229567E-2</v>
      </c>
      <c r="E15" s="40">
        <f t="shared" si="8"/>
        <v>1.5446969869191752E-3</v>
      </c>
    </row>
    <row r="16" spans="1:11" ht="12.75" x14ac:dyDescent="0.2">
      <c r="B16" s="40" t="s">
        <v>23</v>
      </c>
      <c r="C16" s="20">
        <f t="shared" ref="C16:E16" si="9">SUM(C13:C15)</f>
        <v>46.28729130684588</v>
      </c>
      <c r="D16" s="20">
        <f t="shared" si="9"/>
        <v>0.22300744889078225</v>
      </c>
      <c r="E16" s="20">
        <f t="shared" si="9"/>
        <v>2.1625757816736847E-2</v>
      </c>
    </row>
    <row r="17" spans="2:10" ht="12.75" x14ac:dyDescent="0.2">
      <c r="C17" s="20">
        <f t="shared" ref="C17:E17" si="10">POWER((C16/$B$10),1/$K$1)</f>
        <v>6.8034764133491805</v>
      </c>
      <c r="D17" s="20">
        <f t="shared" si="10"/>
        <v>0.47223664501128898</v>
      </c>
      <c r="E17" s="20">
        <f t="shared" si="10"/>
        <v>0.14705698833040276</v>
      </c>
    </row>
    <row r="19" spans="2:10" ht="12.75" x14ac:dyDescent="0.2">
      <c r="C19" s="40" t="s">
        <v>9</v>
      </c>
      <c r="D19" s="40" t="s">
        <v>12</v>
      </c>
      <c r="E19" s="40" t="s">
        <v>21</v>
      </c>
    </row>
    <row r="20" spans="2:10" ht="12.75" x14ac:dyDescent="0.2">
      <c r="B20" s="40" t="s">
        <v>1</v>
      </c>
      <c r="C20" s="20">
        <f t="shared" ref="C20:E20" si="11">C17</f>
        <v>6.8034764133491805</v>
      </c>
      <c r="D20" s="20">
        <f t="shared" si="11"/>
        <v>0.47223664501128898</v>
      </c>
      <c r="E20" s="20">
        <f t="shared" si="11"/>
        <v>0.14705698833040276</v>
      </c>
    </row>
    <row r="21" spans="2:10" ht="12.75" x14ac:dyDescent="0.2">
      <c r="B21" s="40" t="s">
        <v>29</v>
      </c>
      <c r="C21" s="40">
        <v>1</v>
      </c>
      <c r="D21" s="40">
        <v>1</v>
      </c>
      <c r="F21" s="20">
        <f t="shared" ref="F21:F25" si="12">POWER(PRODUCT(A21:D21),1/$K$3)</f>
        <v>1</v>
      </c>
    </row>
    <row r="22" spans="2:10" ht="12.75" x14ac:dyDescent="0.2">
      <c r="B22" s="40" t="s">
        <v>97</v>
      </c>
      <c r="C22" s="40">
        <v>1</v>
      </c>
      <c r="D22" s="40">
        <v>1</v>
      </c>
      <c r="F22" s="20">
        <f t="shared" si="12"/>
        <v>1</v>
      </c>
    </row>
    <row r="23" spans="2:10" ht="12.75" x14ac:dyDescent="0.2">
      <c r="B23" s="40" t="s">
        <v>98</v>
      </c>
      <c r="C23" s="40">
        <v>1</v>
      </c>
      <c r="D23" s="40">
        <v>1</v>
      </c>
      <c r="F23" s="20">
        <f t="shared" si="12"/>
        <v>1</v>
      </c>
    </row>
    <row r="24" spans="2:10" ht="12.75" x14ac:dyDescent="0.2">
      <c r="B24" s="40" t="s">
        <v>80</v>
      </c>
      <c r="C24" s="40">
        <v>1</v>
      </c>
      <c r="D24" s="40">
        <f>13/20</f>
        <v>0.65</v>
      </c>
      <c r="F24" s="20">
        <f t="shared" si="12"/>
        <v>0.86623910534090276</v>
      </c>
    </row>
    <row r="25" spans="2:10" ht="12.75" x14ac:dyDescent="0.2">
      <c r="B25" s="40" t="s">
        <v>99</v>
      </c>
      <c r="C25" s="40">
        <f>1015/1167</f>
        <v>0.86975149957155096</v>
      </c>
      <c r="D25" s="40">
        <f>13/25</f>
        <v>0.52</v>
      </c>
      <c r="F25" s="20">
        <f t="shared" si="12"/>
        <v>0.76759624806440752</v>
      </c>
    </row>
    <row r="29" spans="2:10" ht="12.75" x14ac:dyDescent="0.2">
      <c r="B29" s="32"/>
      <c r="C29" s="49" t="s">
        <v>89</v>
      </c>
      <c r="D29" s="50"/>
      <c r="E29" s="49" t="s">
        <v>91</v>
      </c>
      <c r="F29" s="50"/>
      <c r="G29" s="49" t="s">
        <v>90</v>
      </c>
      <c r="H29" s="50"/>
    </row>
    <row r="30" spans="2:10" ht="12.75" x14ac:dyDescent="0.2">
      <c r="B30" s="32"/>
      <c r="C30" s="36" t="s">
        <v>41</v>
      </c>
      <c r="D30" s="36" t="s">
        <v>42</v>
      </c>
      <c r="E30" s="36" t="s">
        <v>41</v>
      </c>
      <c r="F30" s="36" t="s">
        <v>42</v>
      </c>
      <c r="G30" s="36" t="s">
        <v>41</v>
      </c>
      <c r="H30" s="36" t="s">
        <v>42</v>
      </c>
    </row>
    <row r="31" spans="2:10" ht="12.75" x14ac:dyDescent="0.2">
      <c r="B31" s="32"/>
      <c r="C31" s="37">
        <f t="shared" ref="C31:C33" si="13">POWER($C7+($C7*$K$4),$K$1)</f>
        <v>274.99412014957232</v>
      </c>
      <c r="D31" s="37">
        <f t="shared" ref="D31:D33" si="14">POWER($C7-($C7*$K$4),$K$1)</f>
        <v>27.423236358406093</v>
      </c>
      <c r="E31" s="37">
        <f>POWER(($D$7+($D$7*$K$4)),$K$1)</f>
        <v>1.3248936255090671</v>
      </c>
      <c r="F31" s="37">
        <f t="shared" ref="F31:F33" si="15">POWER($D$7-($D$7*$K$4),$K$1)</f>
        <v>0.13212235600644434</v>
      </c>
      <c r="G31" s="37">
        <f t="shared" ref="G31:G33" si="16">POWER($E$7+($E$7*$K$4),$K$1)</f>
        <v>0.12847924506875885</v>
      </c>
      <c r="H31" s="37">
        <f t="shared" ref="H31:H33" si="17">POWER($E$7-($E$7*$K$4),$K$1)</f>
        <v>1.281233468829728E-2</v>
      </c>
      <c r="J31" s="46"/>
    </row>
    <row r="32" spans="2:10" ht="12.75" x14ac:dyDescent="0.2">
      <c r="B32" s="32"/>
      <c r="C32" s="37">
        <f t="shared" si="13"/>
        <v>274.99412014957232</v>
      </c>
      <c r="D32" s="37">
        <f t="shared" si="14"/>
        <v>27.423236358406093</v>
      </c>
      <c r="E32" s="37">
        <f t="shared" ref="E32:E33" si="18">POWER($D$7+($D$7*$K$4),$K$1)</f>
        <v>1.3248936255090671</v>
      </c>
      <c r="F32" s="37">
        <f t="shared" si="15"/>
        <v>0.13212235600644434</v>
      </c>
      <c r="G32" s="37">
        <f t="shared" si="16"/>
        <v>0.12847924506875885</v>
      </c>
      <c r="H32" s="37">
        <f t="shared" si="17"/>
        <v>1.281233468829728E-2</v>
      </c>
    </row>
    <row r="33" spans="2:8" ht="12.75" x14ac:dyDescent="0.2">
      <c r="B33" s="32"/>
      <c r="C33" s="37">
        <f t="shared" si="13"/>
        <v>274.99412014957232</v>
      </c>
      <c r="D33" s="37">
        <f t="shared" si="14"/>
        <v>27.423236358406093</v>
      </c>
      <c r="E33" s="37">
        <f t="shared" si="18"/>
        <v>1.3248936255090671</v>
      </c>
      <c r="F33" s="37">
        <f t="shared" si="15"/>
        <v>0.13212235600644434</v>
      </c>
      <c r="G33" s="37">
        <f t="shared" si="16"/>
        <v>0.12847924506875885</v>
      </c>
      <c r="H33" s="37">
        <f t="shared" si="17"/>
        <v>1.281233468829728E-2</v>
      </c>
    </row>
    <row r="34" spans="2:8" ht="12.75" x14ac:dyDescent="0.2">
      <c r="B34" s="32"/>
      <c r="C34" s="32" t="s">
        <v>43</v>
      </c>
      <c r="D34" s="32" t="s">
        <v>44</v>
      </c>
      <c r="E34" s="32" t="s">
        <v>43</v>
      </c>
      <c r="F34" s="32" t="s">
        <v>44</v>
      </c>
      <c r="G34" s="32" t="s">
        <v>43</v>
      </c>
      <c r="H34" s="32" t="s">
        <v>44</v>
      </c>
    </row>
    <row r="35" spans="2:8" ht="12.75" x14ac:dyDescent="0.2">
      <c r="B35" s="32"/>
      <c r="C35" s="37">
        <f t="shared" ref="C35:H35" si="19">$B7*C31</f>
        <v>91.664706715607451</v>
      </c>
      <c r="D35" s="37">
        <f t="shared" si="19"/>
        <v>9.1410787860439537</v>
      </c>
      <c r="E35" s="37">
        <f t="shared" si="19"/>
        <v>0.44163120849860604</v>
      </c>
      <c r="F35" s="37">
        <f t="shared" si="19"/>
        <v>4.4040785335041036E-2</v>
      </c>
      <c r="G35" s="37">
        <f t="shared" si="19"/>
        <v>4.2826415022491349E-2</v>
      </c>
      <c r="H35" s="37">
        <f t="shared" si="19"/>
        <v>4.2707782293897184E-3</v>
      </c>
    </row>
    <row r="36" spans="2:8" ht="12.75" x14ac:dyDescent="0.2">
      <c r="B36" s="32"/>
      <c r="C36" s="37">
        <f t="shared" ref="C36:H36" si="20">$B8*C32</f>
        <v>137.49706007478616</v>
      </c>
      <c r="D36" s="37">
        <f t="shared" si="20"/>
        <v>13.711618179203047</v>
      </c>
      <c r="E36" s="37">
        <f t="shared" si="20"/>
        <v>0.66244681275453354</v>
      </c>
      <c r="F36" s="37">
        <f t="shared" si="20"/>
        <v>6.6061178003222171E-2</v>
      </c>
      <c r="G36" s="37">
        <f t="shared" si="20"/>
        <v>6.4239622534379426E-2</v>
      </c>
      <c r="H36" s="37">
        <f t="shared" si="20"/>
        <v>6.4061673441486401E-3</v>
      </c>
    </row>
    <row r="37" spans="2:8" ht="12.75" x14ac:dyDescent="0.2">
      <c r="B37" s="32"/>
      <c r="C37" s="37">
        <f t="shared" ref="C37:H37" si="21">$B9*C33</f>
        <v>45.83235335827122</v>
      </c>
      <c r="D37" s="37">
        <f t="shared" si="21"/>
        <v>4.5705393930685965</v>
      </c>
      <c r="E37" s="37">
        <f t="shared" si="21"/>
        <v>0.22081560425155533</v>
      </c>
      <c r="F37" s="37">
        <f t="shared" si="21"/>
        <v>2.2020392667745126E-2</v>
      </c>
      <c r="G37" s="37">
        <f t="shared" si="21"/>
        <v>2.141320751146409E-2</v>
      </c>
      <c r="H37" s="37">
        <f t="shared" si="21"/>
        <v>2.1353891147166404E-3</v>
      </c>
    </row>
    <row r="38" spans="2:8" ht="12.75" x14ac:dyDescent="0.2">
      <c r="B38" s="32" t="s">
        <v>23</v>
      </c>
      <c r="C38" s="37">
        <f t="shared" ref="C38:H38" si="22">SUM(C35:C37)</f>
        <v>274.99412014866482</v>
      </c>
      <c r="D38" s="37">
        <f t="shared" si="22"/>
        <v>27.423236358315595</v>
      </c>
      <c r="E38" s="37">
        <f t="shared" si="22"/>
        <v>1.324893625504695</v>
      </c>
      <c r="F38" s="37">
        <f t="shared" si="22"/>
        <v>0.13212235600600833</v>
      </c>
      <c r="G38" s="37">
        <f t="shared" si="22"/>
        <v>0.12847924506833486</v>
      </c>
      <c r="H38" s="37">
        <f t="shared" si="22"/>
        <v>1.2812334688255E-2</v>
      </c>
    </row>
    <row r="39" spans="2:8" ht="12.75" x14ac:dyDescent="0.2">
      <c r="B39" s="32" t="s">
        <v>45</v>
      </c>
      <c r="C39" s="37">
        <f t="shared" ref="C39:H39" si="23">POWER((C38/$B$10),1/$K$1)</f>
        <v>16.582946666668512</v>
      </c>
      <c r="D39" s="37">
        <f t="shared" si="23"/>
        <v>5.2367200000005818</v>
      </c>
      <c r="E39" s="37">
        <f t="shared" si="23"/>
        <v>1.1510402362685099</v>
      </c>
      <c r="F39" s="37">
        <f t="shared" si="23"/>
        <v>0.36348639040058206</v>
      </c>
      <c r="G39" s="37">
        <f t="shared" si="23"/>
        <v>0.35844001599815672</v>
      </c>
      <c r="H39" s="37">
        <f t="shared" si="23"/>
        <v>0.11319158399941791</v>
      </c>
    </row>
    <row r="40" spans="2:8" ht="12.75" x14ac:dyDescent="0.2">
      <c r="B40" s="32"/>
      <c r="C40" s="32"/>
      <c r="D40" s="32"/>
      <c r="E40" s="32"/>
      <c r="F40" s="32"/>
      <c r="G40" s="32"/>
      <c r="H40" s="32"/>
    </row>
  </sheetData>
  <mergeCells count="3">
    <mergeCell ref="C29:D29"/>
    <mergeCell ref="E29:F29"/>
    <mergeCell ref="G29:H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45"/>
  <sheetViews>
    <sheetView workbookViewId="0">
      <selection activeCell="J19" sqref="J19:K30"/>
    </sheetView>
  </sheetViews>
  <sheetFormatPr defaultColWidth="12.5703125" defaultRowHeight="15.75" customHeight="1" x14ac:dyDescent="0.2"/>
  <sheetData>
    <row r="1" spans="1:11" ht="15.75" customHeight="1" x14ac:dyDescent="0.25">
      <c r="A1" s="13"/>
      <c r="B1" s="13" t="s">
        <v>92</v>
      </c>
      <c r="C1" s="13" t="s">
        <v>93</v>
      </c>
      <c r="D1" s="13" t="s">
        <v>94</v>
      </c>
      <c r="E1" s="44" t="s">
        <v>110</v>
      </c>
      <c r="F1" s="32" t="s">
        <v>96</v>
      </c>
      <c r="G1" s="44" t="s">
        <v>111</v>
      </c>
      <c r="H1" s="3"/>
      <c r="J1" s="4" t="s">
        <v>2</v>
      </c>
      <c r="K1" s="7">
        <v>2</v>
      </c>
    </row>
    <row r="2" spans="1:11" ht="12.75" x14ac:dyDescent="0.2">
      <c r="A2" s="13" t="s">
        <v>9</v>
      </c>
      <c r="B2" s="14">
        <v>3.6379789999999996E-12</v>
      </c>
      <c r="C2" s="14">
        <v>32.729500000000002</v>
      </c>
      <c r="D2" s="14">
        <v>0</v>
      </c>
      <c r="E2" s="14">
        <f t="shared" ref="E2:E4" si="0">AVERAGE(B2:D2)</f>
        <v>10.909833333334547</v>
      </c>
      <c r="F2" s="5">
        <f t="shared" ref="F2:F4" si="1">RANK(E2,$E$2:$E$4)</f>
        <v>1</v>
      </c>
      <c r="G2" s="5">
        <v>0.23815000000000003</v>
      </c>
      <c r="H2" s="5">
        <f t="shared" ref="H2:H4" si="2">RANK(G2,$G$2:$G$4)</f>
        <v>1</v>
      </c>
      <c r="J2" s="3" t="s">
        <v>5</v>
      </c>
      <c r="K2" s="3"/>
    </row>
    <row r="3" spans="1:11" ht="12.75" x14ac:dyDescent="0.2">
      <c r="A3" s="13" t="s">
        <v>12</v>
      </c>
      <c r="B3" s="14">
        <v>3.6379789999999996E-12</v>
      </c>
      <c r="C3" s="14">
        <v>2.1819890000000002</v>
      </c>
      <c r="D3" s="14">
        <v>8.9800939999999996E-2</v>
      </c>
      <c r="E3" s="14">
        <f t="shared" si="0"/>
        <v>0.757263313334546</v>
      </c>
      <c r="F3" s="5">
        <f t="shared" si="1"/>
        <v>2</v>
      </c>
      <c r="G3" s="5">
        <v>7.2900000000000006E-2</v>
      </c>
      <c r="H3" s="5">
        <f t="shared" si="2"/>
        <v>3</v>
      </c>
      <c r="J3" s="3" t="s">
        <v>22</v>
      </c>
      <c r="K3" s="6">
        <v>3</v>
      </c>
    </row>
    <row r="4" spans="1:11" ht="12.75" x14ac:dyDescent="0.2">
      <c r="A4" s="13" t="s">
        <v>21</v>
      </c>
      <c r="B4" s="14">
        <v>0.27070100000000002</v>
      </c>
      <c r="C4" s="14">
        <v>0.43674639999999998</v>
      </c>
      <c r="D4" s="14">
        <v>-3.6379789999999996E-12</v>
      </c>
      <c r="E4" s="14">
        <f t="shared" si="0"/>
        <v>0.23581579999878732</v>
      </c>
      <c r="F4" s="5">
        <f t="shared" si="1"/>
        <v>3</v>
      </c>
      <c r="G4" s="5">
        <v>7.7850000000000003E-2</v>
      </c>
      <c r="H4" s="5">
        <f t="shared" si="2"/>
        <v>2</v>
      </c>
      <c r="J4" s="3" t="s">
        <v>3</v>
      </c>
      <c r="K4" s="5">
        <f>K5*K6</f>
        <v>5.3094352384173149E-2</v>
      </c>
    </row>
    <row r="5" spans="1:11" ht="12.75" x14ac:dyDescent="0.2">
      <c r="A5" s="11"/>
      <c r="B5" s="12"/>
      <c r="C5" s="1"/>
      <c r="D5" s="1"/>
      <c r="E5" s="1"/>
      <c r="J5" s="3" t="s">
        <v>27</v>
      </c>
      <c r="K5" s="9">
        <v>0.1</v>
      </c>
    </row>
    <row r="6" spans="1:11" ht="12.75" x14ac:dyDescent="0.2">
      <c r="A6" s="11"/>
      <c r="B6" s="12"/>
      <c r="C6" s="1" t="s">
        <v>9</v>
      </c>
      <c r="D6" s="1" t="s">
        <v>12</v>
      </c>
      <c r="E6" s="1" t="s">
        <v>21</v>
      </c>
      <c r="J6" s="3" t="s">
        <v>26</v>
      </c>
      <c r="K6" s="2">
        <v>0.53094352384173149</v>
      </c>
    </row>
    <row r="7" spans="1:11" ht="12.75" x14ac:dyDescent="0.2">
      <c r="A7" s="11" t="s">
        <v>83</v>
      </c>
      <c r="B7" s="12">
        <v>0.33333333332999998</v>
      </c>
      <c r="C7" s="2">
        <f t="shared" ref="C7:C9" si="3">$G$2</f>
        <v>0.23815000000000003</v>
      </c>
      <c r="D7" s="14">
        <f t="shared" ref="D7:D9" si="4">$G$3</f>
        <v>7.2900000000000006E-2</v>
      </c>
      <c r="E7" s="2">
        <f t="shared" ref="E7:E9" si="5">$G$4</f>
        <v>7.7850000000000003E-2</v>
      </c>
    </row>
    <row r="8" spans="1:11" ht="12.75" x14ac:dyDescent="0.2">
      <c r="A8" s="11" t="s">
        <v>84</v>
      </c>
      <c r="B8" s="12">
        <v>0.5</v>
      </c>
      <c r="C8" s="2">
        <f t="shared" si="3"/>
        <v>0.23815000000000003</v>
      </c>
      <c r="D8" s="14">
        <f t="shared" si="4"/>
        <v>7.2900000000000006E-2</v>
      </c>
      <c r="E8" s="2">
        <f t="shared" si="5"/>
        <v>7.7850000000000003E-2</v>
      </c>
    </row>
    <row r="9" spans="1:11" ht="12.75" x14ac:dyDescent="0.2">
      <c r="A9" s="11" t="s">
        <v>85</v>
      </c>
      <c r="B9" s="12">
        <v>0.16666666666669999</v>
      </c>
      <c r="C9" s="2">
        <f t="shared" si="3"/>
        <v>0.23815000000000003</v>
      </c>
      <c r="D9" s="14">
        <f t="shared" si="4"/>
        <v>7.2900000000000006E-2</v>
      </c>
      <c r="E9" s="2">
        <f t="shared" si="5"/>
        <v>7.7850000000000003E-2</v>
      </c>
    </row>
    <row r="10" spans="1:11" ht="12.75" x14ac:dyDescent="0.2">
      <c r="A10" s="11" t="s">
        <v>23</v>
      </c>
      <c r="B10" s="10">
        <f>SUM(B7:B9)</f>
        <v>0.99999999999669997</v>
      </c>
    </row>
    <row r="12" spans="1:11" ht="12.75" x14ac:dyDescent="0.2">
      <c r="C12" s="44" t="s">
        <v>112</v>
      </c>
      <c r="D12" s="44" t="s">
        <v>113</v>
      </c>
      <c r="E12" s="44" t="s">
        <v>25</v>
      </c>
    </row>
    <row r="13" spans="1:11" ht="12.75" x14ac:dyDescent="0.2">
      <c r="C13" s="1">
        <f>POWER(($B7*C7),$K$1)</f>
        <v>6.3017136109850781E-3</v>
      </c>
      <c r="D13" s="17">
        <f t="shared" ref="D13:E13" si="6">POWER(($B7*D7),$K$1)</f>
        <v>5.9048999998819027E-4</v>
      </c>
      <c r="E13" s="17">
        <f t="shared" si="6"/>
        <v>6.7340249998653191E-4</v>
      </c>
    </row>
    <row r="14" spans="1:11" ht="12.75" x14ac:dyDescent="0.2">
      <c r="B14" s="1"/>
      <c r="C14" s="17">
        <f t="shared" ref="C14:E15" si="7">POWER(($B8*C8),$K$1)</f>
        <v>1.4178855625000004E-2</v>
      </c>
      <c r="D14" s="17">
        <f t="shared" si="7"/>
        <v>1.3286025000000003E-3</v>
      </c>
      <c r="E14" s="17">
        <f t="shared" si="7"/>
        <v>1.5151556250000001E-3</v>
      </c>
    </row>
    <row r="15" spans="1:11" ht="12.75" x14ac:dyDescent="0.2">
      <c r="B15" s="1"/>
      <c r="C15" s="17">
        <f t="shared" si="7"/>
        <v>1.5754284027784079E-3</v>
      </c>
      <c r="D15" s="17">
        <f t="shared" si="7"/>
        <v>1.4762250000005905E-4</v>
      </c>
      <c r="E15" s="17">
        <f t="shared" si="7"/>
        <v>1.6835062500006735E-4</v>
      </c>
    </row>
    <row r="16" spans="1:11" ht="12.75" x14ac:dyDescent="0.2">
      <c r="B16" s="1" t="s">
        <v>23</v>
      </c>
      <c r="C16" s="2">
        <f t="shared" ref="C16:E16" si="8">SUM(C13:C15)</f>
        <v>2.2055997638763491E-2</v>
      </c>
      <c r="D16" s="2">
        <f t="shared" si="8"/>
        <v>2.0667149999882496E-3</v>
      </c>
      <c r="E16" s="2">
        <f t="shared" si="8"/>
        <v>2.3569087499865993E-3</v>
      </c>
    </row>
    <row r="17" spans="2:6" ht="12.75" x14ac:dyDescent="0.2">
      <c r="C17" s="2">
        <f t="shared" ref="C17:E17" si="9">POWER((C16/$B$10),1/$K$1)</f>
        <v>0.14851261777652522</v>
      </c>
      <c r="D17" s="2">
        <f t="shared" si="9"/>
        <v>4.5461137249249162E-2</v>
      </c>
      <c r="E17" s="2">
        <f t="shared" si="9"/>
        <v>4.8548004593333985E-2</v>
      </c>
    </row>
    <row r="18" spans="2:6" ht="12.75" x14ac:dyDescent="0.2">
      <c r="B18" s="22" t="s">
        <v>109</v>
      </c>
      <c r="C18" s="2">
        <f>RANK(C17,$C$17:$E$17)</f>
        <v>1</v>
      </c>
      <c r="D18" s="2">
        <f t="shared" ref="D18:E18" si="10">RANK(D17,$C$17:$E$17)</f>
        <v>3</v>
      </c>
      <c r="E18" s="2">
        <f t="shared" si="10"/>
        <v>2</v>
      </c>
    </row>
    <row r="19" spans="2:6" s="16" customFormat="1" ht="12.75" x14ac:dyDescent="0.2">
      <c r="B19" s="17"/>
      <c r="C19" s="2"/>
      <c r="D19" s="2"/>
      <c r="E19" s="2"/>
    </row>
    <row r="20" spans="2:6" ht="12.75" x14ac:dyDescent="0.2">
      <c r="C20" s="1" t="s">
        <v>9</v>
      </c>
      <c r="D20" s="1" t="s">
        <v>21</v>
      </c>
      <c r="E20" s="1" t="s">
        <v>12</v>
      </c>
    </row>
    <row r="21" spans="2:6" ht="12.75" x14ac:dyDescent="0.2">
      <c r="B21" s="1" t="s">
        <v>1</v>
      </c>
      <c r="C21" s="2">
        <f t="shared" ref="C21:E21" si="11">C17</f>
        <v>0.14851261777652522</v>
      </c>
      <c r="D21" s="2">
        <f t="shared" si="11"/>
        <v>4.5461137249249162E-2</v>
      </c>
      <c r="E21" s="2">
        <f t="shared" si="11"/>
        <v>4.8548004593333985E-2</v>
      </c>
    </row>
    <row r="22" spans="2:6" ht="12.75" x14ac:dyDescent="0.2">
      <c r="B22" s="1" t="s">
        <v>29</v>
      </c>
      <c r="C22" s="1">
        <f>0.1603/0.0316</f>
        <v>5.0727848101265813</v>
      </c>
      <c r="D22" s="1">
        <f>0.00785/0.014785</f>
        <v>0.53094352384173149</v>
      </c>
    </row>
    <row r="23" spans="2:6" ht="12.75" x14ac:dyDescent="0.2">
      <c r="B23" s="1"/>
      <c r="C23" s="2">
        <f t="shared" ref="C23:D23" si="12">IF(C22&gt;1,1,IF(C22&lt;0,0,C22))</f>
        <v>1</v>
      </c>
      <c r="D23" s="2">
        <f t="shared" si="12"/>
        <v>0.53094352384173149</v>
      </c>
      <c r="F23" s="2">
        <f>POWER(PRODUCT(C23:D23),1/$K$3)</f>
        <v>0.80974717702261301</v>
      </c>
    </row>
    <row r="24" spans="2:6" ht="12.75" x14ac:dyDescent="0.2">
      <c r="B24" s="1" t="s">
        <v>97</v>
      </c>
      <c r="C24" s="1">
        <v>1.96793</v>
      </c>
      <c r="D24" s="1">
        <v>0.17698</v>
      </c>
    </row>
    <row r="25" spans="2:6" ht="12.75" x14ac:dyDescent="0.2">
      <c r="B25" s="1"/>
      <c r="C25" s="2">
        <f t="shared" ref="C25:D25" si="13">IF(C24&gt;1,1,IF(C24&lt;0,0,C24))</f>
        <v>1</v>
      </c>
      <c r="D25" s="2">
        <f t="shared" si="13"/>
        <v>0.17698</v>
      </c>
      <c r="F25" s="2">
        <f>POWER(PRODUCT(C25:D25),1/$K$3)</f>
        <v>0.56144609246155519</v>
      </c>
    </row>
    <row r="26" spans="2:6" ht="12.75" x14ac:dyDescent="0.2">
      <c r="B26" s="1" t="s">
        <v>98</v>
      </c>
      <c r="C26" s="1">
        <v>1.18075</v>
      </c>
      <c r="D26" s="1">
        <v>0.10618</v>
      </c>
    </row>
    <row r="27" spans="2:6" ht="12.75" x14ac:dyDescent="0.2">
      <c r="B27" s="1"/>
      <c r="C27" s="2">
        <f t="shared" ref="C27:D27" si="14">IF(C26&gt;1,1,IF(C26&lt;0,0,C26))</f>
        <v>1</v>
      </c>
      <c r="D27" s="2">
        <f t="shared" si="14"/>
        <v>0.10618</v>
      </c>
      <c r="F27" s="2">
        <f>POWER(PRODUCT(C27:D27),1/$K$3)</f>
        <v>0.47353008197513108</v>
      </c>
    </row>
    <row r="28" spans="2:6" ht="12.75" x14ac:dyDescent="0.2">
      <c r="B28" s="1" t="s">
        <v>80</v>
      </c>
      <c r="C28" s="1">
        <v>0.63409000000000004</v>
      </c>
      <c r="D28" s="1">
        <v>6.6299999999999998E-2</v>
      </c>
    </row>
    <row r="29" spans="2:6" ht="12.75" x14ac:dyDescent="0.2">
      <c r="B29" s="1"/>
      <c r="C29" s="2">
        <f t="shared" ref="C29:D29" si="15">IF(C28&gt;1,1,IF(C28&lt;0,0,C28))</f>
        <v>0.63409000000000004</v>
      </c>
      <c r="D29" s="2">
        <f t="shared" si="15"/>
        <v>6.6299999999999998E-2</v>
      </c>
      <c r="F29" s="2">
        <f>POWER(PRODUCT(C29:D29),1/$K$3)</f>
        <v>0.34771343994619969</v>
      </c>
    </row>
    <row r="30" spans="2:6" ht="12.75" x14ac:dyDescent="0.2">
      <c r="B30" s="1" t="s">
        <v>99</v>
      </c>
      <c r="C30" s="1">
        <v>0.50727</v>
      </c>
      <c r="D30" s="1">
        <v>5.3089999999999998E-2</v>
      </c>
    </row>
    <row r="31" spans="2:6" ht="12.75" x14ac:dyDescent="0.2">
      <c r="C31" s="2">
        <f t="shared" ref="C31:D31" si="16">IF(C30&gt;1,1,IF(C30&lt;0,0,C30))</f>
        <v>0.50727</v>
      </c>
      <c r="D31" s="2">
        <f t="shared" si="16"/>
        <v>5.3089999999999998E-2</v>
      </c>
      <c r="F31" s="2">
        <f>POWER(PRODUCT(C31:D31),1/$K$3)</f>
        <v>0.29974409399134078</v>
      </c>
    </row>
    <row r="34" spans="2:8" ht="12.75" x14ac:dyDescent="0.2">
      <c r="B34" s="3"/>
      <c r="C34" s="51" t="s">
        <v>89</v>
      </c>
      <c r="D34" s="52"/>
      <c r="E34" s="51" t="s">
        <v>90</v>
      </c>
      <c r="F34" s="52"/>
      <c r="G34" s="51" t="s">
        <v>91</v>
      </c>
      <c r="H34" s="52"/>
    </row>
    <row r="35" spans="2:8" ht="12.75" x14ac:dyDescent="0.2">
      <c r="B35" s="3"/>
      <c r="C35" s="8" t="s">
        <v>41</v>
      </c>
      <c r="D35" s="8" t="s">
        <v>42</v>
      </c>
      <c r="E35" s="8" t="s">
        <v>41</v>
      </c>
      <c r="F35" s="8" t="s">
        <v>42</v>
      </c>
      <c r="G35" s="8" t="s">
        <v>41</v>
      </c>
      <c r="H35" s="8" t="s">
        <v>42</v>
      </c>
    </row>
    <row r="36" spans="2:8" ht="12.75" x14ac:dyDescent="0.2">
      <c r="B36" s="3"/>
      <c r="C36" s="5">
        <f t="shared" ref="C36:C38" si="17">POWER($C$7+($C$7*$K$4),$K$1)</f>
        <v>6.2897841113314062E-2</v>
      </c>
      <c r="D36" s="5">
        <f t="shared" ref="D36:D38" si="18">POWER($C$7-($C$7*$K$4),$K$1)</f>
        <v>5.0852766601985018E-2</v>
      </c>
      <c r="E36" s="5">
        <f>POWER($E7+($E7*$K$4),$K$1)</f>
        <v>6.7212771103446565E-3</v>
      </c>
      <c r="F36" s="5">
        <f t="shared" ref="F36:F38" si="19">POWER($E$7-($E$7*$K$4),$K$1)</f>
        <v>5.4341378036148608E-3</v>
      </c>
      <c r="G36" s="5">
        <f t="shared" ref="G36:G38" si="20">POWER($D$7+($D$7*$K$4),$K$1)</f>
        <v>5.8937216907977274E-3</v>
      </c>
      <c r="H36" s="5">
        <f t="shared" ref="H36:H38" si="21">POWER($D$7-($D$7*$K$4),$K$1)</f>
        <v>4.7650610617818306E-3</v>
      </c>
    </row>
    <row r="37" spans="2:8" ht="12.75" x14ac:dyDescent="0.2">
      <c r="B37" s="3"/>
      <c r="C37" s="5">
        <f t="shared" si="17"/>
        <v>6.2897841113314062E-2</v>
      </c>
      <c r="D37" s="5">
        <f t="shared" si="18"/>
        <v>5.0852766601985018E-2</v>
      </c>
      <c r="E37" s="5">
        <f>POWER($E8+($E8*$K$4),$K$1)</f>
        <v>6.7212771103446565E-3</v>
      </c>
      <c r="F37" s="5">
        <f t="shared" si="19"/>
        <v>5.4341378036148608E-3</v>
      </c>
      <c r="G37" s="5">
        <f t="shared" si="20"/>
        <v>5.8937216907977274E-3</v>
      </c>
      <c r="H37" s="5">
        <f t="shared" si="21"/>
        <v>4.7650610617818306E-3</v>
      </c>
    </row>
    <row r="38" spans="2:8" ht="12.75" x14ac:dyDescent="0.2">
      <c r="B38" s="3"/>
      <c r="C38" s="5">
        <f t="shared" si="17"/>
        <v>6.2897841113314062E-2</v>
      </c>
      <c r="D38" s="5">
        <f t="shared" si="18"/>
        <v>5.0852766601985018E-2</v>
      </c>
      <c r="E38" s="5">
        <f>POWER($E9+($E9*$K$4),$K$1)</f>
        <v>6.7212771103446565E-3</v>
      </c>
      <c r="F38" s="5">
        <f t="shared" si="19"/>
        <v>5.4341378036148608E-3</v>
      </c>
      <c r="G38" s="5">
        <f t="shared" si="20"/>
        <v>5.8937216907977274E-3</v>
      </c>
      <c r="H38" s="5">
        <f t="shared" si="21"/>
        <v>4.7650610617818306E-3</v>
      </c>
    </row>
    <row r="39" spans="2:8" ht="12.75" x14ac:dyDescent="0.2">
      <c r="B39" s="3"/>
      <c r="C39" s="3" t="s">
        <v>43</v>
      </c>
      <c r="D39" s="3" t="s">
        <v>44</v>
      </c>
      <c r="E39" s="3" t="s">
        <v>43</v>
      </c>
      <c r="F39" s="3" t="s">
        <v>44</v>
      </c>
      <c r="G39" s="3" t="s">
        <v>43</v>
      </c>
      <c r="H39" s="3" t="s">
        <v>44</v>
      </c>
    </row>
    <row r="40" spans="2:8" ht="12.75" x14ac:dyDescent="0.2">
      <c r="B40" s="3"/>
      <c r="C40" s="5">
        <f t="shared" ref="C40:H40" si="22">$B7*C36</f>
        <v>2.0965947037561692E-2</v>
      </c>
      <c r="D40" s="5">
        <f t="shared" si="22"/>
        <v>1.6950922200492161E-2</v>
      </c>
      <c r="E40" s="5">
        <f t="shared" si="22"/>
        <v>2.2404257034258144E-3</v>
      </c>
      <c r="F40" s="5">
        <f t="shared" si="22"/>
        <v>1.8113792678535064E-3</v>
      </c>
      <c r="G40" s="5">
        <f t="shared" si="22"/>
        <v>1.9645738969129301E-3</v>
      </c>
      <c r="H40" s="5">
        <f t="shared" si="22"/>
        <v>1.5883536872447267E-3</v>
      </c>
    </row>
    <row r="41" spans="2:8" ht="12.75" x14ac:dyDescent="0.2">
      <c r="B41" s="3"/>
      <c r="C41" s="5">
        <f t="shared" ref="C41:H41" si="23">$B8*C37</f>
        <v>3.1448920556657031E-2</v>
      </c>
      <c r="D41" s="5">
        <f t="shared" si="23"/>
        <v>2.5426383300992509E-2</v>
      </c>
      <c r="E41" s="5">
        <f t="shared" si="23"/>
        <v>3.3606385551723282E-3</v>
      </c>
      <c r="F41" s="5">
        <f t="shared" si="23"/>
        <v>2.7170689018074304E-3</v>
      </c>
      <c r="G41" s="5">
        <f t="shared" si="23"/>
        <v>2.9468608453988637E-3</v>
      </c>
      <c r="H41" s="5">
        <f t="shared" si="23"/>
        <v>2.3825305308909153E-3</v>
      </c>
    </row>
    <row r="42" spans="2:8" ht="12.75" x14ac:dyDescent="0.2">
      <c r="B42" s="3"/>
      <c r="C42" s="5">
        <f t="shared" ref="C42:H42" si="24">$B9*C38</f>
        <v>1.0482973518887773E-2</v>
      </c>
      <c r="D42" s="5">
        <f t="shared" si="24"/>
        <v>8.4754611003325306E-3</v>
      </c>
      <c r="E42" s="5">
        <f t="shared" si="24"/>
        <v>1.1202128517243334E-3</v>
      </c>
      <c r="F42" s="5">
        <f t="shared" si="24"/>
        <v>9.0568963393599126E-4</v>
      </c>
      <c r="G42" s="5">
        <f t="shared" si="24"/>
        <v>9.8228694846648435E-4</v>
      </c>
      <c r="H42" s="5">
        <f t="shared" si="24"/>
        <v>7.9417684363046394E-4</v>
      </c>
    </row>
    <row r="43" spans="2:8" ht="12.75" x14ac:dyDescent="0.2">
      <c r="B43" s="3" t="s">
        <v>23</v>
      </c>
      <c r="C43" s="5">
        <f t="shared" ref="C43:H43" si="25">SUM(C40:C42)</f>
        <v>6.2897841113106492E-2</v>
      </c>
      <c r="D43" s="5">
        <f t="shared" si="25"/>
        <v>5.0852766601817201E-2</v>
      </c>
      <c r="E43" s="5">
        <f t="shared" si="25"/>
        <v>6.7212771103224754E-3</v>
      </c>
      <c r="F43" s="5">
        <f t="shared" si="25"/>
        <v>5.4341378035969289E-3</v>
      </c>
      <c r="G43" s="5">
        <f t="shared" si="25"/>
        <v>5.8937216907782777E-3</v>
      </c>
      <c r="H43" s="5">
        <f t="shared" si="25"/>
        <v>4.7650610617661062E-3</v>
      </c>
    </row>
    <row r="44" spans="2:8" ht="12.75" x14ac:dyDescent="0.2">
      <c r="B44" s="3" t="s">
        <v>45</v>
      </c>
      <c r="C44" s="5">
        <f t="shared" ref="C44:H44" si="26">POWER((C43/$B$10),1/$K$1)</f>
        <v>0.25079442002029084</v>
      </c>
      <c r="D44" s="5">
        <f t="shared" si="26"/>
        <v>0.22550557997970919</v>
      </c>
      <c r="E44" s="5">
        <f t="shared" si="26"/>
        <v>8.1983395333107889E-2</v>
      </c>
      <c r="F44" s="5">
        <f t="shared" si="26"/>
        <v>7.371660466689213E-2</v>
      </c>
      <c r="G44" s="5">
        <f t="shared" si="26"/>
        <v>7.6770578288806235E-2</v>
      </c>
      <c r="H44" s="5">
        <f t="shared" si="26"/>
        <v>6.9029421711193778E-2</v>
      </c>
    </row>
    <row r="45" spans="2:8" ht="12.75" x14ac:dyDescent="0.2">
      <c r="B45" s="3"/>
      <c r="C45" s="3"/>
      <c r="D45" s="3"/>
      <c r="E45" s="3"/>
      <c r="F45" s="3"/>
      <c r="G45" s="3"/>
      <c r="H45" s="3"/>
    </row>
  </sheetData>
  <mergeCells count="3">
    <mergeCell ref="C34:D34"/>
    <mergeCell ref="E34:F34"/>
    <mergeCell ref="G34:H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5"/>
  <sheetViews>
    <sheetView workbookViewId="0">
      <selection activeCell="C14" sqref="C14"/>
    </sheetView>
  </sheetViews>
  <sheetFormatPr defaultColWidth="12.5703125" defaultRowHeight="15.75" customHeight="1" x14ac:dyDescent="0.2"/>
  <cols>
    <col min="8" max="8" width="14" customWidth="1"/>
    <col min="9" max="9" width="13.85546875" customWidth="1"/>
  </cols>
  <sheetData>
    <row r="1" spans="1:11" x14ac:dyDescent="0.2">
      <c r="A1" s="53" t="s">
        <v>3</v>
      </c>
      <c r="B1" s="54" t="s">
        <v>100</v>
      </c>
      <c r="C1" s="55"/>
      <c r="D1" s="55"/>
      <c r="E1" s="55"/>
      <c r="F1" s="53" t="s">
        <v>101</v>
      </c>
      <c r="G1" s="53" t="s">
        <v>102</v>
      </c>
      <c r="I1" s="54" t="s">
        <v>103</v>
      </c>
      <c r="J1" s="55"/>
      <c r="K1" s="55"/>
    </row>
    <row r="2" spans="1:11" x14ac:dyDescent="0.2">
      <c r="A2" s="52"/>
      <c r="B2" s="1">
        <v>1</v>
      </c>
      <c r="C2" s="1">
        <v>2</v>
      </c>
      <c r="D2" s="1">
        <v>3</v>
      </c>
      <c r="E2" s="1" t="s">
        <v>104</v>
      </c>
      <c r="F2" s="52"/>
      <c r="G2" s="52"/>
      <c r="H2" s="1" t="s">
        <v>105</v>
      </c>
      <c r="I2" s="1" t="s">
        <v>106</v>
      </c>
      <c r="J2" s="1" t="s">
        <v>107</v>
      </c>
      <c r="K2" s="1" t="s">
        <v>104</v>
      </c>
    </row>
    <row r="3" spans="1:11" x14ac:dyDescent="0.2">
      <c r="A3" s="1">
        <v>0.1</v>
      </c>
      <c r="B3" s="2">
        <f>Prob_S1!H14</f>
        <v>1</v>
      </c>
      <c r="C3" s="2">
        <f>Prob_S2!L14</f>
        <v>0.61844675838375507</v>
      </c>
      <c r="D3" s="2">
        <f>Prob_S3!K14</f>
        <v>0.74980823447239464</v>
      </c>
      <c r="E3" s="2">
        <f t="shared" ref="E3:E7" si="0">AVERAGE(B3:D3)</f>
        <v>0.78941833095204983</v>
      </c>
      <c r="F3" s="2">
        <f>Schmid_All!J18</f>
        <v>0.27255958446240086</v>
      </c>
      <c r="G3" s="2">
        <f>Interest_Based_All!Q16</f>
        <v>0.32960810391679296</v>
      </c>
      <c r="H3" s="2">
        <f t="shared" ref="H3:H7" si="1">MAX(E3:G3)</f>
        <v>0.78941833095204983</v>
      </c>
      <c r="I3" s="2">
        <f t="shared" ref="I3:I7" si="2">(E3-F3)/((E3+F3)/2)</f>
        <v>0.9733888793496015</v>
      </c>
      <c r="J3" s="2">
        <f t="shared" ref="J3:J7" si="3">(E3-G3)/((E3+G3)/2)</f>
        <v>0.82180404806817564</v>
      </c>
      <c r="K3" s="2">
        <f t="shared" ref="K3:K7" si="4">AVERAGE(I3:J3)</f>
        <v>0.89759646370888857</v>
      </c>
    </row>
    <row r="4" spans="1:11" x14ac:dyDescent="0.2">
      <c r="A4" s="1">
        <v>0.3</v>
      </c>
      <c r="B4" s="2">
        <f>Prob_S1!H15</f>
        <v>0.62978394755435396</v>
      </c>
      <c r="C4" s="2">
        <f>Prob_S2!L15</f>
        <v>0.25587720118925689</v>
      </c>
      <c r="D4" s="2">
        <f>Prob_S3!K15</f>
        <v>0.35633094289422862</v>
      </c>
      <c r="E4" s="2">
        <f t="shared" si="0"/>
        <v>0.41399736387927977</v>
      </c>
      <c r="F4" s="2">
        <f>Schmid_All!J19</f>
        <v>0.11374518288298187</v>
      </c>
      <c r="G4" s="2">
        <f>Interest_Based_All!Q17</f>
        <v>0.14478993635102813</v>
      </c>
      <c r="H4" s="2">
        <f t="shared" si="1"/>
        <v>0.41399736387927977</v>
      </c>
      <c r="I4" s="2">
        <f t="shared" si="2"/>
        <v>1.1378736955675322</v>
      </c>
      <c r="J4" s="2">
        <f t="shared" si="3"/>
        <v>0.9635416818431487</v>
      </c>
      <c r="K4" s="2">
        <f t="shared" si="4"/>
        <v>1.0507076887053404</v>
      </c>
    </row>
    <row r="5" spans="1:11" x14ac:dyDescent="0.2">
      <c r="A5" s="1">
        <v>0.5</v>
      </c>
      <c r="B5" s="2">
        <f>Prob_S1!H16</f>
        <v>0.44581680732066226</v>
      </c>
      <c r="C5" s="2">
        <f>Prob_S2!L16</f>
        <v>0.16317589747750877</v>
      </c>
      <c r="D5" s="2">
        <f>Prob_S3!K16</f>
        <v>0.229016937491997</v>
      </c>
      <c r="E5" s="2">
        <f t="shared" si="0"/>
        <v>0.27933654743005604</v>
      </c>
      <c r="F5" s="2">
        <f>Schmid_All!J20</f>
        <v>7.3413671097207561E-2</v>
      </c>
      <c r="G5" s="2">
        <f>Interest_Based_All!Q18</f>
        <v>9.3738237586342893E-2</v>
      </c>
      <c r="H5" s="2">
        <f t="shared" si="1"/>
        <v>0.27933654743005604</v>
      </c>
      <c r="I5" s="2">
        <f t="shared" si="2"/>
        <v>1.1675279873253031</v>
      </c>
      <c r="J5" s="2">
        <f t="shared" si="3"/>
        <v>0.99496571356627583</v>
      </c>
      <c r="K5" s="2">
        <f t="shared" si="4"/>
        <v>1.0812468504457895</v>
      </c>
    </row>
    <row r="6" spans="1:11" x14ac:dyDescent="0.2">
      <c r="A6" s="1">
        <v>0.8</v>
      </c>
      <c r="B6" s="2">
        <f>Prob_S1!H17</f>
        <v>0.30609797125583865</v>
      </c>
      <c r="C6" s="2">
        <f>Prob_S2!L17</f>
        <v>0.10745386540356371</v>
      </c>
      <c r="D6" s="2">
        <f>Prob_S3!K17</f>
        <v>0.15179277617935605</v>
      </c>
      <c r="E6" s="2">
        <f t="shared" si="0"/>
        <v>0.18844820427958617</v>
      </c>
      <c r="F6" s="2">
        <f>Schmid_All!J21</f>
        <v>4.9070101307039871E-2</v>
      </c>
      <c r="G6" s="2">
        <f>Interest_Based_All!Q19</f>
        <v>6.2618440372364942E-2</v>
      </c>
      <c r="H6" s="2">
        <f t="shared" si="1"/>
        <v>0.18844820427958617</v>
      </c>
      <c r="I6" s="2">
        <f t="shared" si="2"/>
        <v>1.1736198827143727</v>
      </c>
      <c r="J6" s="2">
        <f t="shared" si="3"/>
        <v>1.0023614573067372</v>
      </c>
      <c r="K6" s="2">
        <f t="shared" si="4"/>
        <v>1.087990670010555</v>
      </c>
    </row>
    <row r="7" spans="1:11" x14ac:dyDescent="0.2">
      <c r="A7" s="1">
        <v>1</v>
      </c>
      <c r="B7" s="2">
        <f>Prob_S1!H18</f>
        <v>0.25605451667836743</v>
      </c>
      <c r="C7" s="2">
        <f>Prob_S2!L18</f>
        <v>8.8121079573533656E-2</v>
      </c>
      <c r="D7" s="2">
        <f>Prob_S3!K18</f>
        <v>0.12486906005138274</v>
      </c>
      <c r="E7" s="2">
        <f t="shared" si="0"/>
        <v>0.15634821876776128</v>
      </c>
      <c r="F7" s="2">
        <f>Schmid_All!J22</f>
        <v>4.0540421936391159E-2</v>
      </c>
      <c r="G7" s="2">
        <f>Interest_Based_All!Q20</f>
        <v>4.0345483099933917E-2</v>
      </c>
      <c r="H7" s="2">
        <f t="shared" si="1"/>
        <v>0.15634821876776128</v>
      </c>
      <c r="I7" s="2">
        <f t="shared" si="2"/>
        <v>1.1763786515788335</v>
      </c>
      <c r="J7" s="2">
        <f t="shared" si="3"/>
        <v>1.1795266911581734</v>
      </c>
      <c r="K7" s="2">
        <f t="shared" si="4"/>
        <v>1.1779526713685033</v>
      </c>
    </row>
    <row r="10" spans="1:11" x14ac:dyDescent="0.2">
      <c r="B10" s="1" t="s">
        <v>95</v>
      </c>
      <c r="C10" s="1" t="s">
        <v>102</v>
      </c>
      <c r="D10" s="1" t="s">
        <v>103</v>
      </c>
    </row>
    <row r="11" spans="1:11" x14ac:dyDescent="0.2">
      <c r="A11" s="1">
        <v>0.1</v>
      </c>
      <c r="B11" s="2">
        <f>EVPPI_VOI!F21</f>
        <v>1</v>
      </c>
      <c r="C11" s="2">
        <f>EVPPI_Interest_Based!F23</f>
        <v>0.80974717702261301</v>
      </c>
      <c r="D11" s="2">
        <f t="shared" ref="D11:D15" si="5">(B11-C11)/(B11+C11/2)</f>
        <v>0.13542344630379946</v>
      </c>
    </row>
    <row r="12" spans="1:11" x14ac:dyDescent="0.2">
      <c r="A12" s="1">
        <v>0.3</v>
      </c>
      <c r="B12" s="2">
        <f>EVPPI_VOI!F22</f>
        <v>1</v>
      </c>
      <c r="C12" s="2">
        <f>EVPPI_Interest_Based!F25</f>
        <v>0.56144609246155519</v>
      </c>
      <c r="D12" s="2">
        <f t="shared" si="5"/>
        <v>0.34242681025310479</v>
      </c>
    </row>
    <row r="13" spans="1:11" x14ac:dyDescent="0.2">
      <c r="A13" s="1">
        <v>0.5</v>
      </c>
      <c r="B13" s="2">
        <f>EVPPI_VOI!F23</f>
        <v>1</v>
      </c>
      <c r="C13" s="2">
        <f>EVPPI_Interest_Based!F27</f>
        <v>0.47353008197513108</v>
      </c>
      <c r="D13" s="2">
        <f t="shared" si="5"/>
        <v>0.42568305262289674</v>
      </c>
    </row>
    <row r="14" spans="1:11" x14ac:dyDescent="0.2">
      <c r="A14" s="1">
        <v>0.8</v>
      </c>
      <c r="B14" s="2">
        <f>EVPPI_VOI!F24</f>
        <v>0.86623910534090276</v>
      </c>
      <c r="C14" s="2">
        <f>EVPPI_Interest_Based!F29</f>
        <v>0.34771343994619969</v>
      </c>
      <c r="D14" s="2">
        <f t="shared" si="5"/>
        <v>0.49853643556175342</v>
      </c>
    </row>
    <row r="15" spans="1:11" x14ac:dyDescent="0.2">
      <c r="A15" s="1">
        <v>1</v>
      </c>
      <c r="B15" s="2">
        <f>EVPPI_VOI!F25</f>
        <v>0.76759624806440752</v>
      </c>
      <c r="C15" s="2">
        <f>EVPPI_Interest_Based!F31</f>
        <v>0.29974409399134078</v>
      </c>
      <c r="D15" s="2">
        <f t="shared" si="5"/>
        <v>0.50993822521401755</v>
      </c>
    </row>
  </sheetData>
  <mergeCells count="5">
    <mergeCell ref="A1:A2"/>
    <mergeCell ref="B1:E1"/>
    <mergeCell ref="F1:F2"/>
    <mergeCell ref="G1:G2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Prob_Full</vt:lpstr>
      <vt:lpstr>Prob_S1</vt:lpstr>
      <vt:lpstr>Prob_S2</vt:lpstr>
      <vt:lpstr>Prob_S3</vt:lpstr>
      <vt:lpstr>Schmid_All</vt:lpstr>
      <vt:lpstr>Interest_Based_All</vt:lpstr>
      <vt:lpstr>EVPPI_VOI</vt:lpstr>
      <vt:lpstr>EVPPI_Interest_Based</vt:lpstr>
      <vt:lpstr>Ranking</vt:lpstr>
      <vt:lpstr>Ranking-Rounded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Suwichak Fungprasertkul</dc:creator>
  <cp:lastModifiedBy>Suwichak Fungprasertkul</cp:lastModifiedBy>
  <dcterms:created xsi:type="dcterms:W3CDTF">2023-04-30T06:27:38Z</dcterms:created>
  <dcterms:modified xsi:type="dcterms:W3CDTF">2023-04-30T07:11:25Z</dcterms:modified>
</cp:coreProperties>
</file>