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wic\Downloads\Repository\"/>
    </mc:Choice>
  </mc:AlternateContent>
  <xr:revisionPtr revIDLastSave="0" documentId="13_ncr:1_{3A3CB8A7-A17E-4931-8915-A9BE28CBF0A2}" xr6:coauthVersionLast="47" xr6:coauthVersionMax="47" xr10:uidLastSave="{00000000-0000-0000-0000-000000000000}"/>
  <bookViews>
    <workbookView xWindow="2550" yWindow="2100" windowWidth="24225" windowHeight="13590" activeTab="3" xr2:uid="{A569E016-134D-4D4C-83D1-240BF27DF4C1}"/>
  </bookViews>
  <sheets>
    <sheet name="VOI Rationale" sheetId="1" r:id="rId1"/>
    <sheet name="TD VOI Scenario Rationale" sheetId="4" r:id="rId2"/>
    <sheet name="TD EVPPI Summary" sheetId="7" r:id="rId3"/>
    <sheet name="Scenario VOI Summary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2" i="6" l="1"/>
  <c r="H4" i="7" l="1"/>
  <c r="H5" i="7"/>
  <c r="H3" i="7"/>
  <c r="E5" i="7"/>
  <c r="F5" i="7" s="1"/>
  <c r="E4" i="7"/>
  <c r="E3" i="7"/>
  <c r="C4" i="6"/>
  <c r="B4" i="6"/>
  <c r="C3" i="6"/>
  <c r="B3" i="6"/>
  <c r="B2" i="6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22" i="1"/>
  <c r="C21" i="1"/>
  <c r="C19" i="1"/>
  <c r="C28" i="1" s="1"/>
  <c r="C18" i="1"/>
  <c r="C27" i="1" s="1"/>
  <c r="B15" i="1"/>
  <c r="C15" i="1" s="1"/>
  <c r="C14" i="1"/>
  <c r="C13" i="1"/>
  <c r="C10" i="1"/>
  <c r="C7" i="1"/>
  <c r="C20" i="1" s="1"/>
  <c r="C4" i="1"/>
  <c r="B3" i="1"/>
  <c r="C3" i="1" s="1"/>
  <c r="F3" i="7" l="1"/>
  <c r="F4" i="7"/>
  <c r="C24" i="1"/>
  <c r="C23" i="1"/>
  <c r="C25" i="1"/>
  <c r="C17" i="1"/>
  <c r="C26" i="1" s="1"/>
  <c r="C71" i="1" l="1"/>
  <c r="C70" i="1"/>
  <c r="C74" i="1" s="1"/>
  <c r="C31" i="1"/>
  <c r="C66" i="1"/>
  <c r="C29" i="1"/>
  <c r="C67" i="1"/>
  <c r="C30" i="1"/>
  <c r="C69" i="1"/>
  <c r="C68" i="1"/>
  <c r="C38" i="1" l="1"/>
  <c r="C37" i="1"/>
  <c r="C39" i="1"/>
  <c r="C36" i="1"/>
  <c r="C43" i="1"/>
  <c r="C35" i="1"/>
  <c r="C42" i="1"/>
  <c r="C41" i="1"/>
  <c r="C33" i="1"/>
  <c r="C40" i="1"/>
  <c r="C32" i="1"/>
  <c r="C46" i="1"/>
  <c r="C45" i="1"/>
  <c r="C52" i="1"/>
  <c r="C44" i="1"/>
  <c r="C51" i="1"/>
  <c r="C50" i="1"/>
  <c r="C49" i="1"/>
  <c r="C47" i="1"/>
  <c r="C48" i="1"/>
  <c r="C62" i="1"/>
  <c r="C54" i="1"/>
  <c r="C61" i="1"/>
  <c r="C53" i="1"/>
  <c r="C60" i="1"/>
  <c r="C59" i="1"/>
  <c r="C58" i="1"/>
  <c r="C34" i="1"/>
  <c r="C55" i="1"/>
  <c r="C57" i="1"/>
  <c r="C56" i="1"/>
  <c r="C72" i="1"/>
  <c r="C73" i="1"/>
</calcChain>
</file>

<file path=xl/sharedStrings.xml><?xml version="1.0" encoding="utf-8"?>
<sst xmlns="http://schemas.openxmlformats.org/spreadsheetml/2006/main" count="302" uniqueCount="110">
  <si>
    <t>Description</t>
  </si>
  <si>
    <t>Value (US)</t>
  </si>
  <si>
    <t>Value (UK)</t>
  </si>
  <si>
    <t>Source</t>
  </si>
  <si>
    <t>Currency Conversion Rate</t>
  </si>
  <si>
    <t>Monetary</t>
  </si>
  <si>
    <t>https://www.xe.com/currencyconverter/convert/?Amount=2&amp;From=USD&amp;To=GBP</t>
  </si>
  <si>
    <t>Avarage Order Value (Direct) Q2 2018 - Q2 2019</t>
  </si>
  <si>
    <t>https://get.monetate.com/eq2-2019-benchmark-report/</t>
  </si>
  <si>
    <t>Average E-commerce Conversion Rate (UK) Q2 2018 - Q2 2019</t>
  </si>
  <si>
    <t>Percentage</t>
  </si>
  <si>
    <t>Maximum E-commerce Coversion Rate (UK)</t>
  </si>
  <si>
    <t>Minimum E-commerce Coversion Rate (UK)</t>
  </si>
  <si>
    <t>Average Website Traffic Per Month</t>
  </si>
  <si>
    <t>Users</t>
  </si>
  <si>
    <t>https://guidingmetrics.com/content/ecommerce-industry-most-critical-metrics-kpis/</t>
  </si>
  <si>
    <t>Maximum Website Traffic Per Month (December)</t>
  </si>
  <si>
    <t>Minimum Website Traffic Per Month (Jan)</t>
  </si>
  <si>
    <t>Average Page Views</t>
  </si>
  <si>
    <t>Pages</t>
  </si>
  <si>
    <t>Maximum Page Views</t>
  </si>
  <si>
    <t>Minimum Page Views</t>
  </si>
  <si>
    <t>Average CPC Ecommerce (Search)</t>
  </si>
  <si>
    <t>https://www.wordstream.com/blog/ws/2016/02/29/google-adwords-industry-benchmarks</t>
  </si>
  <si>
    <t>Average CPC Ecommerce (DGN)</t>
  </si>
  <si>
    <t>Average CPC Ecommerce (Total)</t>
  </si>
  <si>
    <t>User click text ads</t>
  </si>
  <si>
    <t>https://www.hubspot.com/marketing-statistics</t>
  </si>
  <si>
    <t>Average text ad clicker</t>
  </si>
  <si>
    <t>Calculation from above metrics</t>
  </si>
  <si>
    <t>Maximum text ad clicker</t>
  </si>
  <si>
    <t>Minimum text ad clicker</t>
  </si>
  <si>
    <t>Average Converted Consumer</t>
  </si>
  <si>
    <t>Maximum Converted Consumer</t>
  </si>
  <si>
    <t>Minimum Converted Consumer</t>
  </si>
  <si>
    <t>Average Revenue from Orders / Month</t>
  </si>
  <si>
    <t>Maximum Revenue from Orders / Month</t>
  </si>
  <si>
    <t>Minimum Revenue from Orders / Month</t>
  </si>
  <si>
    <t>Average Revenue from Text Ads / Month</t>
  </si>
  <si>
    <t>Maximum Revenue from Text Ads / Month</t>
  </si>
  <si>
    <t>Minimum Revenue from Text Ads / Month</t>
  </si>
  <si>
    <t>Average Net Revenue / Month</t>
  </si>
  <si>
    <t>Maximum Net Revenue / Month</t>
  </si>
  <si>
    <t>Minimum Net Revenue / Month</t>
  </si>
  <si>
    <t>Difference Between Average and Maximum Net Revenue / Month</t>
  </si>
  <si>
    <t>Difference Between Minimum and Maximum Net Revenue / Month</t>
  </si>
  <si>
    <t>Difference Between Minimum and Average Net Revenue / Month</t>
  </si>
  <si>
    <t>90% of Maximum Revenue</t>
  </si>
  <si>
    <t>80% of Maximum Revenue</t>
  </si>
  <si>
    <t>70% of Maximum Revenue</t>
  </si>
  <si>
    <t>60% of Maximum Revenue</t>
  </si>
  <si>
    <t>50% of Maximum Revenue</t>
  </si>
  <si>
    <t>40% of Maximum Revenue</t>
  </si>
  <si>
    <t>30% of Maximum Revenue</t>
  </si>
  <si>
    <t>20% of Maximum Revenue</t>
  </si>
  <si>
    <t>10% of Maximum Revenue</t>
  </si>
  <si>
    <t>90% of Minimum Revenue</t>
  </si>
  <si>
    <t>80% of Minimum Revenue</t>
  </si>
  <si>
    <t>70% of Minimum Revenue</t>
  </si>
  <si>
    <t>60% of Minimum Revenue</t>
  </si>
  <si>
    <t>50% of Minimum Revenue</t>
  </si>
  <si>
    <t>40% of Minimum Revenue</t>
  </si>
  <si>
    <t>30% of Minimum Revenue</t>
  </si>
  <si>
    <t>20% of Minimum Revenue</t>
  </si>
  <si>
    <t>10% of Minimum Revenue</t>
  </si>
  <si>
    <t>90% of Average Revenue</t>
  </si>
  <si>
    <t>80% of Average Revenue</t>
  </si>
  <si>
    <t>70% of Average Revenue</t>
  </si>
  <si>
    <t>60% of Average Revenue</t>
  </si>
  <si>
    <t>50% of Average Revenue</t>
  </si>
  <si>
    <t>40% of Average Revenue</t>
  </si>
  <si>
    <t>30% of Average Revenue</t>
  </si>
  <si>
    <t>20% of Average Revenue</t>
  </si>
  <si>
    <t>15% of Average Revenue</t>
  </si>
  <si>
    <t>10% of Average Revenue</t>
  </si>
  <si>
    <t>Downtime Impact from Data breach</t>
  </si>
  <si>
    <t>https://media.kaspersky.com/pdf/it-risks-survey-report-cost-of-security-breaches.pdf</t>
  </si>
  <si>
    <t>Lost business opportunities</t>
  </si>
  <si>
    <t>Professional Services</t>
  </si>
  <si>
    <t>Loss of average revenue from down time</t>
  </si>
  <si>
    <t>Loss of average revenue from lost business opportunities</t>
  </si>
  <si>
    <t>Loss of maximum revenue from down time</t>
  </si>
  <si>
    <t>Loss of maximum revenue from lost business opportunities</t>
  </si>
  <si>
    <t>Loss of minimum revenue from down time</t>
  </si>
  <si>
    <t>Loss of minimum revenue from lost business opportunities</t>
  </si>
  <si>
    <t>Loss of average revenue from lost business opportunities + downtime</t>
  </si>
  <si>
    <t>Loss of maximum revenue from lost business opportunities + downtime</t>
  </si>
  <si>
    <t>Loss of minimum revenue from lost business opportunities + downtime</t>
  </si>
  <si>
    <t>TD</t>
  </si>
  <si>
    <t>Rationale</t>
  </si>
  <si>
    <t>VOI</t>
  </si>
  <si>
    <t>TD2</t>
  </si>
  <si>
    <t>S1</t>
  </si>
  <si>
    <t>Min</t>
  </si>
  <si>
    <t>Max</t>
  </si>
  <si>
    <t>S2</t>
  </si>
  <si>
    <t>S3</t>
  </si>
  <si>
    <t>TD5</t>
  </si>
  <si>
    <t>TD14</t>
  </si>
  <si>
    <t>Scenario</t>
  </si>
  <si>
    <t>EVPPI</t>
  </si>
  <si>
    <t>Interest-Based</t>
  </si>
  <si>
    <t>S1 (20659,28605)</t>
  </si>
  <si>
    <t>S2 (18691,46450)</t>
  </si>
  <si>
    <t>S3 (13778,32695)</t>
  </si>
  <si>
    <t>Note: Consulting EVPPI.r for these values</t>
  </si>
  <si>
    <t>…</t>
  </si>
  <si>
    <t>Mean</t>
  </si>
  <si>
    <t>EVTPI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</si>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</sst>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ingmetrics.com/content/ecommerce-industry-most-critical-metrics-kpis/" TargetMode="External"/><Relationship Id="rId13" Type="http://schemas.openxmlformats.org/officeDocument/2006/relationships/hyperlink" Target="https://www.wordstream.com/blog/ws/2016/02/29/google-adwords-industry-benchmarks" TargetMode="External"/><Relationship Id="rId3" Type="http://schemas.openxmlformats.org/officeDocument/2006/relationships/hyperlink" Target="https://get.monetate.com/eq2-2019-benchmark-report/" TargetMode="External"/><Relationship Id="rId7" Type="http://schemas.openxmlformats.org/officeDocument/2006/relationships/hyperlink" Target="https://guidingmetrics.com/content/ecommerce-industry-most-critical-metrics-kpis/" TargetMode="External"/><Relationship Id="rId12" Type="http://schemas.openxmlformats.org/officeDocument/2006/relationships/hyperlink" Target="https://www.wordstream.com/blog/ws/2016/02/29/google-adwords-industry-benchmarks" TargetMode="External"/><Relationship Id="rId17" Type="http://schemas.openxmlformats.org/officeDocument/2006/relationships/hyperlink" Target="https://media.kaspersky.com/pdf/it-risks-survey-report-cost-of-security-breaches.pdf" TargetMode="External"/><Relationship Id="rId2" Type="http://schemas.openxmlformats.org/officeDocument/2006/relationships/hyperlink" Target="https://www.xe.com/currencyconverter/convert/?Amount=2&amp;From=USD&amp;To=GBP" TargetMode="External"/><Relationship Id="rId16" Type="http://schemas.openxmlformats.org/officeDocument/2006/relationships/hyperlink" Target="https://media.kaspersky.com/pdf/it-risks-survey-report-cost-of-security-breaches.pdf" TargetMode="External"/><Relationship Id="rId1" Type="http://schemas.openxmlformats.org/officeDocument/2006/relationships/hyperlink" Target="https://get.monetate.com/eq2-2019-benchmark-report/" TargetMode="External"/><Relationship Id="rId6" Type="http://schemas.openxmlformats.org/officeDocument/2006/relationships/hyperlink" Target="https://get.monetate.com/eq2-2019-benchmark-report/" TargetMode="External"/><Relationship Id="rId11" Type="http://schemas.openxmlformats.org/officeDocument/2006/relationships/hyperlink" Target="https://get.monetate.com/eq2-2019-benchmark-report/" TargetMode="External"/><Relationship Id="rId5" Type="http://schemas.openxmlformats.org/officeDocument/2006/relationships/hyperlink" Target="https://get.monetate.com/eq2-2019-benchmark-report/" TargetMode="External"/><Relationship Id="rId15" Type="http://schemas.openxmlformats.org/officeDocument/2006/relationships/hyperlink" Target="https://www.hubspot.com/marketing-statistics" TargetMode="External"/><Relationship Id="rId10" Type="http://schemas.openxmlformats.org/officeDocument/2006/relationships/hyperlink" Target="https://get.monetate.com/eq2-2019-benchmark-report/" TargetMode="External"/><Relationship Id="rId4" Type="http://schemas.openxmlformats.org/officeDocument/2006/relationships/hyperlink" Target="https://guidingmetrics.com/content/ecommerce-industry-most-critical-metrics-kpis/" TargetMode="External"/><Relationship Id="rId9" Type="http://schemas.openxmlformats.org/officeDocument/2006/relationships/hyperlink" Target="https://get.monetate.com/eq2-2019-benchmark-report/" TargetMode="External"/><Relationship Id="rId14" Type="http://schemas.openxmlformats.org/officeDocument/2006/relationships/hyperlink" Target="https://www.wordstream.com/blog/ws/2016/02/29/google-adwords-industry-benchmar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73EC-906A-4F0E-8DEB-CAAB7F8E513B}">
  <dimension ref="A1:E74"/>
  <sheetViews>
    <sheetView workbookViewId="0">
      <selection activeCell="D67" sqref="D67"/>
    </sheetView>
  </sheetViews>
  <sheetFormatPr defaultRowHeight="12.75" x14ac:dyDescent="0.2"/>
  <cols>
    <col min="1" max="1" width="48.28515625" style="1" customWidth="1"/>
    <col min="2" max="2" width="16.85546875" style="1" customWidth="1"/>
    <col min="3" max="3" width="9.140625" style="1"/>
    <col min="4" max="4" width="11.28515625" style="1" customWidth="1"/>
    <col min="5" max="16384" width="9.140625" style="1"/>
  </cols>
  <sheetData>
    <row r="1" spans="1:5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">
      <c r="A2" s="1" t="s">
        <v>4</v>
      </c>
      <c r="B2" s="1">
        <v>1</v>
      </c>
      <c r="C2" s="1">
        <v>0.77</v>
      </c>
      <c r="D2" s="1" t="s">
        <v>5</v>
      </c>
      <c r="E2" s="4" t="s">
        <v>6</v>
      </c>
    </row>
    <row r="3" spans="1:5" x14ac:dyDescent="0.2">
      <c r="A3" s="1" t="s">
        <v>7</v>
      </c>
      <c r="B3" s="1">
        <f>ROUND((105.12+101.18+104.26+105.16+112.01)/5,2)</f>
        <v>105.55</v>
      </c>
      <c r="C3" s="1">
        <f>B3*C2</f>
        <v>81.273499999999999</v>
      </c>
      <c r="D3" s="1" t="s">
        <v>5</v>
      </c>
      <c r="E3" s="4" t="s">
        <v>8</v>
      </c>
    </row>
    <row r="4" spans="1:5" x14ac:dyDescent="0.2">
      <c r="A4" s="1" t="s">
        <v>9</v>
      </c>
      <c r="C4" s="1">
        <f>(3.69+4.05+3.89+3.46+3.81)/5</f>
        <v>3.78</v>
      </c>
      <c r="D4" s="1" t="s">
        <v>10</v>
      </c>
      <c r="E4" s="4" t="s">
        <v>8</v>
      </c>
    </row>
    <row r="5" spans="1:5" x14ac:dyDescent="0.2">
      <c r="A5" s="1" t="s">
        <v>11</v>
      </c>
      <c r="C5" s="1">
        <v>4.05</v>
      </c>
      <c r="D5" s="1" t="s">
        <v>10</v>
      </c>
      <c r="E5" s="4" t="s">
        <v>8</v>
      </c>
    </row>
    <row r="6" spans="1:5" x14ac:dyDescent="0.2">
      <c r="A6" s="1" t="s">
        <v>12</v>
      </c>
      <c r="C6" s="1">
        <v>3.46</v>
      </c>
      <c r="D6" s="1" t="s">
        <v>10</v>
      </c>
      <c r="E6" s="4" t="s">
        <v>8</v>
      </c>
    </row>
    <row r="7" spans="1:5" x14ac:dyDescent="0.2">
      <c r="A7" s="1" t="s">
        <v>13</v>
      </c>
      <c r="C7" s="1">
        <f>(5000+5500+6000+6000+6500+6800+6800+6900+7000+8500+9000+10000)/12</f>
        <v>7000</v>
      </c>
      <c r="D7" s="1" t="s">
        <v>14</v>
      </c>
      <c r="E7" s="4" t="s">
        <v>15</v>
      </c>
    </row>
    <row r="8" spans="1:5" x14ac:dyDescent="0.2">
      <c r="A8" s="1" t="s">
        <v>16</v>
      </c>
      <c r="C8" s="1">
        <v>10000</v>
      </c>
      <c r="D8" s="1" t="s">
        <v>14</v>
      </c>
      <c r="E8" s="4" t="s">
        <v>15</v>
      </c>
    </row>
    <row r="9" spans="1:5" x14ac:dyDescent="0.2">
      <c r="A9" s="1" t="s">
        <v>17</v>
      </c>
      <c r="C9" s="1">
        <v>5000</v>
      </c>
      <c r="D9" s="1" t="s">
        <v>14</v>
      </c>
      <c r="E9" s="4" t="s">
        <v>15</v>
      </c>
    </row>
    <row r="10" spans="1:5" x14ac:dyDescent="0.2">
      <c r="A10" s="1" t="s">
        <v>18</v>
      </c>
      <c r="C10" s="1">
        <f>(10.04+10.1+10+9.47+9.68)/5</f>
        <v>9.8580000000000005</v>
      </c>
      <c r="D10" s="1" t="s">
        <v>19</v>
      </c>
      <c r="E10" s="4" t="s">
        <v>8</v>
      </c>
    </row>
    <row r="11" spans="1:5" x14ac:dyDescent="0.2">
      <c r="A11" s="1" t="s">
        <v>20</v>
      </c>
      <c r="C11" s="1">
        <v>10.1</v>
      </c>
      <c r="D11" s="1" t="s">
        <v>19</v>
      </c>
      <c r="E11" s="4" t="s">
        <v>8</v>
      </c>
    </row>
    <row r="12" spans="1:5" x14ac:dyDescent="0.2">
      <c r="A12" s="1" t="s">
        <v>21</v>
      </c>
      <c r="C12" s="1">
        <v>9.4700000000000006</v>
      </c>
      <c r="D12" s="1" t="s">
        <v>19</v>
      </c>
      <c r="E12" s="4" t="s">
        <v>8</v>
      </c>
    </row>
    <row r="13" spans="1:5" x14ac:dyDescent="0.2">
      <c r="A13" s="1" t="s">
        <v>22</v>
      </c>
      <c r="B13" s="1">
        <v>1.46</v>
      </c>
      <c r="C13" s="1">
        <f>B13*C2</f>
        <v>1.1242000000000001</v>
      </c>
      <c r="D13" s="1" t="s">
        <v>5</v>
      </c>
      <c r="E13" s="4" t="s">
        <v>23</v>
      </c>
    </row>
    <row r="14" spans="1:5" x14ac:dyDescent="0.2">
      <c r="A14" s="1" t="s">
        <v>24</v>
      </c>
      <c r="B14" s="1">
        <v>0.45</v>
      </c>
      <c r="C14" s="1">
        <f>B14*C2</f>
        <v>0.34650000000000003</v>
      </c>
      <c r="D14" s="1" t="s">
        <v>5</v>
      </c>
      <c r="E14" s="4" t="s">
        <v>23</v>
      </c>
    </row>
    <row r="15" spans="1:5" x14ac:dyDescent="0.2">
      <c r="A15" s="1" t="s">
        <v>25</v>
      </c>
      <c r="B15" s="1">
        <f>B13+B14</f>
        <v>1.91</v>
      </c>
      <c r="C15" s="1">
        <f>B15*C2</f>
        <v>1.4706999999999999</v>
      </c>
      <c r="D15" s="1" t="s">
        <v>5</v>
      </c>
      <c r="E15" s="4" t="s">
        <v>23</v>
      </c>
    </row>
    <row r="16" spans="1:5" x14ac:dyDescent="0.2">
      <c r="A16" s="1" t="s">
        <v>26</v>
      </c>
      <c r="C16" s="1">
        <v>49</v>
      </c>
      <c r="D16" s="1" t="s">
        <v>10</v>
      </c>
      <c r="E16" s="4" t="s">
        <v>27</v>
      </c>
    </row>
    <row r="17" spans="1:5" x14ac:dyDescent="0.2">
      <c r="A17" s="1" t="s">
        <v>28</v>
      </c>
      <c r="C17" s="1">
        <f>C7*(C16/100)</f>
        <v>3430</v>
      </c>
      <c r="D17" s="1" t="s">
        <v>14</v>
      </c>
      <c r="E17" s="1" t="s">
        <v>29</v>
      </c>
    </row>
    <row r="18" spans="1:5" x14ac:dyDescent="0.2">
      <c r="A18" s="1" t="s">
        <v>30</v>
      </c>
      <c r="C18" s="1">
        <f>C8*(C16/100)</f>
        <v>4900</v>
      </c>
      <c r="D18" s="1" t="s">
        <v>14</v>
      </c>
      <c r="E18" s="1" t="s">
        <v>29</v>
      </c>
    </row>
    <row r="19" spans="1:5" x14ac:dyDescent="0.2">
      <c r="A19" s="1" t="s">
        <v>31</v>
      </c>
      <c r="C19" s="1">
        <f>C9*(C16/100)</f>
        <v>2450</v>
      </c>
      <c r="D19" s="1" t="s">
        <v>14</v>
      </c>
      <c r="E19" s="1" t="s">
        <v>29</v>
      </c>
    </row>
    <row r="20" spans="1:5" x14ac:dyDescent="0.2">
      <c r="A20" s="1" t="s">
        <v>32</v>
      </c>
      <c r="C20" s="1">
        <f>C7*(C4/100)</f>
        <v>264.60000000000002</v>
      </c>
      <c r="D20" s="1" t="s">
        <v>14</v>
      </c>
      <c r="E20" s="1" t="s">
        <v>29</v>
      </c>
    </row>
    <row r="21" spans="1:5" x14ac:dyDescent="0.2">
      <c r="A21" s="1" t="s">
        <v>33</v>
      </c>
      <c r="C21" s="1">
        <f t="shared" ref="C21:C22" si="0">C8*(C5/100)</f>
        <v>405</v>
      </c>
      <c r="D21" s="1" t="s">
        <v>14</v>
      </c>
      <c r="E21" s="1" t="s">
        <v>29</v>
      </c>
    </row>
    <row r="22" spans="1:5" x14ac:dyDescent="0.2">
      <c r="A22" s="1" t="s">
        <v>34</v>
      </c>
      <c r="C22" s="1">
        <f t="shared" si="0"/>
        <v>173</v>
      </c>
      <c r="D22" s="1" t="s">
        <v>14</v>
      </c>
      <c r="E22" s="1" t="s">
        <v>29</v>
      </c>
    </row>
    <row r="23" spans="1:5" x14ac:dyDescent="0.2">
      <c r="A23" s="1" t="s">
        <v>35</v>
      </c>
      <c r="C23" s="1">
        <f>C20*C3</f>
        <v>21504.968100000002</v>
      </c>
      <c r="D23" s="1" t="s">
        <v>5</v>
      </c>
      <c r="E23" s="1" t="s">
        <v>29</v>
      </c>
    </row>
    <row r="24" spans="1:5" x14ac:dyDescent="0.2">
      <c r="A24" s="1" t="s">
        <v>36</v>
      </c>
      <c r="C24" s="1">
        <f>C21*C3</f>
        <v>32915.767500000002</v>
      </c>
      <c r="D24" s="1" t="s">
        <v>5</v>
      </c>
      <c r="E24" s="1" t="s">
        <v>29</v>
      </c>
    </row>
    <row r="25" spans="1:5" x14ac:dyDescent="0.2">
      <c r="A25" s="1" t="s">
        <v>37</v>
      </c>
      <c r="C25" s="1">
        <f>C22*C3</f>
        <v>14060.315500000001</v>
      </c>
      <c r="D25" s="1" t="s">
        <v>5</v>
      </c>
      <c r="E25" s="1" t="s">
        <v>29</v>
      </c>
    </row>
    <row r="26" spans="1:5" x14ac:dyDescent="0.2">
      <c r="A26" s="1" t="s">
        <v>38</v>
      </c>
      <c r="C26" s="1">
        <f>C17*C13</f>
        <v>3856.0060000000003</v>
      </c>
      <c r="D26" s="1" t="s">
        <v>5</v>
      </c>
      <c r="E26" s="1" t="s">
        <v>29</v>
      </c>
    </row>
    <row r="27" spans="1:5" x14ac:dyDescent="0.2">
      <c r="A27" s="1" t="s">
        <v>39</v>
      </c>
      <c r="C27" s="1">
        <f>C18*C13</f>
        <v>5508.5800000000008</v>
      </c>
      <c r="D27" s="1" t="s">
        <v>5</v>
      </c>
      <c r="E27" s="1" t="s">
        <v>29</v>
      </c>
    </row>
    <row r="28" spans="1:5" x14ac:dyDescent="0.2">
      <c r="A28" s="1" t="s">
        <v>40</v>
      </c>
      <c r="C28" s="1">
        <f>C19*C13</f>
        <v>2754.2900000000004</v>
      </c>
      <c r="D28" s="1" t="s">
        <v>5</v>
      </c>
      <c r="E28" s="1" t="s">
        <v>29</v>
      </c>
    </row>
    <row r="29" spans="1:5" x14ac:dyDescent="0.2">
      <c r="A29" s="1" t="s">
        <v>41</v>
      </c>
      <c r="C29" s="1">
        <f>C23+C26</f>
        <v>25360.974100000003</v>
      </c>
      <c r="D29" s="1" t="s">
        <v>5</v>
      </c>
      <c r="E29" s="1" t="s">
        <v>29</v>
      </c>
    </row>
    <row r="30" spans="1:5" x14ac:dyDescent="0.2">
      <c r="A30" s="1" t="s">
        <v>42</v>
      </c>
      <c r="C30" s="1">
        <f t="shared" ref="C30:C31" si="1">C24+C27</f>
        <v>38424.347500000003</v>
      </c>
      <c r="D30" s="1" t="s">
        <v>5</v>
      </c>
      <c r="E30" s="1" t="s">
        <v>29</v>
      </c>
    </row>
    <row r="31" spans="1:5" x14ac:dyDescent="0.2">
      <c r="A31" s="1" t="s">
        <v>43</v>
      </c>
      <c r="C31" s="1">
        <f t="shared" si="1"/>
        <v>16814.605500000001</v>
      </c>
      <c r="D31" s="1" t="s">
        <v>5</v>
      </c>
      <c r="E31" s="1" t="s">
        <v>29</v>
      </c>
    </row>
    <row r="32" spans="1:5" x14ac:dyDescent="0.2">
      <c r="A32" s="1" t="s">
        <v>44</v>
      </c>
      <c r="C32" s="1">
        <f>C30-C29</f>
        <v>13063.3734</v>
      </c>
      <c r="D32" s="1" t="s">
        <v>5</v>
      </c>
      <c r="E32" s="1" t="s">
        <v>29</v>
      </c>
    </row>
    <row r="33" spans="1:5" x14ac:dyDescent="0.2">
      <c r="A33" s="1" t="s">
        <v>45</v>
      </c>
      <c r="C33" s="1">
        <f>C30-C31</f>
        <v>21609.742000000002</v>
      </c>
      <c r="D33" s="1" t="s">
        <v>5</v>
      </c>
      <c r="E33" s="1" t="s">
        <v>29</v>
      </c>
    </row>
    <row r="34" spans="1:5" x14ac:dyDescent="0.2">
      <c r="A34" s="1" t="s">
        <v>46</v>
      </c>
      <c r="C34" s="1">
        <f>C29-C31</f>
        <v>8546.3686000000016</v>
      </c>
      <c r="D34" s="1" t="s">
        <v>5</v>
      </c>
      <c r="E34" s="1" t="s">
        <v>29</v>
      </c>
    </row>
    <row r="35" spans="1:5" x14ac:dyDescent="0.2">
      <c r="A35" s="1" t="s">
        <v>47</v>
      </c>
      <c r="C35" s="1">
        <f>$C$30*(90/100)</f>
        <v>34581.912750000003</v>
      </c>
      <c r="D35" s="1" t="s">
        <v>5</v>
      </c>
      <c r="E35" s="1" t="s">
        <v>29</v>
      </c>
    </row>
    <row r="36" spans="1:5" x14ac:dyDescent="0.2">
      <c r="A36" s="1" t="s">
        <v>48</v>
      </c>
      <c r="C36" s="1">
        <f>$C$30*(80/100)</f>
        <v>30739.478000000003</v>
      </c>
      <c r="D36" s="1" t="s">
        <v>5</v>
      </c>
      <c r="E36" s="1" t="s">
        <v>29</v>
      </c>
    </row>
    <row r="37" spans="1:5" x14ac:dyDescent="0.2">
      <c r="A37" s="1" t="s">
        <v>49</v>
      </c>
      <c r="C37" s="1">
        <f>$C$30*(70/100)</f>
        <v>26897.043250000002</v>
      </c>
      <c r="D37" s="1" t="s">
        <v>5</v>
      </c>
      <c r="E37" s="1" t="s">
        <v>29</v>
      </c>
    </row>
    <row r="38" spans="1:5" x14ac:dyDescent="0.2">
      <c r="A38" s="1" t="s">
        <v>50</v>
      </c>
      <c r="C38" s="1">
        <f>$C$30*(60/100)</f>
        <v>23054.608500000002</v>
      </c>
      <c r="D38" s="1" t="s">
        <v>5</v>
      </c>
      <c r="E38" s="1" t="s">
        <v>29</v>
      </c>
    </row>
    <row r="39" spans="1:5" x14ac:dyDescent="0.2">
      <c r="A39" s="1" t="s">
        <v>51</v>
      </c>
      <c r="C39" s="1">
        <f>$C$30*(50/100)</f>
        <v>19212.173750000002</v>
      </c>
      <c r="D39" s="1" t="s">
        <v>5</v>
      </c>
      <c r="E39" s="1" t="s">
        <v>29</v>
      </c>
    </row>
    <row r="40" spans="1:5" x14ac:dyDescent="0.2">
      <c r="A40" s="1" t="s">
        <v>52</v>
      </c>
      <c r="C40" s="1">
        <f>$C$30*(40/100)</f>
        <v>15369.739000000001</v>
      </c>
      <c r="D40" s="1" t="s">
        <v>5</v>
      </c>
      <c r="E40" s="1" t="s">
        <v>29</v>
      </c>
    </row>
    <row r="41" spans="1:5" x14ac:dyDescent="0.2">
      <c r="A41" s="1" t="s">
        <v>53</v>
      </c>
      <c r="C41" s="1">
        <f>$C$30*(30/100)</f>
        <v>11527.304250000001</v>
      </c>
      <c r="D41" s="1" t="s">
        <v>5</v>
      </c>
      <c r="E41" s="1" t="s">
        <v>29</v>
      </c>
    </row>
    <row r="42" spans="1:5" x14ac:dyDescent="0.2">
      <c r="A42" s="1" t="s">
        <v>54</v>
      </c>
      <c r="C42" s="1">
        <f>$C$30*(20/100)</f>
        <v>7684.8695000000007</v>
      </c>
      <c r="D42" s="1" t="s">
        <v>5</v>
      </c>
      <c r="E42" s="1" t="s">
        <v>29</v>
      </c>
    </row>
    <row r="43" spans="1:5" x14ac:dyDescent="0.2">
      <c r="A43" s="1" t="s">
        <v>55</v>
      </c>
      <c r="C43" s="1">
        <f>$C$30*(10/100)</f>
        <v>3842.4347500000003</v>
      </c>
      <c r="D43" s="1" t="s">
        <v>5</v>
      </c>
      <c r="E43" s="1" t="s">
        <v>29</v>
      </c>
    </row>
    <row r="44" spans="1:5" x14ac:dyDescent="0.2">
      <c r="A44" s="1" t="s">
        <v>56</v>
      </c>
      <c r="C44" s="1">
        <f>$C$31*(90/100)</f>
        <v>15133.144950000002</v>
      </c>
      <c r="D44" s="1" t="s">
        <v>5</v>
      </c>
      <c r="E44" s="1" t="s">
        <v>29</v>
      </c>
    </row>
    <row r="45" spans="1:5" x14ac:dyDescent="0.2">
      <c r="A45" s="1" t="s">
        <v>57</v>
      </c>
      <c r="C45" s="1">
        <f>$C$31*(80/100)</f>
        <v>13451.684400000002</v>
      </c>
      <c r="D45" s="1" t="s">
        <v>5</v>
      </c>
      <c r="E45" s="1" t="s">
        <v>29</v>
      </c>
    </row>
    <row r="46" spans="1:5" x14ac:dyDescent="0.2">
      <c r="A46" s="1" t="s">
        <v>58</v>
      </c>
      <c r="C46" s="1">
        <f>$C$31*(70/100)</f>
        <v>11770.22385</v>
      </c>
      <c r="D46" s="1" t="s">
        <v>5</v>
      </c>
      <c r="E46" s="1" t="s">
        <v>29</v>
      </c>
    </row>
    <row r="47" spans="1:5" x14ac:dyDescent="0.2">
      <c r="A47" s="1" t="s">
        <v>59</v>
      </c>
      <c r="C47" s="1">
        <f>$C$31*(60/100)</f>
        <v>10088.763300000001</v>
      </c>
      <c r="D47" s="1" t="s">
        <v>5</v>
      </c>
      <c r="E47" s="1" t="s">
        <v>29</v>
      </c>
    </row>
    <row r="48" spans="1:5" x14ac:dyDescent="0.2">
      <c r="A48" s="1" t="s">
        <v>60</v>
      </c>
      <c r="C48" s="1">
        <f>$C$31*(50/100)</f>
        <v>8407.3027500000007</v>
      </c>
      <c r="D48" s="1" t="s">
        <v>5</v>
      </c>
      <c r="E48" s="1" t="s">
        <v>29</v>
      </c>
    </row>
    <row r="49" spans="1:5" x14ac:dyDescent="0.2">
      <c r="A49" s="1" t="s">
        <v>61</v>
      </c>
      <c r="C49" s="1">
        <f>$C$31*(40/100)</f>
        <v>6725.842200000001</v>
      </c>
      <c r="D49" s="1" t="s">
        <v>5</v>
      </c>
      <c r="E49" s="1" t="s">
        <v>29</v>
      </c>
    </row>
    <row r="50" spans="1:5" x14ac:dyDescent="0.2">
      <c r="A50" s="1" t="s">
        <v>62</v>
      </c>
      <c r="C50" s="1">
        <f>$C$31*(30/100)</f>
        <v>5044.3816500000003</v>
      </c>
      <c r="D50" s="1" t="s">
        <v>5</v>
      </c>
      <c r="E50" s="1" t="s">
        <v>29</v>
      </c>
    </row>
    <row r="51" spans="1:5" x14ac:dyDescent="0.2">
      <c r="A51" s="1" t="s">
        <v>63</v>
      </c>
      <c r="C51" s="1">
        <f>$C$31*(20/100)</f>
        <v>3362.9211000000005</v>
      </c>
      <c r="D51" s="1" t="s">
        <v>5</v>
      </c>
      <c r="E51" s="1" t="s">
        <v>29</v>
      </c>
    </row>
    <row r="52" spans="1:5" x14ac:dyDescent="0.2">
      <c r="A52" s="1" t="s">
        <v>64</v>
      </c>
      <c r="C52" s="1">
        <f>$C$31*(10/100)</f>
        <v>1681.4605500000002</v>
      </c>
      <c r="D52" s="1" t="s">
        <v>5</v>
      </c>
      <c r="E52" s="1" t="s">
        <v>29</v>
      </c>
    </row>
    <row r="53" spans="1:5" x14ac:dyDescent="0.2">
      <c r="A53" s="1" t="s">
        <v>65</v>
      </c>
      <c r="C53" s="1">
        <f>$C$29*(90/100)</f>
        <v>22824.876690000005</v>
      </c>
      <c r="D53" s="1" t="s">
        <v>5</v>
      </c>
      <c r="E53" s="1" t="s">
        <v>29</v>
      </c>
    </row>
    <row r="54" spans="1:5" x14ac:dyDescent="0.2">
      <c r="A54" s="1" t="s">
        <v>66</v>
      </c>
      <c r="C54" s="1">
        <f>$C$29*(80/100)</f>
        <v>20288.779280000002</v>
      </c>
      <c r="D54" s="1" t="s">
        <v>5</v>
      </c>
      <c r="E54" s="1" t="s">
        <v>29</v>
      </c>
    </row>
    <row r="55" spans="1:5" x14ac:dyDescent="0.2">
      <c r="A55" s="1" t="s">
        <v>67</v>
      </c>
      <c r="C55" s="1">
        <f>$C$29*(70/100)</f>
        <v>17752.68187</v>
      </c>
      <c r="D55" s="1" t="s">
        <v>5</v>
      </c>
      <c r="E55" s="1" t="s">
        <v>29</v>
      </c>
    </row>
    <row r="56" spans="1:5" x14ac:dyDescent="0.2">
      <c r="A56" s="1" t="s">
        <v>68</v>
      </c>
      <c r="C56" s="1">
        <f>$C$29*(60/100)</f>
        <v>15216.584460000002</v>
      </c>
      <c r="D56" s="1" t="s">
        <v>5</v>
      </c>
      <c r="E56" s="1" t="s">
        <v>29</v>
      </c>
    </row>
    <row r="57" spans="1:5" x14ac:dyDescent="0.2">
      <c r="A57" s="1" t="s">
        <v>69</v>
      </c>
      <c r="C57" s="1">
        <f>$C$29*(50/100)</f>
        <v>12680.487050000002</v>
      </c>
      <c r="D57" s="1" t="s">
        <v>5</v>
      </c>
      <c r="E57" s="1" t="s">
        <v>29</v>
      </c>
    </row>
    <row r="58" spans="1:5" x14ac:dyDescent="0.2">
      <c r="A58" s="1" t="s">
        <v>70</v>
      </c>
      <c r="C58" s="1">
        <f>$C$29*(40/100)</f>
        <v>10144.389640000001</v>
      </c>
      <c r="D58" s="1" t="s">
        <v>5</v>
      </c>
      <c r="E58" s="1" t="s">
        <v>29</v>
      </c>
    </row>
    <row r="59" spans="1:5" x14ac:dyDescent="0.2">
      <c r="A59" s="1" t="s">
        <v>71</v>
      </c>
      <c r="C59" s="1">
        <f>$C$29*(30/100)</f>
        <v>7608.2922300000009</v>
      </c>
      <c r="D59" s="1" t="s">
        <v>5</v>
      </c>
      <c r="E59" s="1" t="s">
        <v>29</v>
      </c>
    </row>
    <row r="60" spans="1:5" x14ac:dyDescent="0.2">
      <c r="A60" s="1" t="s">
        <v>72</v>
      </c>
      <c r="C60" s="1">
        <f>$C$29*(20/100)</f>
        <v>5072.1948200000006</v>
      </c>
      <c r="D60" s="1" t="s">
        <v>5</v>
      </c>
      <c r="E60" s="1" t="s">
        <v>29</v>
      </c>
    </row>
    <row r="61" spans="1:5" x14ac:dyDescent="0.2">
      <c r="A61" s="1" t="s">
        <v>73</v>
      </c>
      <c r="C61" s="1">
        <f>$C$29*(15/100)</f>
        <v>3804.1461150000005</v>
      </c>
      <c r="D61" s="1" t="s">
        <v>5</v>
      </c>
      <c r="E61" s="1" t="s">
        <v>29</v>
      </c>
    </row>
    <row r="62" spans="1:5" x14ac:dyDescent="0.2">
      <c r="A62" s="1" t="s">
        <v>74</v>
      </c>
      <c r="C62" s="1">
        <f>$C$29*(10/100)</f>
        <v>2536.0974100000003</v>
      </c>
      <c r="D62" s="1" t="s">
        <v>5</v>
      </c>
      <c r="E62" s="1" t="s">
        <v>29</v>
      </c>
    </row>
    <row r="63" spans="1:5" x14ac:dyDescent="0.2">
      <c r="A63" s="1" t="s">
        <v>75</v>
      </c>
      <c r="C63" s="1">
        <v>34</v>
      </c>
      <c r="D63" s="1" t="s">
        <v>10</v>
      </c>
      <c r="E63" s="4" t="s">
        <v>76</v>
      </c>
    </row>
    <row r="64" spans="1:5" x14ac:dyDescent="0.2">
      <c r="A64" s="1" t="s">
        <v>77</v>
      </c>
      <c r="C64" s="1">
        <v>32</v>
      </c>
      <c r="D64" s="1" t="s">
        <v>10</v>
      </c>
      <c r="E64" s="4" t="s">
        <v>76</v>
      </c>
    </row>
    <row r="65" spans="1:5" x14ac:dyDescent="0.2">
      <c r="A65" s="1" t="s">
        <v>78</v>
      </c>
      <c r="C65" s="1">
        <v>88</v>
      </c>
      <c r="D65" s="1" t="s">
        <v>10</v>
      </c>
      <c r="E65" s="4" t="s">
        <v>76</v>
      </c>
    </row>
    <row r="66" spans="1:5" x14ac:dyDescent="0.2">
      <c r="A66" s="1" t="s">
        <v>79</v>
      </c>
      <c r="C66" s="1">
        <f>C23*(C63/100)</f>
        <v>7311.6891540000015</v>
      </c>
      <c r="D66" s="1" t="s">
        <v>5</v>
      </c>
      <c r="E66" s="1" t="s">
        <v>29</v>
      </c>
    </row>
    <row r="67" spans="1:5" x14ac:dyDescent="0.2">
      <c r="A67" s="1" t="s">
        <v>80</v>
      </c>
      <c r="C67" s="1">
        <f>C23*(C64/100)</f>
        <v>6881.5897920000007</v>
      </c>
      <c r="D67" s="1" t="s">
        <v>5</v>
      </c>
      <c r="E67" s="1" t="s">
        <v>29</v>
      </c>
    </row>
    <row r="68" spans="1:5" x14ac:dyDescent="0.2">
      <c r="A68" s="1" t="s">
        <v>81</v>
      </c>
      <c r="C68" s="1">
        <f>C24*(C63/100)</f>
        <v>11191.360950000002</v>
      </c>
      <c r="D68" s="1" t="s">
        <v>5</v>
      </c>
      <c r="E68" s="1" t="s">
        <v>29</v>
      </c>
    </row>
    <row r="69" spans="1:5" x14ac:dyDescent="0.2">
      <c r="A69" s="1" t="s">
        <v>82</v>
      </c>
      <c r="C69" s="1">
        <f>C24*(C64/100)</f>
        <v>10533.045600000001</v>
      </c>
      <c r="D69" s="1" t="s">
        <v>5</v>
      </c>
      <c r="E69" s="1" t="s">
        <v>29</v>
      </c>
    </row>
    <row r="70" spans="1:5" x14ac:dyDescent="0.2">
      <c r="A70" s="1" t="s">
        <v>83</v>
      </c>
      <c r="C70" s="1">
        <f>C25*(C63/100)</f>
        <v>4780.507270000001</v>
      </c>
      <c r="D70" s="1" t="s">
        <v>5</v>
      </c>
      <c r="E70" s="1" t="s">
        <v>29</v>
      </c>
    </row>
    <row r="71" spans="1:5" x14ac:dyDescent="0.2">
      <c r="A71" s="1" t="s">
        <v>84</v>
      </c>
      <c r="C71" s="1">
        <f>C25*(C64/100)</f>
        <v>4499.3009600000005</v>
      </c>
      <c r="D71" s="1" t="s">
        <v>5</v>
      </c>
      <c r="E71" s="1" t="s">
        <v>29</v>
      </c>
    </row>
    <row r="72" spans="1:5" x14ac:dyDescent="0.2">
      <c r="A72" s="1" t="s">
        <v>85</v>
      </c>
      <c r="C72" s="1">
        <f>C66+C67</f>
        <v>14193.278946000002</v>
      </c>
      <c r="D72" s="1" t="s">
        <v>5</v>
      </c>
      <c r="E72" s="1" t="s">
        <v>29</v>
      </c>
    </row>
    <row r="73" spans="1:5" x14ac:dyDescent="0.2">
      <c r="A73" s="1" t="s">
        <v>86</v>
      </c>
      <c r="C73" s="1">
        <f>C68+C69</f>
        <v>21724.406550000003</v>
      </c>
      <c r="D73" s="1" t="s">
        <v>5</v>
      </c>
      <c r="E73" s="1" t="s">
        <v>29</v>
      </c>
    </row>
    <row r="74" spans="1:5" x14ac:dyDescent="0.2">
      <c r="A74" s="1" t="s">
        <v>87</v>
      </c>
      <c r="C74" s="1">
        <f>C70+C71</f>
        <v>9279.8082300000024</v>
      </c>
      <c r="D74" s="1" t="s">
        <v>5</v>
      </c>
      <c r="E74" s="1" t="s">
        <v>29</v>
      </c>
    </row>
  </sheetData>
  <hyperlinks>
    <hyperlink ref="E3" r:id="rId1" xr:uid="{7E508E41-789F-41BA-AA1B-09BAEFB7E967}"/>
    <hyperlink ref="E2" r:id="rId2" xr:uid="{D8DE9A99-3C56-4BBB-B416-31CDD0536B66}"/>
    <hyperlink ref="E4" r:id="rId3" xr:uid="{041C7C89-07B9-427D-ABC2-1741974722EF}"/>
    <hyperlink ref="E7" r:id="rId4" xr:uid="{9B82B453-0114-42DE-8A1D-65D18F0E080D}"/>
    <hyperlink ref="E5" r:id="rId5" xr:uid="{13FB60AE-F1C9-48C2-8621-07D575A978B6}"/>
    <hyperlink ref="E6" r:id="rId6" xr:uid="{5537D406-CF68-4EB5-8673-489A795C9FED}"/>
    <hyperlink ref="E8" r:id="rId7" xr:uid="{028F0ABE-3FC1-40F8-BAEB-223B82DE8780}"/>
    <hyperlink ref="E9" r:id="rId8" xr:uid="{CA1C92B4-568D-4F5F-9EC8-57C6EB77733F}"/>
    <hyperlink ref="E10" r:id="rId9" xr:uid="{2506295B-362C-4D44-B45B-8D534AA3AD2D}"/>
    <hyperlink ref="E11" r:id="rId10" xr:uid="{BF02098A-C0D8-4546-A03B-A3F693F1D114}"/>
    <hyperlink ref="E12" r:id="rId11" xr:uid="{5FBC82B7-11A9-4735-B68A-771A15319B45}"/>
    <hyperlink ref="E13" r:id="rId12" xr:uid="{59929BE2-955A-490B-B660-44C9069021ED}"/>
    <hyperlink ref="E14" r:id="rId13" xr:uid="{79054536-EC38-4C96-9438-B3A40048A887}"/>
    <hyperlink ref="E15" r:id="rId14" xr:uid="{1AE678F2-5723-49CF-BC92-BBA08EC85E59}"/>
    <hyperlink ref="E16" r:id="rId15" xr:uid="{F3DACC55-8171-4858-9A9F-A60AF8127A58}"/>
    <hyperlink ref="E63" r:id="rId16" xr:uid="{2D485EC5-0318-4FA8-B689-A411E0D2028C}"/>
    <hyperlink ref="E64:E65" r:id="rId17" display="https://media.kaspersky.com/pdf/it-risks-survey-report-cost-of-security-breaches.pdf" xr:uid="{69797AC3-515C-40A9-B2AB-CA9FD6D2A8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E29A-172D-4539-B31C-A42EA48EB3CE}">
  <dimension ref="A1:E19"/>
  <sheetViews>
    <sheetView workbookViewId="0">
      <selection activeCell="D10" sqref="A1:XFD1048576"/>
    </sheetView>
  </sheetViews>
  <sheetFormatPr defaultRowHeight="12.75" x14ac:dyDescent="0.2"/>
  <cols>
    <col min="1" max="1" width="9.140625" style="1"/>
    <col min="2" max="2" width="8" style="1" customWidth="1"/>
    <col min="3" max="3" width="9.140625" style="1"/>
    <col min="4" max="4" width="69.42578125" style="1" customWidth="1"/>
    <col min="5" max="5" width="18" style="1" customWidth="1"/>
    <col min="6" max="16384" width="9.140625" style="1"/>
  </cols>
  <sheetData>
    <row r="1" spans="1:5" x14ac:dyDescent="0.2">
      <c r="A1" s="3" t="s">
        <v>88</v>
      </c>
      <c r="B1" s="3"/>
      <c r="C1" s="3" t="s">
        <v>89</v>
      </c>
      <c r="D1" s="3"/>
      <c r="E1" s="1" t="s">
        <v>90</v>
      </c>
    </row>
    <row r="2" spans="1:5" x14ac:dyDescent="0.2">
      <c r="A2" s="3" t="s">
        <v>91</v>
      </c>
      <c r="B2" s="3" t="s">
        <v>92</v>
      </c>
      <c r="C2" s="1" t="s">
        <v>93</v>
      </c>
      <c r="D2" s="1" t="s">
        <v>87</v>
      </c>
      <c r="E2" s="1">
        <f>TRUNC('VOI Rationale'!C74)</f>
        <v>9279</v>
      </c>
    </row>
    <row r="3" spans="1:5" x14ac:dyDescent="0.2">
      <c r="A3" s="3"/>
      <c r="B3" s="3"/>
      <c r="C3" s="1" t="s">
        <v>94</v>
      </c>
      <c r="D3" s="1" t="s">
        <v>81</v>
      </c>
      <c r="E3" s="1">
        <f>TRUNC('VOI Rationale'!C68)</f>
        <v>11191</v>
      </c>
    </row>
    <row r="4" spans="1:5" x14ac:dyDescent="0.2">
      <c r="A4" s="3"/>
      <c r="B4" s="3" t="s">
        <v>95</v>
      </c>
      <c r="C4" s="1" t="s">
        <v>93</v>
      </c>
      <c r="D4" s="1" t="s">
        <v>80</v>
      </c>
      <c r="E4" s="1">
        <f>TRUNC('VOI Rationale'!C67)</f>
        <v>6881</v>
      </c>
    </row>
    <row r="5" spans="1:5" x14ac:dyDescent="0.2">
      <c r="A5" s="3"/>
      <c r="B5" s="3"/>
      <c r="C5" s="1" t="s">
        <v>94</v>
      </c>
      <c r="D5" s="1" t="s">
        <v>86</v>
      </c>
      <c r="E5" s="1">
        <f>TRUNC('VOI Rationale'!C73)</f>
        <v>21724</v>
      </c>
    </row>
    <row r="6" spans="1:5" x14ac:dyDescent="0.2">
      <c r="A6" s="3"/>
      <c r="B6" s="3" t="s">
        <v>96</v>
      </c>
      <c r="C6" s="1" t="s">
        <v>93</v>
      </c>
      <c r="D6" s="1" t="s">
        <v>84</v>
      </c>
      <c r="E6" s="1">
        <f>TRUNC('VOI Rationale'!C71)</f>
        <v>4499</v>
      </c>
    </row>
    <row r="7" spans="1:5" x14ac:dyDescent="0.2">
      <c r="A7" s="3"/>
      <c r="B7" s="3"/>
      <c r="C7" s="1" t="s">
        <v>94</v>
      </c>
      <c r="D7" s="1" t="s">
        <v>85</v>
      </c>
      <c r="E7" s="1">
        <f>TRUNC('VOI Rationale'!C72)</f>
        <v>14193</v>
      </c>
    </row>
    <row r="8" spans="1:5" x14ac:dyDescent="0.2">
      <c r="A8" s="3" t="s">
        <v>97</v>
      </c>
      <c r="B8" s="3" t="s">
        <v>92</v>
      </c>
      <c r="C8" s="1" t="s">
        <v>93</v>
      </c>
      <c r="D8" s="1" t="s">
        <v>80</v>
      </c>
      <c r="E8" s="1">
        <f>TRUNC('VOI Rationale'!C67)</f>
        <v>6881</v>
      </c>
    </row>
    <row r="9" spans="1:5" x14ac:dyDescent="0.2">
      <c r="A9" s="3"/>
      <c r="B9" s="3"/>
      <c r="C9" s="1" t="s">
        <v>94</v>
      </c>
      <c r="D9" s="1" t="s">
        <v>82</v>
      </c>
      <c r="E9" s="1">
        <f>TRUNC('VOI Rationale'!C69)</f>
        <v>10533</v>
      </c>
    </row>
    <row r="10" spans="1:5" x14ac:dyDescent="0.2">
      <c r="A10" s="3"/>
      <c r="B10" s="3" t="s">
        <v>95</v>
      </c>
      <c r="C10" s="1" t="s">
        <v>93</v>
      </c>
      <c r="D10" s="1" t="s">
        <v>84</v>
      </c>
      <c r="E10" s="1">
        <f>TRUNC('VOI Rationale'!C71)</f>
        <v>4499</v>
      </c>
    </row>
    <row r="11" spans="1:5" x14ac:dyDescent="0.2">
      <c r="A11" s="3"/>
      <c r="B11" s="3"/>
      <c r="C11" s="1" t="s">
        <v>94</v>
      </c>
      <c r="D11" s="1" t="s">
        <v>85</v>
      </c>
      <c r="E11" s="1">
        <f>TRUNC('VOI Rationale'!C72)</f>
        <v>14193</v>
      </c>
    </row>
    <row r="12" spans="1:5" x14ac:dyDescent="0.2">
      <c r="A12" s="3"/>
      <c r="B12" s="3" t="s">
        <v>96</v>
      </c>
      <c r="C12" s="1" t="s">
        <v>93</v>
      </c>
      <c r="D12" s="1" t="s">
        <v>83</v>
      </c>
      <c r="E12" s="1">
        <f>TRUNC('VOI Rationale'!C70)</f>
        <v>4780</v>
      </c>
    </row>
    <row r="13" spans="1:5" x14ac:dyDescent="0.2">
      <c r="A13" s="3"/>
      <c r="B13" s="3"/>
      <c r="C13" s="1" t="s">
        <v>94</v>
      </c>
      <c r="D13" s="1" t="s">
        <v>81</v>
      </c>
      <c r="E13" s="1">
        <f>TRUNC('VOI Rationale'!C68)</f>
        <v>11191</v>
      </c>
    </row>
    <row r="14" spans="1:5" x14ac:dyDescent="0.2">
      <c r="A14" s="3" t="s">
        <v>98</v>
      </c>
      <c r="B14" s="3" t="s">
        <v>92</v>
      </c>
      <c r="C14" s="1" t="s">
        <v>93</v>
      </c>
      <c r="D14" s="1" t="s">
        <v>84</v>
      </c>
      <c r="E14" s="1">
        <f>TRUNC('VOI Rationale'!C71)</f>
        <v>4499</v>
      </c>
    </row>
    <row r="15" spans="1:5" x14ac:dyDescent="0.2">
      <c r="A15" s="3"/>
      <c r="B15" s="3"/>
      <c r="C15" s="1" t="s">
        <v>94</v>
      </c>
      <c r="D15" s="1" t="s">
        <v>80</v>
      </c>
      <c r="E15" s="1">
        <f>TRUNC('VOI Rationale'!C67)</f>
        <v>6881</v>
      </c>
    </row>
    <row r="16" spans="1:5" x14ac:dyDescent="0.2">
      <c r="A16" s="3"/>
      <c r="B16" s="3" t="s">
        <v>95</v>
      </c>
      <c r="C16" s="1" t="s">
        <v>93</v>
      </c>
      <c r="D16" s="1" t="s">
        <v>79</v>
      </c>
      <c r="E16" s="1">
        <f>TRUNC('VOI Rationale'!C66)</f>
        <v>7311</v>
      </c>
    </row>
    <row r="17" spans="1:5" x14ac:dyDescent="0.2">
      <c r="A17" s="3"/>
      <c r="B17" s="3"/>
      <c r="C17" s="1" t="s">
        <v>94</v>
      </c>
      <c r="D17" s="1" t="s">
        <v>82</v>
      </c>
      <c r="E17" s="1">
        <f>TRUNC('VOI Rationale'!C69)</f>
        <v>10533</v>
      </c>
    </row>
    <row r="18" spans="1:5" x14ac:dyDescent="0.2">
      <c r="A18" s="3"/>
      <c r="B18" s="3" t="s">
        <v>96</v>
      </c>
      <c r="C18" s="1" t="s">
        <v>93</v>
      </c>
      <c r="D18" s="1" t="s">
        <v>84</v>
      </c>
      <c r="E18" s="1">
        <f>TRUNC('VOI Rationale'!C71)</f>
        <v>4499</v>
      </c>
    </row>
    <row r="19" spans="1:5" x14ac:dyDescent="0.2">
      <c r="A19" s="3"/>
      <c r="B19" s="3"/>
      <c r="C19" s="1" t="s">
        <v>94</v>
      </c>
      <c r="D19" s="1" t="s">
        <v>79</v>
      </c>
      <c r="E19" s="1">
        <f>TRUNC('VOI Rationale'!C66)</f>
        <v>7311</v>
      </c>
    </row>
  </sheetData>
  <mergeCells count="14">
    <mergeCell ref="B12:B13"/>
    <mergeCell ref="A14:A19"/>
    <mergeCell ref="B14:B15"/>
    <mergeCell ref="B16:B17"/>
    <mergeCell ref="B18:B19"/>
    <mergeCell ref="A8:A13"/>
    <mergeCell ref="B8:B9"/>
    <mergeCell ref="B10:B11"/>
    <mergeCell ref="C1:D1"/>
    <mergeCell ref="B2:B3"/>
    <mergeCell ref="B4:B5"/>
    <mergeCell ref="B6:B7"/>
    <mergeCell ref="A1:B1"/>
    <mergeCell ref="A2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BC02-FBB7-4589-BFA6-66AAD32B03C7}">
  <dimension ref="A1:H7"/>
  <sheetViews>
    <sheetView workbookViewId="0">
      <selection activeCell="B1" sqref="B1:E1"/>
    </sheetView>
  </sheetViews>
  <sheetFormatPr defaultRowHeight="12.75" x14ac:dyDescent="0.2"/>
  <cols>
    <col min="1" max="16384" width="9.140625" style="1"/>
  </cols>
  <sheetData>
    <row r="1" spans="1:8" s="1" customFormat="1" x14ac:dyDescent="0.2">
      <c r="B1" s="3" t="s">
        <v>105</v>
      </c>
      <c r="C1" s="3"/>
      <c r="D1" s="3"/>
      <c r="E1" s="3"/>
    </row>
    <row r="2" spans="1:8" s="1" customFormat="1" x14ac:dyDescent="0.2">
      <c r="B2" s="1" t="s">
        <v>92</v>
      </c>
      <c r="C2" s="1" t="s">
        <v>95</v>
      </c>
      <c r="D2" s="1" t="s">
        <v>96</v>
      </c>
      <c r="E2" s="1" t="s">
        <v>100</v>
      </c>
      <c r="G2" s="1" t="s">
        <v>101</v>
      </c>
    </row>
    <row r="3" spans="1:8" s="1" customFormat="1" x14ac:dyDescent="0.2">
      <c r="A3" s="1" t="s">
        <v>91</v>
      </c>
      <c r="B3" s="2">
        <v>3.6379789999999996E-12</v>
      </c>
      <c r="C3" s="2">
        <v>32.729500000000002</v>
      </c>
      <c r="D3" s="2">
        <v>0</v>
      </c>
      <c r="E3" s="2">
        <f t="shared" ref="E3:E5" si="0">AVERAGE(B3:D3)</f>
        <v>10.909833333334547</v>
      </c>
      <c r="F3" s="1">
        <f>RANK(E3,$E$3:$E$5)</f>
        <v>1</v>
      </c>
      <c r="G3" s="1">
        <v>0.23815</v>
      </c>
      <c r="H3" s="1">
        <f>RANK(G3,$G$3:$G$5)</f>
        <v>1</v>
      </c>
    </row>
    <row r="4" spans="1:8" s="1" customFormat="1" x14ac:dyDescent="0.2">
      <c r="A4" s="1" t="s">
        <v>97</v>
      </c>
      <c r="B4" s="2">
        <v>3.6379789999999996E-12</v>
      </c>
      <c r="C4" s="2">
        <v>2.1819890000000002</v>
      </c>
      <c r="D4" s="2">
        <v>8.9800939999999996E-2</v>
      </c>
      <c r="E4" s="2">
        <f t="shared" si="0"/>
        <v>0.757263313334546</v>
      </c>
      <c r="F4" s="1">
        <f t="shared" ref="F4:F5" si="1">RANK(E4,$E$3:$E$5)</f>
        <v>2</v>
      </c>
      <c r="G4" s="1">
        <v>7.2900000000000006E-2</v>
      </c>
      <c r="H4" s="1">
        <f t="shared" ref="H4:H5" si="2">RANK(G4,$G$3:$G$5)</f>
        <v>3</v>
      </c>
    </row>
    <row r="5" spans="1:8" s="1" customFormat="1" x14ac:dyDescent="0.2">
      <c r="A5" s="1" t="s">
        <v>98</v>
      </c>
      <c r="B5" s="2">
        <v>0.27070100000000002</v>
      </c>
      <c r="C5" s="2">
        <v>0.43674639999999998</v>
      </c>
      <c r="D5" s="2">
        <v>-3.6379789999999996E-12</v>
      </c>
      <c r="E5" s="2">
        <f t="shared" si="0"/>
        <v>0.23581579999878732</v>
      </c>
      <c r="F5" s="1">
        <f t="shared" si="1"/>
        <v>3</v>
      </c>
      <c r="G5" s="1">
        <v>7.7850000000000003E-2</v>
      </c>
      <c r="H5" s="1">
        <f t="shared" si="2"/>
        <v>2</v>
      </c>
    </row>
    <row r="7" spans="1:8" s="1" customFormat="1" x14ac:dyDescent="0.2"/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A32E-4A36-4C0A-9608-0A940D2068A7}">
  <dimension ref="A1:E15"/>
  <sheetViews>
    <sheetView tabSelected="1" workbookViewId="0">
      <selection activeCell="H10" sqref="H10"/>
    </sheetView>
  </sheetViews>
  <sheetFormatPr defaultRowHeight="12.75" x14ac:dyDescent="0.2"/>
  <cols>
    <col min="1" max="16384" width="9.140625" style="1"/>
  </cols>
  <sheetData>
    <row r="1" spans="1:5" x14ac:dyDescent="0.2">
      <c r="A1" s="1" t="s">
        <v>99</v>
      </c>
      <c r="B1" s="1" t="s">
        <v>93</v>
      </c>
      <c r="C1" s="1" t="s">
        <v>94</v>
      </c>
    </row>
    <row r="2" spans="1:5" x14ac:dyDescent="0.2">
      <c r="A2" s="1" t="s">
        <v>92</v>
      </c>
      <c r="B2" s="1">
        <f>SUM('TD VOI Scenario Rationale'!E2,'TD VOI Scenario Rationale'!E8,'TD VOI Scenario Rationale'!E14)</f>
        <v>20659</v>
      </c>
      <c r="C2" s="1">
        <f>SUM('TD VOI Scenario Rationale'!E3,'TD VOI Scenario Rationale'!E9,'TD VOI Scenario Rationale'!E15)</f>
        <v>28605</v>
      </c>
    </row>
    <row r="3" spans="1:5" x14ac:dyDescent="0.2">
      <c r="A3" s="1" t="s">
        <v>95</v>
      </c>
      <c r="B3" s="1">
        <f>SUM('TD VOI Scenario Rationale'!E4,'TD VOI Scenario Rationale'!E10,'TD VOI Scenario Rationale'!E16)</f>
        <v>18691</v>
      </c>
      <c r="C3" s="1">
        <f>SUM('TD VOI Scenario Rationale'!E5,'TD VOI Scenario Rationale'!E11,'TD VOI Scenario Rationale'!E17)</f>
        <v>46450</v>
      </c>
    </row>
    <row r="4" spans="1:5" x14ac:dyDescent="0.2">
      <c r="A4" s="1" t="s">
        <v>96</v>
      </c>
      <c r="B4" s="1">
        <f>SUM('TD VOI Scenario Rationale'!E6,'TD VOI Scenario Rationale'!E12,'TD VOI Scenario Rationale'!E18)</f>
        <v>13778</v>
      </c>
      <c r="C4" s="1">
        <f>SUM('TD VOI Scenario Rationale'!E7,'TD VOI Scenario Rationale'!E13,'TD VOI Scenario Rationale'!E19)</f>
        <v>32695</v>
      </c>
    </row>
    <row r="6" spans="1:5" x14ac:dyDescent="0.2">
      <c r="A6" s="3" t="s">
        <v>105</v>
      </c>
      <c r="B6" s="3"/>
      <c r="C6" s="3"/>
      <c r="D6" s="3"/>
      <c r="E6" s="3"/>
    </row>
    <row r="7" spans="1:5" x14ac:dyDescent="0.2">
      <c r="A7" s="5" t="s">
        <v>109</v>
      </c>
      <c r="B7" s="5" t="s">
        <v>102</v>
      </c>
      <c r="C7" s="5" t="s">
        <v>103</v>
      </c>
      <c r="D7" s="5" t="s">
        <v>104</v>
      </c>
      <c r="E7" s="5" t="s">
        <v>94</v>
      </c>
    </row>
    <row r="8" spans="1:5" x14ac:dyDescent="0.2">
      <c r="A8" s="6">
        <v>1</v>
      </c>
      <c r="B8" s="6">
        <v>23985.040000000001</v>
      </c>
      <c r="C8" s="6">
        <v>22627.3</v>
      </c>
      <c r="D8" s="6">
        <v>28672.12</v>
      </c>
      <c r="E8" s="6">
        <v>28672.12</v>
      </c>
    </row>
    <row r="9" spans="1:5" x14ac:dyDescent="0.2">
      <c r="A9" s="6">
        <v>2</v>
      </c>
      <c r="B9" s="6">
        <v>21218.47</v>
      </c>
      <c r="C9" s="6">
        <v>36046.71</v>
      </c>
      <c r="D9" s="6">
        <v>19947.62</v>
      </c>
      <c r="E9" s="6">
        <v>36046.71</v>
      </c>
    </row>
    <row r="10" spans="1:5" x14ac:dyDescent="0.2">
      <c r="A10" s="6">
        <v>3</v>
      </c>
      <c r="B10" s="6">
        <v>22020.26</v>
      </c>
      <c r="C10" s="6">
        <v>36888.51</v>
      </c>
      <c r="D10" s="6">
        <v>19947.95</v>
      </c>
      <c r="E10" s="6">
        <v>36888.51</v>
      </c>
    </row>
    <row r="11" spans="1:5" x14ac:dyDescent="0.2">
      <c r="A11" s="6">
        <v>4</v>
      </c>
      <c r="B11" s="6">
        <v>21046.82</v>
      </c>
      <c r="C11" s="6">
        <v>30970.28</v>
      </c>
      <c r="D11" s="6">
        <v>27600.54</v>
      </c>
      <c r="E11" s="6">
        <v>30970.28</v>
      </c>
    </row>
    <row r="12" spans="1:5" x14ac:dyDescent="0.2">
      <c r="A12" s="6">
        <v>5</v>
      </c>
      <c r="B12" s="6">
        <v>24928.45</v>
      </c>
      <c r="C12" s="6">
        <v>32608.28</v>
      </c>
      <c r="D12" s="6">
        <v>16399.82</v>
      </c>
      <c r="E12" s="6">
        <v>32608.28</v>
      </c>
    </row>
    <row r="13" spans="1:5" x14ac:dyDescent="0.2">
      <c r="A13" s="5" t="s">
        <v>106</v>
      </c>
      <c r="B13" s="5" t="s">
        <v>106</v>
      </c>
      <c r="C13" s="5" t="s">
        <v>106</v>
      </c>
      <c r="D13" s="5" t="s">
        <v>106</v>
      </c>
      <c r="E13" s="5" t="s">
        <v>106</v>
      </c>
    </row>
    <row r="14" spans="1:5" x14ac:dyDescent="0.2">
      <c r="A14" s="5" t="s">
        <v>107</v>
      </c>
      <c r="B14" s="6">
        <v>24623.9</v>
      </c>
      <c r="C14" s="6">
        <v>32504.2</v>
      </c>
      <c r="D14" s="6">
        <v>23238.17</v>
      </c>
      <c r="E14" s="6">
        <v>33789.69</v>
      </c>
    </row>
    <row r="15" spans="1:5" x14ac:dyDescent="0.2">
      <c r="A15" s="5" t="s">
        <v>108</v>
      </c>
      <c r="B15" s="7">
        <f>E14-D14</f>
        <v>10551.520000000004</v>
      </c>
      <c r="C15" s="5"/>
      <c r="D15" s="5"/>
      <c r="E15" s="5"/>
    </row>
  </sheetData>
  <mergeCells count="1"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 Rationale</vt:lpstr>
      <vt:lpstr>TD VOI Scenario Rationale</vt:lpstr>
      <vt:lpstr>TD EVPPI Summary</vt:lpstr>
      <vt:lpstr>Scenario VOI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milkhimself</dc:creator>
  <cp:keywords/>
  <dc:description/>
  <cp:lastModifiedBy>Suwichak Fungprasertkul</cp:lastModifiedBy>
  <cp:revision/>
  <dcterms:created xsi:type="dcterms:W3CDTF">2022-09-15T06:52:04Z</dcterms:created>
  <dcterms:modified xsi:type="dcterms:W3CDTF">2023-04-30T08:00:01Z</dcterms:modified>
  <cp:category/>
  <cp:contentStatus/>
</cp:coreProperties>
</file>