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LCP_DEMO\"/>
    </mc:Choice>
  </mc:AlternateContent>
  <bookViews>
    <workbookView xWindow="0" yWindow="0" windowWidth="20490" windowHeight="9045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1" i="1" l="1"/>
  <c r="L31" i="1"/>
  <c r="M31" i="1"/>
  <c r="F32" i="1"/>
  <c r="G32" i="1"/>
  <c r="H32" i="1"/>
  <c r="F31" i="1"/>
  <c r="G31" i="1"/>
  <c r="H31" i="1"/>
  <c r="E32" i="1"/>
  <c r="E31" i="1"/>
  <c r="E29" i="1"/>
  <c r="M19" i="1"/>
  <c r="M20" i="1"/>
  <c r="M21" i="1"/>
  <c r="M22" i="1"/>
  <c r="M23" i="1"/>
  <c r="M24" i="1"/>
  <c r="M25" i="1"/>
  <c r="M2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3" i="1"/>
  <c r="G29" i="1"/>
  <c r="F2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3" i="1"/>
  <c r="M15" i="1"/>
  <c r="L15" i="1"/>
  <c r="R15" i="1" s="1"/>
  <c r="D29" i="1" l="1"/>
  <c r="M4" i="1"/>
  <c r="M5" i="1"/>
  <c r="M6" i="1"/>
  <c r="M7" i="1"/>
  <c r="M8" i="1"/>
  <c r="M9" i="1"/>
  <c r="M10" i="1"/>
  <c r="M11" i="1"/>
  <c r="M12" i="1"/>
  <c r="M13" i="1"/>
  <c r="M14" i="1"/>
  <c r="M16" i="1"/>
  <c r="M17" i="1"/>
  <c r="M18" i="1"/>
  <c r="M3" i="1"/>
  <c r="D25" i="2" l="1"/>
  <c r="D24" i="2"/>
  <c r="D23" i="2"/>
  <c r="D22" i="2"/>
  <c r="D16" i="2"/>
  <c r="N3" i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D2" i="2" l="1"/>
  <c r="D3" i="2"/>
  <c r="O32" i="1"/>
  <c r="O31" i="1"/>
  <c r="J32" i="1"/>
  <c r="J31" i="1"/>
  <c r="F15" i="2"/>
  <c r="F14" i="2"/>
  <c r="C7" i="3"/>
  <c r="C8" i="3"/>
  <c r="C6" i="3"/>
  <c r="D15" i="2" l="1"/>
  <c r="D14" i="2"/>
  <c r="K29" i="1"/>
  <c r="D8" i="3"/>
  <c r="E6" i="3"/>
  <c r="E8" i="3"/>
  <c r="D7" i="3"/>
  <c r="E7" i="3"/>
  <c r="D6" i="3"/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3" i="1"/>
  <c r="O29" i="1" l="1"/>
  <c r="V3" i="1"/>
  <c r="J29" i="1"/>
  <c r="V12" i="1"/>
  <c r="N29" i="1" l="1"/>
  <c r="M29" i="1"/>
  <c r="V22" i="1"/>
  <c r="V14" i="1"/>
  <c r="V5" i="1"/>
  <c r="V21" i="1"/>
  <c r="V13" i="1"/>
  <c r="V4" i="1"/>
  <c r="V24" i="1"/>
  <c r="V20" i="1"/>
  <c r="V16" i="1"/>
  <c r="V26" i="1"/>
  <c r="V18" i="1"/>
  <c r="V10" i="1"/>
  <c r="V25" i="1"/>
  <c r="V17" i="1"/>
  <c r="V23" i="1"/>
  <c r="V19" i="1"/>
  <c r="V15" i="1"/>
  <c r="V6" i="1"/>
  <c r="V9" i="1"/>
  <c r="V7" i="1"/>
  <c r="V8" i="1"/>
  <c r="V11" i="1"/>
  <c r="T29" i="1"/>
  <c r="L4" i="1"/>
  <c r="R4" i="1" s="1"/>
  <c r="L5" i="1"/>
  <c r="R5" i="1" s="1"/>
  <c r="L6" i="1"/>
  <c r="R6" i="1" s="1"/>
  <c r="L7" i="1"/>
  <c r="R7" i="1" s="1"/>
  <c r="L8" i="1"/>
  <c r="R8" i="1" s="1"/>
  <c r="L9" i="1"/>
  <c r="R9" i="1" s="1"/>
  <c r="L10" i="1"/>
  <c r="R10" i="1" s="1"/>
  <c r="L11" i="1"/>
  <c r="R11" i="1" s="1"/>
  <c r="L12" i="1"/>
  <c r="R12" i="1" s="1"/>
  <c r="L13" i="1"/>
  <c r="R13" i="1" s="1"/>
  <c r="L14" i="1"/>
  <c r="R14" i="1" s="1"/>
  <c r="L16" i="1"/>
  <c r="R16" i="1" s="1"/>
  <c r="L17" i="1"/>
  <c r="R17" i="1" s="1"/>
  <c r="L18" i="1"/>
  <c r="R18" i="1" s="1"/>
  <c r="L19" i="1"/>
  <c r="R19" i="1" s="1"/>
  <c r="L20" i="1"/>
  <c r="R20" i="1" s="1"/>
  <c r="L21" i="1"/>
  <c r="R21" i="1" s="1"/>
  <c r="L22" i="1"/>
  <c r="R22" i="1" s="1"/>
  <c r="L23" i="1"/>
  <c r="R23" i="1" s="1"/>
  <c r="L24" i="1"/>
  <c r="R24" i="1" s="1"/>
  <c r="L25" i="1"/>
  <c r="R25" i="1" s="1"/>
  <c r="L26" i="1"/>
  <c r="R26" i="1" s="1"/>
  <c r="L3" i="1"/>
  <c r="R3" i="1" s="1"/>
  <c r="P29" i="1" l="1"/>
  <c r="H29" i="1"/>
  <c r="V29" i="1" s="1"/>
  <c r="I29" i="1"/>
  <c r="Q29" i="1"/>
  <c r="L29" i="1"/>
  <c r="R29" i="1" s="1"/>
</calcChain>
</file>

<file path=xl/sharedStrings.xml><?xml version="1.0" encoding="utf-8"?>
<sst xmlns="http://schemas.openxmlformats.org/spreadsheetml/2006/main" count="93" uniqueCount="85">
  <si>
    <t>A</t>
  </si>
  <si>
    <t>B</t>
  </si>
  <si>
    <t>C</t>
  </si>
  <si>
    <t>D</t>
  </si>
  <si>
    <t>E</t>
  </si>
  <si>
    <t>F SOUTH</t>
  </si>
  <si>
    <t>F NORTH</t>
  </si>
  <si>
    <t>G SOUTH</t>
  </si>
  <si>
    <t>G NORTH</t>
  </si>
  <si>
    <t>H EAST</t>
  </si>
  <si>
    <t>H WEST</t>
  </si>
  <si>
    <t>K EAST</t>
  </si>
  <si>
    <t>K WEST</t>
  </si>
  <si>
    <t>L</t>
  </si>
  <si>
    <t>M EAST</t>
  </si>
  <si>
    <t>M WEST</t>
  </si>
  <si>
    <t>N</t>
  </si>
  <si>
    <t>P SOUTH</t>
  </si>
  <si>
    <t>P NORTH</t>
  </si>
  <si>
    <t>R SOUTH</t>
  </si>
  <si>
    <t>R CENTRAL</t>
  </si>
  <si>
    <t>R NORTH</t>
  </si>
  <si>
    <t>S</t>
  </si>
  <si>
    <t>T</t>
  </si>
  <si>
    <t>Colaba</t>
  </si>
  <si>
    <t>Sandhurst road</t>
  </si>
  <si>
    <t>Grant road</t>
  </si>
  <si>
    <t>Byculla</t>
  </si>
  <si>
    <t>Parel</t>
  </si>
  <si>
    <t>Matunga</t>
  </si>
  <si>
    <t>Elphinstone</t>
  </si>
  <si>
    <t>Dadar</t>
  </si>
  <si>
    <t>Khar/Santacruz</t>
  </si>
  <si>
    <t>Bandra</t>
  </si>
  <si>
    <t>Andheri (East)</t>
  </si>
  <si>
    <t>Kurla</t>
  </si>
  <si>
    <t>Chembur East</t>
  </si>
  <si>
    <t>Chembur West</t>
  </si>
  <si>
    <t>Ghatkopar</t>
  </si>
  <si>
    <t>Goregaon</t>
  </si>
  <si>
    <t>Malad</t>
  </si>
  <si>
    <t>Kandivali</t>
  </si>
  <si>
    <t>Borivali West</t>
  </si>
  <si>
    <t>Dahisar</t>
  </si>
  <si>
    <t>Bhandup</t>
  </si>
  <si>
    <t>Mulund</t>
  </si>
  <si>
    <t>Marine lines</t>
  </si>
  <si>
    <t>2001 vs 2011</t>
  </si>
  <si>
    <t>total population difference</t>
  </si>
  <si>
    <t>slum population difference</t>
  </si>
  <si>
    <t>urban population difference</t>
  </si>
  <si>
    <t>2011 vs 2018</t>
  </si>
  <si>
    <t>year</t>
  </si>
  <si>
    <t>total  population</t>
  </si>
  <si>
    <t>island city</t>
  </si>
  <si>
    <t>suburbs</t>
  </si>
  <si>
    <t>Timeline</t>
  </si>
  <si>
    <t>Values</t>
  </si>
  <si>
    <t>Forecast</t>
  </si>
  <si>
    <t>Lower Confidence Bound</t>
  </si>
  <si>
    <t>Upper Confidence Bound</t>
  </si>
  <si>
    <t>Andheri (West)</t>
  </si>
  <si>
    <t>input years</t>
  </si>
  <si>
    <t>2018 output</t>
  </si>
  <si>
    <t>linear forecast</t>
  </si>
  <si>
    <t>exponential forecast</t>
  </si>
  <si>
    <t>1981-2017</t>
  </si>
  <si>
    <t>1991-2017</t>
  </si>
  <si>
    <t>2001-2017</t>
  </si>
  <si>
    <t>NA</t>
  </si>
  <si>
    <t>WARD</t>
  </si>
  <si>
    <t>AREA_NAME</t>
  </si>
  <si>
    <t>SERIAL_NO.</t>
  </si>
  <si>
    <t>AREA_SQ_KM</t>
  </si>
  <si>
    <t>TOT_POP_2001</t>
  </si>
  <si>
    <t xml:space="preserve"> SLUM_POP_2001</t>
  </si>
  <si>
    <t>NONSLUM_POP_2001</t>
  </si>
  <si>
    <t>POP_DENSITY_2001</t>
  </si>
  <si>
    <t>SLUM_%_2001</t>
  </si>
  <si>
    <t>TOT_POP_2011</t>
  </si>
  <si>
    <t xml:space="preserve"> SLUM_POP_2011</t>
  </si>
  <si>
    <t>NONSLUM_POP_2011</t>
  </si>
  <si>
    <t>POP_DENSITY_2011</t>
  </si>
  <si>
    <t>SLUM_%_2011</t>
  </si>
  <si>
    <t>TOT_POP_ESTM_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</si>
</sst>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/>
    <xf numFmtId="2" fontId="0" fillId="0" borderId="0" xfId="0" applyNumberFormat="1"/>
    <xf numFmtId="0" fontId="0" fillId="0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1" fillId="6" borderId="6" xfId="0" applyFont="1" applyFill="1" applyBorder="1"/>
    <xf numFmtId="0" fontId="0" fillId="7" borderId="7" xfId="0" applyFill="1" applyBorder="1"/>
    <xf numFmtId="0" fontId="0" fillId="7" borderId="8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3" borderId="6" xfId="0" applyFont="1" applyFill="1" applyBorder="1"/>
    <xf numFmtId="1" fontId="0" fillId="0" borderId="0" xfId="0" applyNumberFormat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/>
    <xf numFmtId="164" fontId="0" fillId="0" borderId="0" xfId="0" applyNumberFormat="1" applyFill="1" applyBorder="1" applyAlignment="1"/>
    <xf numFmtId="2" fontId="0" fillId="0" borderId="0" xfId="0" applyNumberFormat="1" applyFill="1"/>
    <xf numFmtId="0" fontId="1" fillId="0" borderId="0" xfId="0" applyFont="1" applyFill="1" applyBorder="1"/>
    <xf numFmtId="2" fontId="1" fillId="0" borderId="0" xfId="0" applyNumberFormat="1" applyFont="1" applyFill="1" applyBorder="1"/>
    <xf numFmtId="0" fontId="1" fillId="0" borderId="0" xfId="0" applyFont="1" applyFill="1"/>
    <xf numFmtId="2" fontId="1" fillId="0" borderId="0" xfId="0" applyNumberFormat="1" applyFont="1" applyFill="1"/>
  </cellXfs>
  <cellStyles count="2">
    <cellStyle name="Normal" xfId="0" builtinId="0"/>
    <cellStyle name="Normal 2" xfId="1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Arial" panose="020B0604020202020204" pitchFamily="34" charset="0"/>
                <a:cs typeface="Arial" panose="020B0604020202020204" pitchFamily="34" charset="0"/>
              </a:rPr>
              <a:t>2001</a:t>
            </a:r>
            <a:r>
              <a:rPr lang="en-IN" baseline="0">
                <a:latin typeface="Arial" panose="020B0604020202020204" pitchFamily="34" charset="0"/>
                <a:cs typeface="Arial" panose="020B0604020202020204" pitchFamily="34" charset="0"/>
              </a:rPr>
              <a:t> to 2011 change in slum and urban population</a:t>
            </a:r>
            <a:endParaRPr lang="en-IN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9.3799750441031352E-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018143223900292E-2"/>
          <c:y val="0.15484884463447621"/>
          <c:w val="0.85500413933406838"/>
          <c:h val="0.78541727771134617"/>
        </c:manualLayout>
      </c:layout>
      <c:barChart>
        <c:barDir val="bar"/>
        <c:grouping val="clustered"/>
        <c:varyColors val="0"/>
        <c:ser>
          <c:idx val="0"/>
          <c:order val="0"/>
          <c:tx>
            <c:v>slum population change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Sheet1!$Q$3:$Q$29</c:f>
              <c:numCache>
                <c:formatCode>General</c:formatCode>
                <c:ptCount val="27"/>
                <c:pt idx="0">
                  <c:v>2432</c:v>
                </c:pt>
                <c:pt idx="1">
                  <c:v>-4396</c:v>
                </c:pt>
                <c:pt idx="2">
                  <c:v>0</c:v>
                </c:pt>
                <c:pt idx="3">
                  <c:v>-5238</c:v>
                </c:pt>
                <c:pt idx="4">
                  <c:v>24523</c:v>
                </c:pt>
                <c:pt idx="5">
                  <c:v>-46460</c:v>
                </c:pt>
                <c:pt idx="6">
                  <c:v>3809</c:v>
                </c:pt>
                <c:pt idx="7">
                  <c:v>-73294</c:v>
                </c:pt>
                <c:pt idx="8">
                  <c:v>-135359</c:v>
                </c:pt>
                <c:pt idx="9">
                  <c:v>-222911</c:v>
                </c:pt>
                <c:pt idx="10">
                  <c:v>-20043</c:v>
                </c:pt>
                <c:pt idx="11">
                  <c:v>-68510</c:v>
                </c:pt>
                <c:pt idx="12">
                  <c:v>-207303</c:v>
                </c:pt>
                <c:pt idx="13">
                  <c:v>-168620</c:v>
                </c:pt>
                <c:pt idx="14">
                  <c:v>-278018</c:v>
                </c:pt>
                <c:pt idx="15">
                  <c:v>-66396</c:v>
                </c:pt>
                <c:pt idx="16">
                  <c:v>-49424</c:v>
                </c:pt>
                <c:pt idx="17">
                  <c:v>54337</c:v>
                </c:pt>
                <c:pt idx="18">
                  <c:v>-4012</c:v>
                </c:pt>
                <c:pt idx="19">
                  <c:v>72962</c:v>
                </c:pt>
                <c:pt idx="20">
                  <c:v>-68855</c:v>
                </c:pt>
                <c:pt idx="21">
                  <c:v>51821</c:v>
                </c:pt>
                <c:pt idx="22">
                  <c:v>-55468</c:v>
                </c:pt>
                <c:pt idx="23">
                  <c:v>-4544</c:v>
                </c:pt>
                <c:pt idx="26">
                  <c:v>-1268967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471-422D-A6B2-306D7843C0D2}"/>
            </c:ext>
          </c:extLst>
        </c:ser>
        <c:ser>
          <c:idx val="1"/>
          <c:order val="1"/>
          <c:tx>
            <c:v>urban population change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Sheet1!$R$3:$R$29</c:f>
              <c:numCache>
                <c:formatCode>General</c:formatCode>
                <c:ptCount val="27"/>
                <c:pt idx="0">
                  <c:v>-28265</c:v>
                </c:pt>
                <c:pt idx="1">
                  <c:v>-8947</c:v>
                </c:pt>
                <c:pt idx="2">
                  <c:v>-36761</c:v>
                </c:pt>
                <c:pt idx="3">
                  <c:v>-30737</c:v>
                </c:pt>
                <c:pt idx="4">
                  <c:v>-71572</c:v>
                </c:pt>
                <c:pt idx="5">
                  <c:v>11310</c:v>
                </c:pt>
                <c:pt idx="6">
                  <c:v>832</c:v>
                </c:pt>
                <c:pt idx="7">
                  <c:v>-6888</c:v>
                </c:pt>
                <c:pt idx="8">
                  <c:v>152391</c:v>
                </c:pt>
                <c:pt idx="9">
                  <c:v>199369</c:v>
                </c:pt>
                <c:pt idx="10">
                  <c:v>-9767</c:v>
                </c:pt>
                <c:pt idx="11">
                  <c:v>82393</c:v>
                </c:pt>
                <c:pt idx="12">
                  <c:v>255311</c:v>
                </c:pt>
                <c:pt idx="13">
                  <c:v>292627</c:v>
                </c:pt>
                <c:pt idx="14">
                  <c:v>410888</c:v>
                </c:pt>
                <c:pt idx="15">
                  <c:v>64249</c:v>
                </c:pt>
                <c:pt idx="16">
                  <c:v>52721</c:v>
                </c:pt>
                <c:pt idx="17">
                  <c:v>-28679</c:v>
                </c:pt>
                <c:pt idx="18">
                  <c:v>148603</c:v>
                </c:pt>
                <c:pt idx="19">
                  <c:v>28381</c:v>
                </c:pt>
                <c:pt idx="20">
                  <c:v>117940</c:v>
                </c:pt>
                <c:pt idx="21">
                  <c:v>15720</c:v>
                </c:pt>
                <c:pt idx="22">
                  <c:v>108024</c:v>
                </c:pt>
                <c:pt idx="23">
                  <c:v>15812</c:v>
                </c:pt>
                <c:pt idx="26">
                  <c:v>1734955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471-422D-A6B2-306D7843C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22502432"/>
        <c:axId val="-222500800"/>
      </c:barChart>
      <c:catAx>
        <c:axId val="-22250243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2500800"/>
        <c:crosses val="autoZero"/>
        <c:auto val="1"/>
        <c:lblAlgn val="ctr"/>
        <c:lblOffset val="100"/>
        <c:noMultiLvlLbl val="0"/>
      </c:catAx>
      <c:valAx>
        <c:axId val="-22250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250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919531797655722E-2"/>
          <c:y val="7.3593073593073599E-2"/>
          <c:w val="0.87095417420648502"/>
          <c:h val="0.7529290656849712"/>
        </c:manualLayout>
      </c:layout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Sheet3!$B$2:$B$8</c:f>
              <c:numCache>
                <c:formatCode>General</c:formatCode>
                <c:ptCount val="7"/>
                <c:pt idx="0">
                  <c:v>8240000</c:v>
                </c:pt>
                <c:pt idx="1">
                  <c:v>9920000</c:v>
                </c:pt>
                <c:pt idx="2">
                  <c:v>11976439</c:v>
                </c:pt>
                <c:pt idx="3">
                  <c:v>12442427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B2D-42BA-B1BD-12EE6731C1B9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Sheet3!$A$2:$A$8</c:f>
              <c:numCache>
                <c:formatCode>General</c:formatCode>
                <c:ptCount val="7"/>
                <c:pt idx="0">
                  <c:v>1981</c:v>
                </c:pt>
                <c:pt idx="1">
                  <c:v>1991</c:v>
                </c:pt>
                <c:pt idx="2">
                  <c:v>2001</c:v>
                </c:pt>
                <c:pt idx="3">
                  <c:v>2011</c:v>
                </c:pt>
                <c:pt idx="4">
                  <c:v>2021</c:v>
                </c:pt>
                <c:pt idx="5">
                  <c:v>2031</c:v>
                </c:pt>
                <c:pt idx="6">
                  <c:v>2041</c:v>
                </c:pt>
              </c:numCache>
            </c:numRef>
          </c:cat>
          <c:val>
            <c:numRef>
              <c:f>Sheet3!$C$2:$C$8</c:f>
              <c:numCache>
                <c:formatCode>General</c:formatCode>
                <c:ptCount val="7"/>
                <c:pt idx="3">
                  <c:v>12442427</c:v>
                </c:pt>
                <c:pt idx="4">
                  <c:v>14096841.695059139</c:v>
                </c:pt>
                <c:pt idx="5">
                  <c:v>15535335.910690211</c:v>
                </c:pt>
                <c:pt idx="6">
                  <c:v>16973830.126321279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B2D-42BA-B1BD-12EE6731C1B9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Sheet3!$A$2:$A$8</c:f>
              <c:numCache>
                <c:formatCode>General</c:formatCode>
                <c:ptCount val="7"/>
                <c:pt idx="0">
                  <c:v>1981</c:v>
                </c:pt>
                <c:pt idx="1">
                  <c:v>1991</c:v>
                </c:pt>
                <c:pt idx="2">
                  <c:v>2001</c:v>
                </c:pt>
                <c:pt idx="3">
                  <c:v>2011</c:v>
                </c:pt>
                <c:pt idx="4">
                  <c:v>2021</c:v>
                </c:pt>
                <c:pt idx="5">
                  <c:v>2031</c:v>
                </c:pt>
                <c:pt idx="6">
                  <c:v>2041</c:v>
                </c:pt>
              </c:numCache>
            </c:numRef>
          </c:cat>
          <c:val>
            <c:numRef>
              <c:f>Sheet3!$D$2:$D$8</c:f>
              <c:numCache>
                <c:formatCode>General</c:formatCode>
                <c:ptCount val="7"/>
                <c:pt idx="3" formatCode="0.00">
                  <c:v>12442427</c:v>
                </c:pt>
                <c:pt idx="4" formatCode="0.00">
                  <c:v>13215294.492659403</c:v>
                </c:pt>
                <c:pt idx="5" formatCode="0.00">
                  <c:v>14646707.908224961</c:v>
                </c:pt>
                <c:pt idx="6" formatCode="0.00">
                  <c:v>16078066.680724829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B2D-42BA-B1BD-12EE6731C1B9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Sheet3!$A$2:$A$8</c:f>
              <c:numCache>
                <c:formatCode>General</c:formatCode>
                <c:ptCount val="7"/>
                <c:pt idx="0">
                  <c:v>1981</c:v>
                </c:pt>
                <c:pt idx="1">
                  <c:v>1991</c:v>
                </c:pt>
                <c:pt idx="2">
                  <c:v>2001</c:v>
                </c:pt>
                <c:pt idx="3">
                  <c:v>2011</c:v>
                </c:pt>
                <c:pt idx="4">
                  <c:v>2021</c:v>
                </c:pt>
                <c:pt idx="5">
                  <c:v>2031</c:v>
                </c:pt>
                <c:pt idx="6">
                  <c:v>2041</c:v>
                </c:pt>
              </c:numCache>
            </c:numRef>
          </c:cat>
          <c:val>
            <c:numRef>
              <c:f>Sheet3!$E$2:$E$8</c:f>
              <c:numCache>
                <c:formatCode>General</c:formatCode>
                <c:ptCount val="7"/>
                <c:pt idx="3" formatCode="0.00">
                  <c:v>12442427</c:v>
                </c:pt>
                <c:pt idx="4" formatCode="0.00">
                  <c:v>14978388.897458876</c:v>
                </c:pt>
                <c:pt idx="5" formatCode="0.00">
                  <c:v>16423963.913155461</c:v>
                </c:pt>
                <c:pt idx="6" formatCode="0.00">
                  <c:v>17869593.571917728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B2D-42BA-B1BD-12EE6731C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22499168"/>
        <c:axId val="-222501344"/>
      </c:lineChart>
      <c:catAx>
        <c:axId val="-22249916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2501344"/>
        <c:crosses val="autoZero"/>
        <c:auto val="1"/>
        <c:lblAlgn val="ctr"/>
        <c:lblOffset val="100"/>
        <c:noMultiLvlLbl val="0"/>
      </c:catAx>
      <c:valAx>
        <c:axId val="-22250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249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37</xdr:row>
      <xdr:rowOff>53340</xdr:rowOff>
    </xdr:from>
    <xdr:to>
      <xdr:col>13</xdr:col>
      <xdr:colOff>323850</xdr:colOff>
      <xdr:row>58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955B1159-E36F-474F-8D56-49BB94D55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678180</xdr:colOff>
      <xdr:row>8</xdr:row>
      <xdr:rowOff>179070</xdr:rowOff>
    </xdr:from>
    <xdr:to>
      <xdr:col>8</xdr:col>
      <xdr:colOff>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50556DB6-580A-4D81-A928-38072AB366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Timeline"/>
    <tableColumn id="2" name="Values"/>
    <tableColumn id="3" name="Forecast"/>
    <tableColumn id="4" name="Lower Confidence Bound" dataDxfId="1"/>
    <tableColumn id="5" name="Upper Confidence Bou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topLeftCell="J15" workbookViewId="0">
      <selection activeCell="Q19" sqref="Q19"/>
    </sheetView>
  </sheetViews>
  <sheetFormatPr defaultRowHeight="15" x14ac:dyDescent="0.25"/>
  <cols>
    <col min="1" max="1" width="9.140625" style="1" bestFit="1" customWidth="1"/>
    <col min="2" max="2" width="9.140625" style="1"/>
    <col min="3" max="4" width="13.85546875" style="1" customWidth="1"/>
    <col min="5" max="5" width="14.85546875" style="1" customWidth="1"/>
    <col min="6" max="6" width="17.28515625" style="1" customWidth="1"/>
    <col min="7" max="9" width="17.5703125" style="1" customWidth="1"/>
    <col min="10" max="10" width="15.5703125" style="1" customWidth="1"/>
    <col min="11" max="11" width="15.85546875" style="1" customWidth="1"/>
    <col min="12" max="14" width="16.85546875" style="1" customWidth="1"/>
    <col min="15" max="15" width="20.5703125" style="1" bestFit="1" customWidth="1"/>
    <col min="16" max="16" width="23.140625" style="1" customWidth="1"/>
    <col min="17" max="17" width="22.7109375" style="1" customWidth="1"/>
    <col min="18" max="18" width="26.140625" style="1" customWidth="1"/>
    <col min="19" max="19" width="11.85546875" style="1" customWidth="1"/>
    <col min="20" max="20" width="24.7109375" style="1" customWidth="1"/>
    <col min="21" max="16384" width="9.140625" style="1"/>
  </cols>
  <sheetData>
    <row r="1" spans="1:22" x14ac:dyDescent="0.25">
      <c r="A1" s="5"/>
      <c r="B1" s="5"/>
      <c r="C1" s="5"/>
      <c r="D1" s="5"/>
      <c r="E1" s="5">
        <v>2001</v>
      </c>
      <c r="F1" s="5">
        <v>2001</v>
      </c>
      <c r="G1" s="5">
        <v>2001</v>
      </c>
      <c r="H1" s="5"/>
      <c r="I1" s="5"/>
      <c r="J1" s="5">
        <v>2011</v>
      </c>
      <c r="K1" s="5">
        <v>2011</v>
      </c>
      <c r="L1" s="5">
        <v>2011</v>
      </c>
      <c r="M1" s="5"/>
      <c r="N1" s="5"/>
      <c r="O1" s="5">
        <v>2018</v>
      </c>
      <c r="P1" s="23" t="s">
        <v>47</v>
      </c>
      <c r="Q1" s="23"/>
      <c r="R1" s="23"/>
      <c r="T1" s="5" t="s">
        <v>51</v>
      </c>
    </row>
    <row r="2" spans="1:22" x14ac:dyDescent="0.25">
      <c r="A2" s="5" t="s">
        <v>72</v>
      </c>
      <c r="B2" s="5" t="s">
        <v>70</v>
      </c>
      <c r="C2" s="5" t="s">
        <v>71</v>
      </c>
      <c r="D2" s="5" t="s">
        <v>73</v>
      </c>
      <c r="E2" s="5" t="s">
        <v>74</v>
      </c>
      <c r="F2" s="5" t="s">
        <v>75</v>
      </c>
      <c r="G2" s="5" t="s">
        <v>76</v>
      </c>
      <c r="H2" s="5" t="s">
        <v>77</v>
      </c>
      <c r="I2" s="5" t="s">
        <v>78</v>
      </c>
      <c r="J2" s="5" t="s">
        <v>79</v>
      </c>
      <c r="K2" s="5" t="s">
        <v>80</v>
      </c>
      <c r="L2" s="5" t="s">
        <v>81</v>
      </c>
      <c r="M2" s="5" t="s">
        <v>82</v>
      </c>
      <c r="N2" s="5" t="s">
        <v>83</v>
      </c>
      <c r="O2" s="5" t="s">
        <v>84</v>
      </c>
      <c r="P2" s="5" t="s">
        <v>48</v>
      </c>
      <c r="Q2" s="5" t="s">
        <v>49</v>
      </c>
      <c r="R2" s="5" t="s">
        <v>50</v>
      </c>
      <c r="T2" s="5" t="s">
        <v>48</v>
      </c>
    </row>
    <row r="3" spans="1:22" x14ac:dyDescent="0.25">
      <c r="A3" s="5">
        <v>1</v>
      </c>
      <c r="B3" s="5" t="s">
        <v>0</v>
      </c>
      <c r="C3" s="5" t="s">
        <v>24</v>
      </c>
      <c r="D3" s="5">
        <v>11.41</v>
      </c>
      <c r="E3" s="1">
        <v>210847</v>
      </c>
      <c r="F3" s="1">
        <v>60893</v>
      </c>
      <c r="G3" s="1">
        <v>149954</v>
      </c>
      <c r="H3" s="1">
        <v>18479.141104294478</v>
      </c>
      <c r="I3" s="25">
        <f>F3/E3*100</f>
        <v>28.880183260847915</v>
      </c>
      <c r="J3" s="5">
        <v>185014</v>
      </c>
      <c r="K3" s="5">
        <v>63325</v>
      </c>
      <c r="L3" s="5">
        <f>J3-K3</f>
        <v>121689</v>
      </c>
      <c r="M3" s="24">
        <f>J3/D3</f>
        <v>16215.074496056091</v>
      </c>
      <c r="N3" s="24">
        <f>K3/J3*100</f>
        <v>34.227139567816486</v>
      </c>
      <c r="O3" s="5">
        <v>190071</v>
      </c>
      <c r="P3" s="5">
        <f>J3-E3</f>
        <v>-25833</v>
      </c>
      <c r="Q3" s="5">
        <f>K3-F3</f>
        <v>2432</v>
      </c>
      <c r="R3" s="5">
        <f>L3-G3</f>
        <v>-28265</v>
      </c>
      <c r="T3" s="5">
        <f>O3-J3</f>
        <v>5057</v>
      </c>
      <c r="V3" s="26" t="e">
        <f>M3-#REF!</f>
        <v>#REF!</v>
      </c>
    </row>
    <row r="4" spans="1:22" x14ac:dyDescent="0.25">
      <c r="A4" s="5">
        <v>2</v>
      </c>
      <c r="B4" s="5" t="s">
        <v>1</v>
      </c>
      <c r="C4" s="5" t="s">
        <v>25</v>
      </c>
      <c r="D4" s="5">
        <v>2.84</v>
      </c>
      <c r="E4" s="1">
        <v>140633</v>
      </c>
      <c r="F4" s="1">
        <v>18746</v>
      </c>
      <c r="G4" s="1">
        <v>121887</v>
      </c>
      <c r="H4" s="1">
        <v>49518.661971830988</v>
      </c>
      <c r="I4" s="25">
        <f t="shared" ref="I4:I26" si="0">F4/E4*100</f>
        <v>13.32973057532727</v>
      </c>
      <c r="J4" s="5">
        <v>127290</v>
      </c>
      <c r="K4" s="5">
        <v>14350</v>
      </c>
      <c r="L4" s="5">
        <f t="shared" ref="L4:L26" si="1">J4-K4</f>
        <v>112940</v>
      </c>
      <c r="M4" s="24">
        <f>J4/D4</f>
        <v>44820.42253521127</v>
      </c>
      <c r="N4" s="24">
        <f t="shared" ref="N4:N26" si="2">K4/J4*100</f>
        <v>11.273470029067484</v>
      </c>
      <c r="O4" s="5">
        <v>130769</v>
      </c>
      <c r="P4" s="5">
        <f t="shared" ref="P4:P26" si="3">J4-E4</f>
        <v>-13343</v>
      </c>
      <c r="Q4" s="5">
        <f t="shared" ref="Q4:Q26" si="4">K4-F4</f>
        <v>-4396</v>
      </c>
      <c r="R4" s="5">
        <f t="shared" ref="R4:R26" si="5">L4-G4</f>
        <v>-8947</v>
      </c>
      <c r="T4" s="5">
        <f t="shared" ref="T4:T26" si="6">O4-J4</f>
        <v>3479</v>
      </c>
      <c r="V4" s="26" t="e">
        <f>M4-#REF!</f>
        <v>#REF!</v>
      </c>
    </row>
    <row r="5" spans="1:22" x14ac:dyDescent="0.25">
      <c r="A5" s="5">
        <v>3</v>
      </c>
      <c r="B5" s="5" t="s">
        <v>2</v>
      </c>
      <c r="C5" s="5" t="s">
        <v>46</v>
      </c>
      <c r="D5" s="5">
        <v>1.78</v>
      </c>
      <c r="E5" s="1">
        <v>202922</v>
      </c>
      <c r="F5" s="1">
        <v>0</v>
      </c>
      <c r="G5" s="1">
        <v>202922</v>
      </c>
      <c r="H5" s="1">
        <v>114001.12359550562</v>
      </c>
      <c r="I5" s="25">
        <f t="shared" si="0"/>
        <v>0</v>
      </c>
      <c r="J5" s="5">
        <v>166161</v>
      </c>
      <c r="K5" s="5">
        <v>0</v>
      </c>
      <c r="L5" s="5">
        <f t="shared" si="1"/>
        <v>166161</v>
      </c>
      <c r="M5" s="24">
        <f>J5/D5</f>
        <v>93348.876404494382</v>
      </c>
      <c r="N5" s="24">
        <f t="shared" si="2"/>
        <v>0</v>
      </c>
      <c r="O5" s="5">
        <v>170702</v>
      </c>
      <c r="P5" s="5">
        <f t="shared" si="3"/>
        <v>-36761</v>
      </c>
      <c r="Q5" s="5">
        <f t="shared" si="4"/>
        <v>0</v>
      </c>
      <c r="R5" s="5">
        <f t="shared" si="5"/>
        <v>-36761</v>
      </c>
      <c r="T5" s="5">
        <f t="shared" si="6"/>
        <v>4541</v>
      </c>
      <c r="V5" s="26" t="e">
        <f>M5-#REF!</f>
        <v>#REF!</v>
      </c>
    </row>
    <row r="6" spans="1:22" x14ac:dyDescent="0.25">
      <c r="A6" s="5">
        <v>4</v>
      </c>
      <c r="B6" s="5" t="s">
        <v>3</v>
      </c>
      <c r="C6" s="5" t="s">
        <v>26</v>
      </c>
      <c r="D6" s="5">
        <v>8.0299999999999994</v>
      </c>
      <c r="E6" s="1">
        <v>382841</v>
      </c>
      <c r="F6" s="1">
        <v>38077</v>
      </c>
      <c r="G6" s="1">
        <v>344764</v>
      </c>
      <c r="H6" s="1">
        <v>47676.338729763389</v>
      </c>
      <c r="I6" s="25">
        <f t="shared" si="0"/>
        <v>9.9459044355228414</v>
      </c>
      <c r="J6" s="5">
        <v>346866</v>
      </c>
      <c r="K6" s="5">
        <v>32839</v>
      </c>
      <c r="L6" s="5">
        <f t="shared" si="1"/>
        <v>314027</v>
      </c>
      <c r="M6" s="24">
        <f>J6/D6</f>
        <v>43196.264009962644</v>
      </c>
      <c r="N6" s="24">
        <f t="shared" si="2"/>
        <v>9.4673447383139298</v>
      </c>
      <c r="O6" s="5">
        <v>356346</v>
      </c>
      <c r="P6" s="5">
        <f t="shared" si="3"/>
        <v>-35975</v>
      </c>
      <c r="Q6" s="5">
        <f t="shared" si="4"/>
        <v>-5238</v>
      </c>
      <c r="R6" s="5">
        <f t="shared" si="5"/>
        <v>-30737</v>
      </c>
      <c r="T6" s="5">
        <f t="shared" si="6"/>
        <v>9480</v>
      </c>
      <c r="V6" s="26" t="e">
        <f>M6-#REF!</f>
        <v>#REF!</v>
      </c>
    </row>
    <row r="7" spans="1:22" x14ac:dyDescent="0.25">
      <c r="A7" s="5">
        <v>5</v>
      </c>
      <c r="B7" s="5" t="s">
        <v>4</v>
      </c>
      <c r="C7" s="5" t="s">
        <v>27</v>
      </c>
      <c r="D7" s="5">
        <v>7.32</v>
      </c>
      <c r="E7" s="1">
        <v>440335</v>
      </c>
      <c r="F7" s="1">
        <v>52230</v>
      </c>
      <c r="G7" s="1">
        <v>388105</v>
      </c>
      <c r="H7" s="1">
        <v>60155.054644808741</v>
      </c>
      <c r="I7" s="25">
        <f t="shared" si="0"/>
        <v>11.861423688782406</v>
      </c>
      <c r="J7" s="5">
        <v>393286</v>
      </c>
      <c r="K7" s="5">
        <v>76753</v>
      </c>
      <c r="L7" s="5">
        <f t="shared" si="1"/>
        <v>316533</v>
      </c>
      <c r="M7" s="24">
        <f>J7/D7</f>
        <v>53727.5956284153</v>
      </c>
      <c r="N7" s="24">
        <f t="shared" si="2"/>
        <v>19.515823090575307</v>
      </c>
      <c r="O7" s="5">
        <v>404035</v>
      </c>
      <c r="P7" s="5">
        <f t="shared" si="3"/>
        <v>-47049</v>
      </c>
      <c r="Q7" s="5">
        <f t="shared" si="4"/>
        <v>24523</v>
      </c>
      <c r="R7" s="5">
        <f t="shared" si="5"/>
        <v>-71572</v>
      </c>
      <c r="T7" s="5">
        <f t="shared" si="6"/>
        <v>10749</v>
      </c>
      <c r="V7" s="26" t="e">
        <f>M7-#REF!</f>
        <v>#REF!</v>
      </c>
    </row>
    <row r="8" spans="1:22" x14ac:dyDescent="0.25">
      <c r="A8" s="5">
        <v>6</v>
      </c>
      <c r="B8" s="5" t="s">
        <v>5</v>
      </c>
      <c r="C8" s="5" t="s">
        <v>28</v>
      </c>
      <c r="D8" s="5">
        <v>12.94</v>
      </c>
      <c r="E8" s="1">
        <v>396122</v>
      </c>
      <c r="F8" s="1">
        <v>141653</v>
      </c>
      <c r="G8" s="1">
        <v>254469</v>
      </c>
      <c r="H8" s="1">
        <v>30612.210200927359</v>
      </c>
      <c r="I8" s="25">
        <f t="shared" si="0"/>
        <v>35.759942643932931</v>
      </c>
      <c r="J8" s="5">
        <v>360972</v>
      </c>
      <c r="K8" s="5">
        <v>95193</v>
      </c>
      <c r="L8" s="5">
        <f t="shared" si="1"/>
        <v>265779</v>
      </c>
      <c r="M8" s="24">
        <f>J8/D8</f>
        <v>27895.826893353944</v>
      </c>
      <c r="N8" s="24">
        <f t="shared" si="2"/>
        <v>26.37129749675875</v>
      </c>
      <c r="O8" s="5">
        <v>370838</v>
      </c>
      <c r="P8" s="5">
        <f t="shared" si="3"/>
        <v>-35150</v>
      </c>
      <c r="Q8" s="5">
        <f t="shared" si="4"/>
        <v>-46460</v>
      </c>
      <c r="R8" s="5">
        <f t="shared" si="5"/>
        <v>11310</v>
      </c>
      <c r="T8" s="5">
        <f t="shared" si="6"/>
        <v>9866</v>
      </c>
      <c r="V8" s="26" t="e">
        <f>M8-#REF!</f>
        <v>#REF!</v>
      </c>
    </row>
    <row r="9" spans="1:22" x14ac:dyDescent="0.25">
      <c r="A9" s="5">
        <v>7</v>
      </c>
      <c r="B9" s="5" t="s">
        <v>6</v>
      </c>
      <c r="C9" s="5" t="s">
        <v>29</v>
      </c>
      <c r="D9" s="5">
        <v>14</v>
      </c>
      <c r="E9" s="1">
        <v>524393</v>
      </c>
      <c r="F9" s="1">
        <v>304500</v>
      </c>
      <c r="G9" s="1">
        <v>219893</v>
      </c>
      <c r="H9" s="1">
        <v>37456.642857142855</v>
      </c>
      <c r="I9" s="25">
        <f t="shared" si="0"/>
        <v>58.067136670397964</v>
      </c>
      <c r="J9" s="5">
        <v>529034</v>
      </c>
      <c r="K9" s="5">
        <v>308309</v>
      </c>
      <c r="L9" s="5">
        <f t="shared" si="1"/>
        <v>220725</v>
      </c>
      <c r="M9" s="24">
        <f>J9/D9</f>
        <v>37788.142857142855</v>
      </c>
      <c r="N9" s="24">
        <f t="shared" si="2"/>
        <v>58.277728841624544</v>
      </c>
      <c r="O9" s="5">
        <v>543493</v>
      </c>
      <c r="P9" s="5">
        <f t="shared" si="3"/>
        <v>4641</v>
      </c>
      <c r="Q9" s="5">
        <f t="shared" si="4"/>
        <v>3809</v>
      </c>
      <c r="R9" s="5">
        <f t="shared" si="5"/>
        <v>832</v>
      </c>
      <c r="T9" s="5">
        <f t="shared" si="6"/>
        <v>14459</v>
      </c>
      <c r="V9" s="26" t="e">
        <f>M9-#REF!</f>
        <v>#REF!</v>
      </c>
    </row>
    <row r="10" spans="1:22" x14ac:dyDescent="0.25">
      <c r="A10" s="5">
        <v>8</v>
      </c>
      <c r="B10" s="5" t="s">
        <v>7</v>
      </c>
      <c r="C10" s="5" t="s">
        <v>30</v>
      </c>
      <c r="D10" s="5">
        <v>9.07</v>
      </c>
      <c r="E10" s="1">
        <v>457931</v>
      </c>
      <c r="F10" s="1">
        <v>151506</v>
      </c>
      <c r="G10" s="1">
        <v>306425</v>
      </c>
      <c r="H10" s="1">
        <v>50488.533627342884</v>
      </c>
      <c r="I10" s="25">
        <f t="shared" si="0"/>
        <v>33.084897069645862</v>
      </c>
      <c r="J10" s="5">
        <v>377749</v>
      </c>
      <c r="K10" s="5">
        <v>78212</v>
      </c>
      <c r="L10" s="5">
        <f t="shared" si="1"/>
        <v>299537</v>
      </c>
      <c r="M10" s="24">
        <f>J10/D10</f>
        <v>41648.180815876512</v>
      </c>
      <c r="N10" s="24">
        <f t="shared" si="2"/>
        <v>20.704753685648406</v>
      </c>
      <c r="O10" s="5">
        <v>388073</v>
      </c>
      <c r="P10" s="5">
        <f t="shared" si="3"/>
        <v>-80182</v>
      </c>
      <c r="Q10" s="5">
        <f t="shared" si="4"/>
        <v>-73294</v>
      </c>
      <c r="R10" s="5">
        <f t="shared" si="5"/>
        <v>-6888</v>
      </c>
      <c r="T10" s="5">
        <f t="shared" si="6"/>
        <v>10324</v>
      </c>
      <c r="V10" s="26" t="e">
        <f>M10-#REF!</f>
        <v>#REF!</v>
      </c>
    </row>
    <row r="11" spans="1:22" x14ac:dyDescent="0.25">
      <c r="A11" s="24">
        <v>9</v>
      </c>
      <c r="B11" s="5" t="s">
        <v>8</v>
      </c>
      <c r="C11" s="5" t="s">
        <v>31</v>
      </c>
      <c r="D11" s="5">
        <v>10</v>
      </c>
      <c r="E11" s="1">
        <v>582007</v>
      </c>
      <c r="F11" s="1">
        <v>324886</v>
      </c>
      <c r="G11" s="1">
        <v>257121</v>
      </c>
      <c r="H11" s="1">
        <v>58200.7</v>
      </c>
      <c r="I11" s="25">
        <f t="shared" si="0"/>
        <v>55.821665375158716</v>
      </c>
      <c r="J11" s="5">
        <v>599039</v>
      </c>
      <c r="K11" s="5">
        <v>189527</v>
      </c>
      <c r="L11" s="5">
        <f t="shared" si="1"/>
        <v>409512</v>
      </c>
      <c r="M11" s="24">
        <f>J11/D11</f>
        <v>59903.9</v>
      </c>
      <c r="N11" s="24">
        <f t="shared" si="2"/>
        <v>31.638507676461803</v>
      </c>
      <c r="O11" s="5">
        <v>615411</v>
      </c>
      <c r="P11" s="5">
        <f t="shared" si="3"/>
        <v>17032</v>
      </c>
      <c r="Q11" s="5">
        <f t="shared" si="4"/>
        <v>-135359</v>
      </c>
      <c r="R11" s="5">
        <f t="shared" si="5"/>
        <v>152391</v>
      </c>
      <c r="T11" s="5">
        <f t="shared" si="6"/>
        <v>16372</v>
      </c>
      <c r="V11" s="26" t="e">
        <f>M11-#REF!</f>
        <v>#REF!</v>
      </c>
    </row>
    <row r="12" spans="1:22" x14ac:dyDescent="0.25">
      <c r="A12" s="5">
        <v>10</v>
      </c>
      <c r="B12" s="5" t="s">
        <v>9</v>
      </c>
      <c r="C12" s="5" t="s">
        <v>32</v>
      </c>
      <c r="D12" s="5">
        <v>18.53</v>
      </c>
      <c r="E12" s="1">
        <v>580835</v>
      </c>
      <c r="F12" s="1">
        <v>457622</v>
      </c>
      <c r="G12" s="1">
        <v>123213</v>
      </c>
      <c r="H12" s="1">
        <v>31345.655693470046</v>
      </c>
      <c r="I12" s="25">
        <f t="shared" si="0"/>
        <v>78.786918832370631</v>
      </c>
      <c r="J12" s="5">
        <v>557293</v>
      </c>
      <c r="K12" s="5">
        <v>234711</v>
      </c>
      <c r="L12" s="5">
        <f t="shared" si="1"/>
        <v>322582</v>
      </c>
      <c r="M12" s="24">
        <f>J12/D12</f>
        <v>30075.175391257417</v>
      </c>
      <c r="N12" s="24">
        <f t="shared" si="2"/>
        <v>42.116265590990736</v>
      </c>
      <c r="O12" s="5">
        <v>572469</v>
      </c>
      <c r="P12" s="5">
        <f t="shared" si="3"/>
        <v>-23542</v>
      </c>
      <c r="Q12" s="5">
        <f t="shared" si="4"/>
        <v>-222911</v>
      </c>
      <c r="R12" s="5">
        <f t="shared" si="5"/>
        <v>199369</v>
      </c>
      <c r="T12" s="5">
        <f t="shared" si="6"/>
        <v>15176</v>
      </c>
      <c r="V12" s="26" t="e">
        <f>M12-#REF!</f>
        <v>#REF!</v>
      </c>
    </row>
    <row r="13" spans="1:22" x14ac:dyDescent="0.25">
      <c r="A13" s="5">
        <v>11</v>
      </c>
      <c r="B13" s="5" t="s">
        <v>10</v>
      </c>
      <c r="C13" s="5" t="s">
        <v>33</v>
      </c>
      <c r="D13" s="5">
        <v>11.51</v>
      </c>
      <c r="E13" s="1">
        <v>337391</v>
      </c>
      <c r="F13" s="1">
        <v>138541</v>
      </c>
      <c r="G13" s="1">
        <v>198850</v>
      </c>
      <c r="H13" s="1">
        <v>29312.8583840139</v>
      </c>
      <c r="I13" s="25">
        <f t="shared" si="0"/>
        <v>41.062446834681424</v>
      </c>
      <c r="J13" s="5">
        <v>307581</v>
      </c>
      <c r="K13" s="5">
        <v>118498</v>
      </c>
      <c r="L13" s="5">
        <f t="shared" si="1"/>
        <v>189083</v>
      </c>
      <c r="M13" s="24">
        <f>J13/D13</f>
        <v>26722.936576889661</v>
      </c>
      <c r="N13" s="24">
        <f t="shared" si="2"/>
        <v>38.525786703339932</v>
      </c>
      <c r="O13" s="5">
        <v>315987</v>
      </c>
      <c r="P13" s="5">
        <f t="shared" si="3"/>
        <v>-29810</v>
      </c>
      <c r="Q13" s="5">
        <f t="shared" si="4"/>
        <v>-20043</v>
      </c>
      <c r="R13" s="5">
        <f t="shared" si="5"/>
        <v>-9767</v>
      </c>
      <c r="T13" s="5">
        <f t="shared" si="6"/>
        <v>8406</v>
      </c>
      <c r="V13" s="26" t="e">
        <f>M13-#REF!</f>
        <v>#REF!</v>
      </c>
    </row>
    <row r="14" spans="1:22" x14ac:dyDescent="0.25">
      <c r="A14" s="5">
        <v>12</v>
      </c>
      <c r="B14" s="5" t="s">
        <v>11</v>
      </c>
      <c r="C14" s="5" t="s">
        <v>34</v>
      </c>
      <c r="D14" s="5">
        <v>28</v>
      </c>
      <c r="E14" s="1">
        <v>810002</v>
      </c>
      <c r="F14" s="1">
        <v>472226</v>
      </c>
      <c r="G14" s="1">
        <v>337776</v>
      </c>
      <c r="H14" s="1">
        <v>28928.642857142859</v>
      </c>
      <c r="I14" s="25">
        <f t="shared" si="0"/>
        <v>58.299362223796983</v>
      </c>
      <c r="J14" s="5">
        <v>823885</v>
      </c>
      <c r="K14" s="5">
        <v>403716</v>
      </c>
      <c r="L14" s="5">
        <f t="shared" si="1"/>
        <v>420169</v>
      </c>
      <c r="M14" s="24">
        <f>J14/D14</f>
        <v>29424.464285714286</v>
      </c>
      <c r="N14" s="24">
        <f t="shared" si="2"/>
        <v>49.001498995612252</v>
      </c>
      <c r="O14" s="5">
        <v>846402</v>
      </c>
      <c r="P14" s="5">
        <f t="shared" si="3"/>
        <v>13883</v>
      </c>
      <c r="Q14" s="5">
        <f t="shared" si="4"/>
        <v>-68510</v>
      </c>
      <c r="R14" s="5">
        <f t="shared" si="5"/>
        <v>82393</v>
      </c>
      <c r="T14" s="5">
        <f t="shared" si="6"/>
        <v>22517</v>
      </c>
      <c r="V14" s="26" t="e">
        <f>M14-#REF!</f>
        <v>#REF!</v>
      </c>
    </row>
    <row r="15" spans="1:22" x14ac:dyDescent="0.25">
      <c r="A15" s="5">
        <v>13</v>
      </c>
      <c r="B15" s="5" t="s">
        <v>12</v>
      </c>
      <c r="C15" s="5" t="s">
        <v>61</v>
      </c>
      <c r="D15" s="5">
        <v>23.4</v>
      </c>
      <c r="E15" s="1">
        <v>700680</v>
      </c>
      <c r="F15" s="1">
        <v>316065</v>
      </c>
      <c r="G15" s="1">
        <v>384615</v>
      </c>
      <c r="H15" s="1">
        <v>29943.589743589746</v>
      </c>
      <c r="I15" s="25">
        <f t="shared" si="0"/>
        <v>45.108323343038194</v>
      </c>
      <c r="J15" s="5">
        <v>748688</v>
      </c>
      <c r="K15" s="5">
        <v>108762</v>
      </c>
      <c r="L15" s="5">
        <f>J15-K15</f>
        <v>639926</v>
      </c>
      <c r="M15" s="24">
        <f>J15/D15</f>
        <v>31995.213675213676</v>
      </c>
      <c r="N15" s="24">
        <f t="shared" si="2"/>
        <v>14.527012587352809</v>
      </c>
      <c r="O15" s="5">
        <v>769150</v>
      </c>
      <c r="P15" s="5">
        <f t="shared" si="3"/>
        <v>48008</v>
      </c>
      <c r="Q15" s="5">
        <f t="shared" si="4"/>
        <v>-207303</v>
      </c>
      <c r="R15" s="5">
        <f t="shared" si="5"/>
        <v>255311</v>
      </c>
      <c r="T15" s="5">
        <f t="shared" si="6"/>
        <v>20462</v>
      </c>
      <c r="V15" s="26" t="e">
        <f>M15-#REF!</f>
        <v>#REF!</v>
      </c>
    </row>
    <row r="16" spans="1:22" x14ac:dyDescent="0.25">
      <c r="A16" s="5">
        <v>14</v>
      </c>
      <c r="B16" s="5" t="s">
        <v>13</v>
      </c>
      <c r="C16" s="5" t="s">
        <v>35</v>
      </c>
      <c r="D16" s="5">
        <v>15.88</v>
      </c>
      <c r="E16" s="1">
        <v>778218</v>
      </c>
      <c r="F16" s="1">
        <v>658972</v>
      </c>
      <c r="G16" s="1">
        <v>119246</v>
      </c>
      <c r="H16" s="1">
        <v>49006.171284634758</v>
      </c>
      <c r="I16" s="25">
        <f t="shared" si="0"/>
        <v>84.677044221542033</v>
      </c>
      <c r="J16" s="5">
        <v>902225</v>
      </c>
      <c r="K16" s="5">
        <v>490352</v>
      </c>
      <c r="L16" s="5">
        <f t="shared" si="1"/>
        <v>411873</v>
      </c>
      <c r="M16" s="24">
        <f>J16/D16</f>
        <v>56815.176322418134</v>
      </c>
      <c r="N16" s="24">
        <f t="shared" si="2"/>
        <v>54.349192274654321</v>
      </c>
      <c r="O16" s="5">
        <v>926883</v>
      </c>
      <c r="P16" s="5">
        <f t="shared" si="3"/>
        <v>124007</v>
      </c>
      <c r="Q16" s="5">
        <f t="shared" si="4"/>
        <v>-168620</v>
      </c>
      <c r="R16" s="5">
        <f t="shared" si="5"/>
        <v>292627</v>
      </c>
      <c r="T16" s="5">
        <f t="shared" si="6"/>
        <v>24658</v>
      </c>
      <c r="V16" s="26" t="e">
        <f>M16-#REF!</f>
        <v>#REF!</v>
      </c>
    </row>
    <row r="17" spans="1:22" x14ac:dyDescent="0.25">
      <c r="A17" s="5">
        <v>15</v>
      </c>
      <c r="B17" s="5" t="s">
        <v>14</v>
      </c>
      <c r="C17" s="5" t="s">
        <v>36</v>
      </c>
      <c r="D17" s="5">
        <v>32.5</v>
      </c>
      <c r="E17" s="1">
        <v>674850</v>
      </c>
      <c r="F17" s="1">
        <v>523324</v>
      </c>
      <c r="G17" s="1">
        <v>151526</v>
      </c>
      <c r="H17" s="1">
        <v>20764.615384615383</v>
      </c>
      <c r="I17" s="25">
        <f t="shared" si="0"/>
        <v>77.546714084611395</v>
      </c>
      <c r="J17" s="5">
        <v>807720</v>
      </c>
      <c r="K17" s="5">
        <v>245306</v>
      </c>
      <c r="L17" s="5">
        <f t="shared" si="1"/>
        <v>562414</v>
      </c>
      <c r="M17" s="24">
        <f>J17/D17</f>
        <v>24852.923076923078</v>
      </c>
      <c r="N17" s="24">
        <f t="shared" si="2"/>
        <v>30.370177784380726</v>
      </c>
      <c r="O17" s="5">
        <v>829795</v>
      </c>
      <c r="P17" s="5">
        <f t="shared" si="3"/>
        <v>132870</v>
      </c>
      <c r="Q17" s="5">
        <f t="shared" si="4"/>
        <v>-278018</v>
      </c>
      <c r="R17" s="5">
        <f t="shared" si="5"/>
        <v>410888</v>
      </c>
      <c r="T17" s="5">
        <f t="shared" si="6"/>
        <v>22075</v>
      </c>
      <c r="V17" s="26" t="e">
        <f>M17-#REF!</f>
        <v>#REF!</v>
      </c>
    </row>
    <row r="18" spans="1:22" x14ac:dyDescent="0.25">
      <c r="A18" s="5">
        <v>16</v>
      </c>
      <c r="B18" s="5" t="s">
        <v>15</v>
      </c>
      <c r="C18" s="5" t="s">
        <v>37</v>
      </c>
      <c r="D18" s="5">
        <v>19.37</v>
      </c>
      <c r="E18" s="1">
        <v>414040</v>
      </c>
      <c r="F18" s="1">
        <v>283557</v>
      </c>
      <c r="G18" s="1">
        <v>130483</v>
      </c>
      <c r="H18" s="1">
        <v>21375.322663913266</v>
      </c>
      <c r="I18" s="25">
        <f t="shared" si="0"/>
        <v>68.485412037484309</v>
      </c>
      <c r="J18" s="5">
        <v>411893</v>
      </c>
      <c r="K18" s="5">
        <v>217161</v>
      </c>
      <c r="L18" s="5">
        <f t="shared" si="1"/>
        <v>194732</v>
      </c>
      <c r="M18" s="24">
        <f>J18/D18</f>
        <v>21264.481156427464</v>
      </c>
      <c r="N18" s="24">
        <f t="shared" si="2"/>
        <v>52.722673121417451</v>
      </c>
      <c r="O18" s="5">
        <v>423150</v>
      </c>
      <c r="P18" s="5">
        <f t="shared" si="3"/>
        <v>-2147</v>
      </c>
      <c r="Q18" s="5">
        <f t="shared" si="4"/>
        <v>-66396</v>
      </c>
      <c r="R18" s="5">
        <f t="shared" si="5"/>
        <v>64249</v>
      </c>
      <c r="T18" s="5">
        <f t="shared" si="6"/>
        <v>11257</v>
      </c>
      <c r="V18" s="26" t="e">
        <f>M18-#REF!</f>
        <v>#REF!</v>
      </c>
    </row>
    <row r="19" spans="1:22" x14ac:dyDescent="0.25">
      <c r="A19" s="5">
        <v>17</v>
      </c>
      <c r="B19" s="5" t="s">
        <v>16</v>
      </c>
      <c r="C19" s="5" t="s">
        <v>38</v>
      </c>
      <c r="D19" s="5">
        <v>25.96</v>
      </c>
      <c r="E19" s="1">
        <v>619556</v>
      </c>
      <c r="F19" s="1">
        <v>435009</v>
      </c>
      <c r="G19" s="1">
        <v>184547</v>
      </c>
      <c r="H19" s="1">
        <v>23865.793528505394</v>
      </c>
      <c r="I19" s="25">
        <f t="shared" si="0"/>
        <v>70.2130235200692</v>
      </c>
      <c r="J19" s="5">
        <v>622853</v>
      </c>
      <c r="K19" s="5">
        <v>385585</v>
      </c>
      <c r="L19" s="5">
        <f t="shared" si="1"/>
        <v>237268</v>
      </c>
      <c r="M19" s="24">
        <f t="shared" ref="M19:M26" si="7">J19/D19</f>
        <v>23992.796610169491</v>
      </c>
      <c r="N19" s="24">
        <f t="shared" si="2"/>
        <v>61.90626038567688</v>
      </c>
      <c r="O19" s="5">
        <v>639876</v>
      </c>
      <c r="P19" s="5">
        <f t="shared" si="3"/>
        <v>3297</v>
      </c>
      <c r="Q19" s="5">
        <f t="shared" si="4"/>
        <v>-49424</v>
      </c>
      <c r="R19" s="5">
        <f t="shared" si="5"/>
        <v>52721</v>
      </c>
      <c r="T19" s="5">
        <f t="shared" si="6"/>
        <v>17023</v>
      </c>
      <c r="V19" s="26" t="e">
        <f>M19-#REF!</f>
        <v>#REF!</v>
      </c>
    </row>
    <row r="20" spans="1:22" x14ac:dyDescent="0.25">
      <c r="A20" s="5">
        <v>18</v>
      </c>
      <c r="B20" s="5" t="s">
        <v>17</v>
      </c>
      <c r="C20" s="5" t="s">
        <v>39</v>
      </c>
      <c r="D20" s="5">
        <v>46.67</v>
      </c>
      <c r="E20" s="1">
        <v>437849</v>
      </c>
      <c r="F20" s="1">
        <v>210591</v>
      </c>
      <c r="G20" s="1">
        <v>227258</v>
      </c>
      <c r="H20" s="1">
        <v>9381.8084422541251</v>
      </c>
      <c r="I20" s="25">
        <f t="shared" si="0"/>
        <v>48.096718275021757</v>
      </c>
      <c r="J20" s="5">
        <v>463507</v>
      </c>
      <c r="K20" s="5">
        <v>264928</v>
      </c>
      <c r="L20" s="5">
        <f t="shared" si="1"/>
        <v>198579</v>
      </c>
      <c r="M20" s="24">
        <f t="shared" si="7"/>
        <v>9931.583458324405</v>
      </c>
      <c r="N20" s="24">
        <f t="shared" si="2"/>
        <v>57.157281335556966</v>
      </c>
      <c r="O20" s="5">
        <v>476175</v>
      </c>
      <c r="P20" s="5">
        <f t="shared" si="3"/>
        <v>25658</v>
      </c>
      <c r="Q20" s="5">
        <f t="shared" si="4"/>
        <v>54337</v>
      </c>
      <c r="R20" s="5">
        <f t="shared" si="5"/>
        <v>-28679</v>
      </c>
      <c r="T20" s="5">
        <f t="shared" si="6"/>
        <v>12668</v>
      </c>
      <c r="V20" s="26" t="e">
        <f>M20-#REF!</f>
        <v>#REF!</v>
      </c>
    </row>
    <row r="21" spans="1:22" x14ac:dyDescent="0.25">
      <c r="A21" s="5">
        <v>19</v>
      </c>
      <c r="B21" s="5" t="s">
        <v>18</v>
      </c>
      <c r="C21" s="5" t="s">
        <v>40</v>
      </c>
      <c r="D21" s="5">
        <v>29.56</v>
      </c>
      <c r="E21" s="1">
        <v>796775</v>
      </c>
      <c r="F21" s="1">
        <v>508435</v>
      </c>
      <c r="G21" s="1">
        <v>288340</v>
      </c>
      <c r="H21" s="1">
        <v>26954.499323410015</v>
      </c>
      <c r="I21" s="25">
        <f t="shared" si="0"/>
        <v>63.811615575287881</v>
      </c>
      <c r="J21" s="5">
        <v>941366</v>
      </c>
      <c r="K21" s="5">
        <v>504423</v>
      </c>
      <c r="L21" s="5">
        <f t="shared" si="1"/>
        <v>436943</v>
      </c>
      <c r="M21" s="24">
        <f t="shared" si="7"/>
        <v>31845.94046008119</v>
      </c>
      <c r="N21" s="24">
        <f t="shared" si="2"/>
        <v>53.584153241141067</v>
      </c>
      <c r="O21" s="5">
        <v>967094</v>
      </c>
      <c r="P21" s="5">
        <f t="shared" si="3"/>
        <v>144591</v>
      </c>
      <c r="Q21" s="5">
        <f t="shared" si="4"/>
        <v>-4012</v>
      </c>
      <c r="R21" s="5">
        <f t="shared" si="5"/>
        <v>148603</v>
      </c>
      <c r="T21" s="5">
        <f t="shared" si="6"/>
        <v>25728</v>
      </c>
      <c r="V21" s="26" t="e">
        <f>M21-#REF!</f>
        <v>#REF!</v>
      </c>
    </row>
    <row r="22" spans="1:22" x14ac:dyDescent="0.25">
      <c r="A22" s="5">
        <v>20</v>
      </c>
      <c r="B22" s="5" t="s">
        <v>19</v>
      </c>
      <c r="C22" s="5" t="s">
        <v>41</v>
      </c>
      <c r="D22" s="5">
        <v>18</v>
      </c>
      <c r="E22" s="1">
        <v>589886</v>
      </c>
      <c r="F22" s="1">
        <v>326235</v>
      </c>
      <c r="G22" s="1">
        <v>263651</v>
      </c>
      <c r="H22" s="1">
        <v>32771.444444444445</v>
      </c>
      <c r="I22" s="25">
        <f t="shared" si="0"/>
        <v>55.304753799886761</v>
      </c>
      <c r="J22" s="5">
        <v>691229</v>
      </c>
      <c r="K22" s="5">
        <v>399197</v>
      </c>
      <c r="L22" s="5">
        <f t="shared" si="1"/>
        <v>292032</v>
      </c>
      <c r="M22" s="24">
        <f t="shared" si="7"/>
        <v>38401.611111111109</v>
      </c>
      <c r="N22" s="24">
        <f t="shared" si="2"/>
        <v>57.751772567412537</v>
      </c>
      <c r="O22" s="5">
        <v>710121</v>
      </c>
      <c r="P22" s="5">
        <f t="shared" si="3"/>
        <v>101343</v>
      </c>
      <c r="Q22" s="5">
        <f t="shared" si="4"/>
        <v>72962</v>
      </c>
      <c r="R22" s="5">
        <f t="shared" si="5"/>
        <v>28381</v>
      </c>
      <c r="T22" s="5">
        <f t="shared" si="6"/>
        <v>18892</v>
      </c>
      <c r="V22" s="26" t="e">
        <f>M22-#REF!</f>
        <v>#REF!</v>
      </c>
    </row>
    <row r="23" spans="1:22" x14ac:dyDescent="0.25">
      <c r="A23" s="5">
        <v>21</v>
      </c>
      <c r="B23" s="5" t="s">
        <v>20</v>
      </c>
      <c r="C23" s="5" t="s">
        <v>42</v>
      </c>
      <c r="D23" s="5">
        <v>50</v>
      </c>
      <c r="E23" s="1">
        <v>513077</v>
      </c>
      <c r="F23" s="1">
        <v>173160</v>
      </c>
      <c r="G23" s="1">
        <v>339917</v>
      </c>
      <c r="H23" s="1">
        <v>10261.540000000001</v>
      </c>
      <c r="I23" s="25">
        <f t="shared" si="0"/>
        <v>33.749320277463227</v>
      </c>
      <c r="J23" s="5">
        <v>562162</v>
      </c>
      <c r="K23" s="5">
        <v>104305</v>
      </c>
      <c r="L23" s="5">
        <f t="shared" si="1"/>
        <v>457857</v>
      </c>
      <c r="M23" s="24">
        <f t="shared" si="7"/>
        <v>11243.24</v>
      </c>
      <c r="N23" s="24">
        <f t="shared" si="2"/>
        <v>18.554260159882737</v>
      </c>
      <c r="O23" s="5">
        <v>577526</v>
      </c>
      <c r="P23" s="5">
        <f t="shared" si="3"/>
        <v>49085</v>
      </c>
      <c r="Q23" s="5">
        <f t="shared" si="4"/>
        <v>-68855</v>
      </c>
      <c r="R23" s="5">
        <f t="shared" si="5"/>
        <v>117940</v>
      </c>
      <c r="T23" s="5">
        <f t="shared" si="6"/>
        <v>15364</v>
      </c>
      <c r="V23" s="26" t="e">
        <f>M23-#REF!</f>
        <v>#REF!</v>
      </c>
    </row>
    <row r="24" spans="1:22" x14ac:dyDescent="0.25">
      <c r="A24" s="5">
        <v>22</v>
      </c>
      <c r="B24" s="5" t="s">
        <v>21</v>
      </c>
      <c r="C24" s="5" t="s">
        <v>43</v>
      </c>
      <c r="D24" s="5">
        <v>17.78</v>
      </c>
      <c r="E24" s="1">
        <v>363827</v>
      </c>
      <c r="F24" s="1">
        <v>169662</v>
      </c>
      <c r="G24" s="1">
        <v>194165</v>
      </c>
      <c r="H24" s="1">
        <v>20462.710911136106</v>
      </c>
      <c r="I24" s="25">
        <f t="shared" si="0"/>
        <v>46.632602857951724</v>
      </c>
      <c r="J24" s="5">
        <v>431368</v>
      </c>
      <c r="K24" s="5">
        <v>221483</v>
      </c>
      <c r="L24" s="5">
        <f t="shared" si="1"/>
        <v>209885</v>
      </c>
      <c r="M24" s="24">
        <f t="shared" si="7"/>
        <v>24261.417322834644</v>
      </c>
      <c r="N24" s="24">
        <f t="shared" si="2"/>
        <v>51.34432781291148</v>
      </c>
      <c r="O24" s="5">
        <v>443157</v>
      </c>
      <c r="P24" s="5">
        <f t="shared" si="3"/>
        <v>67541</v>
      </c>
      <c r="Q24" s="5">
        <f t="shared" si="4"/>
        <v>51821</v>
      </c>
      <c r="R24" s="5">
        <f t="shared" si="5"/>
        <v>15720</v>
      </c>
      <c r="T24" s="5">
        <f t="shared" si="6"/>
        <v>11789</v>
      </c>
      <c r="V24" s="26" t="e">
        <f>M24-#REF!</f>
        <v>#REF!</v>
      </c>
    </row>
    <row r="25" spans="1:22" x14ac:dyDescent="0.25">
      <c r="A25" s="5">
        <v>23</v>
      </c>
      <c r="B25" s="5" t="s">
        <v>22</v>
      </c>
      <c r="C25" s="5" t="s">
        <v>44</v>
      </c>
      <c r="D25" s="5">
        <v>64</v>
      </c>
      <c r="E25" s="1">
        <v>691227</v>
      </c>
      <c r="F25" s="1">
        <v>593300</v>
      </c>
      <c r="G25" s="1">
        <v>97927</v>
      </c>
      <c r="H25" s="1">
        <v>10800.421875</v>
      </c>
      <c r="I25" s="25">
        <f t="shared" si="0"/>
        <v>85.832874005211025</v>
      </c>
      <c r="J25" s="5">
        <v>743783</v>
      </c>
      <c r="K25" s="5">
        <v>537832</v>
      </c>
      <c r="L25" s="5">
        <f t="shared" si="1"/>
        <v>205951</v>
      </c>
      <c r="M25" s="24">
        <f t="shared" si="7"/>
        <v>11621.609375</v>
      </c>
      <c r="N25" s="24">
        <f t="shared" si="2"/>
        <v>72.31033782702751</v>
      </c>
      <c r="O25" s="5">
        <v>764111</v>
      </c>
      <c r="P25" s="5">
        <f t="shared" si="3"/>
        <v>52556</v>
      </c>
      <c r="Q25" s="5">
        <f t="shared" si="4"/>
        <v>-55468</v>
      </c>
      <c r="R25" s="5">
        <f t="shared" si="5"/>
        <v>108024</v>
      </c>
      <c r="T25" s="5">
        <f t="shared" si="6"/>
        <v>20328</v>
      </c>
      <c r="V25" s="26" t="e">
        <f>M25-#REF!</f>
        <v>#REF!</v>
      </c>
    </row>
    <row r="26" spans="1:22" x14ac:dyDescent="0.25">
      <c r="A26" s="5">
        <v>24</v>
      </c>
      <c r="B26" s="5" t="s">
        <v>23</v>
      </c>
      <c r="C26" s="5" t="s">
        <v>45</v>
      </c>
      <c r="D26" s="5">
        <v>45.42</v>
      </c>
      <c r="E26" s="1">
        <v>330195</v>
      </c>
      <c r="F26" s="1">
        <v>116250</v>
      </c>
      <c r="G26" s="1">
        <v>213945</v>
      </c>
      <c r="H26" s="1">
        <v>7269.8150594451781</v>
      </c>
      <c r="I26" s="25">
        <f t="shared" si="0"/>
        <v>35.206468904738109</v>
      </c>
      <c r="J26" s="5">
        <v>341463</v>
      </c>
      <c r="K26" s="5">
        <v>111706</v>
      </c>
      <c r="L26" s="5">
        <f t="shared" si="1"/>
        <v>229757</v>
      </c>
      <c r="M26" s="24">
        <f t="shared" si="7"/>
        <v>7517.899603698811</v>
      </c>
      <c r="N26" s="24">
        <f t="shared" si="2"/>
        <v>32.713939724069661</v>
      </c>
      <c r="O26" s="5">
        <v>350795</v>
      </c>
      <c r="P26" s="5">
        <f t="shared" si="3"/>
        <v>11268</v>
      </c>
      <c r="Q26" s="5">
        <f t="shared" si="4"/>
        <v>-4544</v>
      </c>
      <c r="R26" s="5">
        <f t="shared" si="5"/>
        <v>15812</v>
      </c>
      <c r="T26" s="5">
        <f t="shared" si="6"/>
        <v>9332</v>
      </c>
      <c r="V26" s="26" t="e">
        <f>M26-#REF!</f>
        <v>#REF!</v>
      </c>
    </row>
    <row r="29" spans="1:22" s="29" customFormat="1" x14ac:dyDescent="0.25">
      <c r="A29" s="27"/>
      <c r="B29" s="27"/>
      <c r="C29" s="27"/>
      <c r="D29" s="27">
        <f>SUM(D3:D26)</f>
        <v>523.97</v>
      </c>
      <c r="E29" s="27">
        <f>SUM(E3:E26)</f>
        <v>11976439</v>
      </c>
      <c r="F29" s="27">
        <f>SUM(F3:F26)</f>
        <v>6475440</v>
      </c>
      <c r="G29" s="27">
        <f>SUM(G3:G26)</f>
        <v>5500999</v>
      </c>
      <c r="H29" s="28">
        <f t="shared" ref="H29" si="8">E29/D29</f>
        <v>22857.10823138729</v>
      </c>
      <c r="I29" s="27">
        <f t="shared" ref="I29" si="9">F29/E29*100</f>
        <v>54.068158323187717</v>
      </c>
      <c r="J29" s="27">
        <f>SUM(J3:J26)</f>
        <v>12442427</v>
      </c>
      <c r="K29" s="27">
        <f>SUM(K3:K26)</f>
        <v>5206473</v>
      </c>
      <c r="L29" s="27">
        <f>SUM(L3:L26)</f>
        <v>7235954</v>
      </c>
      <c r="M29" s="28">
        <f>J29/D29</f>
        <v>23746.449224192223</v>
      </c>
      <c r="N29" s="28">
        <f>K29/J29*100</f>
        <v>41.844513132365577</v>
      </c>
      <c r="O29" s="27">
        <f>SUM(O3:O26)</f>
        <v>12782429</v>
      </c>
      <c r="P29" s="27">
        <f>J29-E29</f>
        <v>465988</v>
      </c>
      <c r="Q29" s="27">
        <f>SUM(Q3:Q26)</f>
        <v>-1268967</v>
      </c>
      <c r="R29" s="27">
        <f>L29-G29</f>
        <v>1734955</v>
      </c>
      <c r="T29" s="27">
        <f>O29-J29</f>
        <v>340002</v>
      </c>
      <c r="V29" s="30">
        <f t="shared" ref="V29" si="10">M29-H29</f>
        <v>889.34099280493319</v>
      </c>
    </row>
    <row r="31" spans="1:22" x14ac:dyDescent="0.25">
      <c r="C31" s="1" t="s">
        <v>54</v>
      </c>
      <c r="E31" s="1">
        <f>SUM(E3:E11)</f>
        <v>3338031</v>
      </c>
      <c r="F31" s="1">
        <f t="shared" ref="F31:I31" si="11">SUM(F3:F11)</f>
        <v>1092491</v>
      </c>
      <c r="G31" s="1">
        <f t="shared" si="11"/>
        <v>2245540</v>
      </c>
      <c r="H31" s="1">
        <f t="shared" si="11"/>
        <v>466588.4067316163</v>
      </c>
      <c r="J31" s="1">
        <f>SUM(J3:J11)</f>
        <v>3085411</v>
      </c>
      <c r="K31" s="1">
        <f t="shared" ref="K31:M31" si="12">SUM(K3:K11)</f>
        <v>858508</v>
      </c>
      <c r="L31" s="1">
        <f t="shared" si="12"/>
        <v>2226903</v>
      </c>
      <c r="M31" s="1">
        <f t="shared" si="12"/>
        <v>418544.28364051302</v>
      </c>
      <c r="O31" s="1">
        <f>SUM(O3:O11)</f>
        <v>3169738</v>
      </c>
    </row>
    <row r="32" spans="1:22" x14ac:dyDescent="0.25">
      <c r="C32" s="1" t="s">
        <v>55</v>
      </c>
      <c r="E32" s="1">
        <f>SUM(E12:E26)</f>
        <v>8638408</v>
      </c>
      <c r="F32" s="1">
        <f t="shared" ref="F32:H32" si="13">SUM(F12:F26)</f>
        <v>5382949</v>
      </c>
      <c r="G32" s="1">
        <f t="shared" si="13"/>
        <v>3255459</v>
      </c>
      <c r="H32" s="1">
        <f t="shared" si="13"/>
        <v>352444.88959557522</v>
      </c>
      <c r="J32" s="1">
        <f>SUM(J12:J26)</f>
        <v>9357016</v>
      </c>
      <c r="O32" s="1">
        <f>SUM(O12:O26)</f>
        <v>9612691</v>
      </c>
    </row>
  </sheetData>
  <mergeCells count="1">
    <mergeCell ref="P1:R1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L17" sqref="L17"/>
    </sheetView>
  </sheetViews>
  <sheetFormatPr defaultRowHeight="15" x14ac:dyDescent="0.25"/>
  <cols>
    <col min="1" max="1" width="10" customWidth="1"/>
    <col min="2" max="2" width="9" bestFit="1" customWidth="1"/>
    <col min="3" max="3" width="9.85546875" customWidth="1"/>
    <col min="4" max="4" width="24" customWidth="1"/>
    <col min="5" max="5" width="24.140625" customWidth="1"/>
  </cols>
  <sheetData>
    <row r="1" spans="1: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25">
      <c r="A2" s="3">
        <v>1981</v>
      </c>
      <c r="B2" s="3">
        <v>8240000</v>
      </c>
    </row>
    <row r="3" spans="1:5" x14ac:dyDescent="0.25">
      <c r="A3" s="3">
        <v>1991</v>
      </c>
      <c r="B3" s="3">
        <v>9920000</v>
      </c>
    </row>
    <row r="4" spans="1:5" x14ac:dyDescent="0.25">
      <c r="A4" s="3">
        <v>2001</v>
      </c>
      <c r="B4" s="3">
        <v>11976439</v>
      </c>
    </row>
    <row r="5" spans="1:5" x14ac:dyDescent="0.25">
      <c r="A5" s="3">
        <v>2011</v>
      </c>
      <c r="B5" s="3">
        <v>12442427</v>
      </c>
      <c r="C5" s="3">
        <v>12442427</v>
      </c>
      <c r="D5" s="4">
        <v>12442427</v>
      </c>
      <c r="E5" s="4">
        <v>12442427</v>
      </c>
    </row>
    <row r="6" spans="1:5" x14ac:dyDescent="0.25">
      <c r="A6" s="3">
        <v>2021</v>
      </c>
      <c r="C6" s="3">
        <f>_xlfn.FORECAST.ETS(A6,$B$2:$B$5,$A$2:$A$5,1,1)</f>
        <v>14096841.695059139</v>
      </c>
      <c r="D6" s="4">
        <f>C6-_xlfn.FORECAST.ETS.CONFINT(A6,$B$2:$B$5,$A$2:$A$5,0.95,1,1)</f>
        <v>13215294.492659403</v>
      </c>
      <c r="E6" s="4">
        <f>C6+_xlfn.FORECAST.ETS.CONFINT(A6,$B$2:$B$5,$A$2:$A$5,0.95,1,1)</f>
        <v>14978388.897458876</v>
      </c>
    </row>
    <row r="7" spans="1:5" x14ac:dyDescent="0.25">
      <c r="A7" s="3">
        <v>2031</v>
      </c>
      <c r="C7" s="3">
        <f>_xlfn.FORECAST.ETS(A7,$B$2:$B$5,$A$2:$A$5,1,1)</f>
        <v>15535335.910690211</v>
      </c>
      <c r="D7" s="4">
        <f>C7-_xlfn.FORECAST.ETS.CONFINT(A7,$B$2:$B$5,$A$2:$A$5,0.95,1,1)</f>
        <v>14646707.908224961</v>
      </c>
      <c r="E7" s="4">
        <f>C7+_xlfn.FORECAST.ETS.CONFINT(A7,$B$2:$B$5,$A$2:$A$5,0.95,1,1)</f>
        <v>16423963.913155461</v>
      </c>
    </row>
    <row r="8" spans="1:5" x14ac:dyDescent="0.25">
      <c r="A8" s="3">
        <v>2041</v>
      </c>
      <c r="C8" s="3">
        <f>_xlfn.FORECAST.ETS(A8,$B$2:$B$5,$A$2:$A$5,1,1)</f>
        <v>16973830.126321279</v>
      </c>
      <c r="D8" s="4">
        <f>C8-_xlfn.FORECAST.ETS.CONFINT(A8,$B$2:$B$5,$A$2:$A$5,0.95,1,1)</f>
        <v>16078066.680724829</v>
      </c>
      <c r="E8" s="4">
        <f>C8+_xlfn.FORECAST.ETS.CONFINT(A8,$B$2:$B$5,$A$2:$A$5,0.95,1,1)</f>
        <v>17869593.571917728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5"/>
  <sheetViews>
    <sheetView workbookViewId="0">
      <selection activeCell="E6" sqref="E6"/>
    </sheetView>
  </sheetViews>
  <sheetFormatPr defaultRowHeight="15" x14ac:dyDescent="0.25"/>
  <cols>
    <col min="3" max="3" width="17.42578125" customWidth="1"/>
    <col min="4" max="4" width="19.7109375" customWidth="1"/>
    <col min="5" max="5" width="21.140625" customWidth="1"/>
    <col min="6" max="6" width="17.85546875" customWidth="1"/>
    <col min="9" max="9" width="18.5703125" customWidth="1"/>
    <col min="10" max="10" width="11.7109375" customWidth="1"/>
  </cols>
  <sheetData>
    <row r="1" spans="3:6" x14ac:dyDescent="0.25">
      <c r="C1" t="s">
        <v>52</v>
      </c>
      <c r="D1" t="s">
        <v>53</v>
      </c>
      <c r="E1" t="s">
        <v>54</v>
      </c>
      <c r="F1" t="s">
        <v>55</v>
      </c>
    </row>
    <row r="2" spans="3:6" x14ac:dyDescent="0.25">
      <c r="C2">
        <v>1981</v>
      </c>
      <c r="D2">
        <f>SUM(E2:F2)</f>
        <v>8240000</v>
      </c>
      <c r="E2">
        <v>3280000</v>
      </c>
      <c r="F2">
        <v>4960000</v>
      </c>
    </row>
    <row r="3" spans="3:6" x14ac:dyDescent="0.25">
      <c r="C3">
        <v>1991</v>
      </c>
      <c r="D3">
        <f>SUM(E3:F3)</f>
        <v>9920000</v>
      </c>
      <c r="E3">
        <v>3170000</v>
      </c>
      <c r="F3">
        <v>6750000</v>
      </c>
    </row>
    <row r="4" spans="3:6" x14ac:dyDescent="0.25">
      <c r="C4">
        <v>2001</v>
      </c>
      <c r="D4" s="2">
        <v>11976439</v>
      </c>
      <c r="E4">
        <v>3338031</v>
      </c>
      <c r="F4">
        <v>8638408</v>
      </c>
    </row>
    <row r="5" spans="3:6" x14ac:dyDescent="0.25">
      <c r="C5">
        <v>2011</v>
      </c>
      <c r="D5">
        <v>12442427</v>
      </c>
      <c r="E5">
        <v>3085411</v>
      </c>
      <c r="F5">
        <v>9357016</v>
      </c>
    </row>
    <row r="6" spans="3:6" x14ac:dyDescent="0.25">
      <c r="C6">
        <v>2017</v>
      </c>
      <c r="D6">
        <v>12736000</v>
      </c>
      <c r="E6">
        <v>3158000</v>
      </c>
      <c r="F6">
        <v>9578000</v>
      </c>
    </row>
    <row r="7" spans="3:6" x14ac:dyDescent="0.25">
      <c r="C7">
        <v>2018</v>
      </c>
      <c r="D7">
        <v>12782429</v>
      </c>
      <c r="E7">
        <v>3169738</v>
      </c>
      <c r="F7">
        <v>9612691</v>
      </c>
    </row>
    <row r="11" spans="3:6" ht="15.75" thickBot="1" x14ac:dyDescent="0.3"/>
    <row r="12" spans="3:6" x14ac:dyDescent="0.25">
      <c r="C12" s="19" t="s">
        <v>64</v>
      </c>
      <c r="D12" s="20"/>
      <c r="E12" s="21" t="s">
        <v>65</v>
      </c>
      <c r="F12" s="22"/>
    </row>
    <row r="13" spans="3:6" x14ac:dyDescent="0.25">
      <c r="C13" s="6" t="s">
        <v>62</v>
      </c>
      <c r="D13" s="7" t="s">
        <v>63</v>
      </c>
      <c r="E13" s="12" t="s">
        <v>62</v>
      </c>
      <c r="F13" s="13" t="s">
        <v>63</v>
      </c>
    </row>
    <row r="14" spans="3:6" x14ac:dyDescent="0.25">
      <c r="C14" s="8" t="s">
        <v>66</v>
      </c>
      <c r="D14" s="9">
        <f>_xlfn.FORECAST.LINEAR(2018,D2:D6,C2:C6)</f>
        <v>13326632.320356458</v>
      </c>
      <c r="E14" s="14" t="s">
        <v>66</v>
      </c>
      <c r="F14" s="15">
        <f>_xlfn.FORECAST.ETS(2018,D2:D6,C2:C6)</f>
        <v>13249645.81937704</v>
      </c>
    </row>
    <row r="15" spans="3:6" x14ac:dyDescent="0.25">
      <c r="C15" s="8" t="s">
        <v>67</v>
      </c>
      <c r="D15" s="9">
        <f>_xlfn.FORECAST.LINEAR(2018,D3:D6,C3:C6)</f>
        <v>13118488.127551019</v>
      </c>
      <c r="E15" s="14" t="s">
        <v>67</v>
      </c>
      <c r="F15" s="15">
        <f>_xlfn.FORECAST.ETS(2018,D3:D6,C3:C6)</f>
        <v>12974927.859962916</v>
      </c>
    </row>
    <row r="16" spans="3:6" ht="15.75" thickBot="1" x14ac:dyDescent="0.3">
      <c r="C16" s="10" t="s">
        <v>68</v>
      </c>
      <c r="D16" s="11">
        <f>_xlfn.FORECAST.LINEAR(2018,D4:D6,C4:C6)</f>
        <v>12779817.025510192</v>
      </c>
      <c r="E16" s="16" t="s">
        <v>68</v>
      </c>
      <c r="F16" s="17" t="s">
        <v>69</v>
      </c>
    </row>
    <row r="22" spans="3:4" x14ac:dyDescent="0.25">
      <c r="C22">
        <v>2018</v>
      </c>
      <c r="D22" s="18">
        <f>_xlfn.FORECAST.LINEAR(2018,D4:D6,C4:C6)</f>
        <v>12779817.025510192</v>
      </c>
    </row>
    <row r="23" spans="3:4" x14ac:dyDescent="0.25">
      <c r="C23">
        <v>2021</v>
      </c>
      <c r="D23" s="18">
        <f>_xlfn.FORECAST.LINEAR(2021,D4:D6,C4:C6)</f>
        <v>12921967.23469387</v>
      </c>
    </row>
    <row r="24" spans="3:4" x14ac:dyDescent="0.25">
      <c r="C24">
        <v>2031</v>
      </c>
      <c r="D24" s="18">
        <f>_xlfn.FORECAST.LINEAR(2031,D4:D6,C4:C6)</f>
        <v>13395801.265306115</v>
      </c>
    </row>
    <row r="25" spans="3:4" x14ac:dyDescent="0.25">
      <c r="C25">
        <v>2041</v>
      </c>
      <c r="D25" s="18">
        <f>_xlfn.FORECAST.LINEAR(2041,D4:D6,C4:C6)</f>
        <v>13869635.29591836</v>
      </c>
    </row>
  </sheetData>
  <mergeCells count="2">
    <mergeCell ref="C12:D12"/>
    <mergeCell ref="E12:F12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Sheet2!D2:D2</xm:f>
              <xm:sqref>E2</xm:sqref>
            </x14:sparkline>
            <x14:sparkline>
              <xm:f>Sheet2!D3:D3</xm:f>
              <xm:sqref>E3</xm:sqref>
            </x14:sparkline>
            <x14:sparkline>
              <xm:f>Sheet2!D4:D4</xm:f>
              <xm:sqref>E4</xm:sqref>
            </x14:sparkline>
            <x14:sparkline>
              <xm:f>Sheet2!D5:D5</xm:f>
              <xm:sqref>E5</xm:sqref>
            </x14:sparkline>
            <x14:sparkline>
              <xm:f>Sheet2!D6:D6</xm:f>
              <xm:sqref>E6</xm:sqref>
            </x14:sparkline>
            <x14:sparkline>
              <xm:f>Sheet2!D7:D7</xm:f>
              <xm:sqref>E7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</dc:creator>
  <cp:lastModifiedBy>Admin</cp:lastModifiedBy>
  <dcterms:created xsi:type="dcterms:W3CDTF">2015-06-05T18:17:20Z</dcterms:created>
  <dcterms:modified xsi:type="dcterms:W3CDTF">2020-01-22T00:16:52Z</dcterms:modified>
</cp:coreProperties>
</file>