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ka" sheetId="1" r:id="rId4"/>
    <sheet state="visible" name="Týmy" sheetId="2" r:id="rId5"/>
    <sheet state="visible" name="tools" sheetId="3" r:id="rId6"/>
  </sheets>
  <definedNames/>
  <calcPr/>
</workbook>
</file>

<file path=xl/sharedStrings.xml><?xml version="1.0" encoding="utf-8"?>
<sst xmlns="http://schemas.openxmlformats.org/spreadsheetml/2006/main" count="202" uniqueCount="25">
  <si>
    <t>Tým:</t>
  </si>
  <si>
    <t>Rating:</t>
  </si>
  <si>
    <t>Skóre:</t>
  </si>
  <si>
    <t>Výhry (2:0):</t>
  </si>
  <si>
    <t>Remízy (1:1):</t>
  </si>
  <si>
    <t>Prohry (0:2):</t>
  </si>
  <si>
    <t>VS</t>
  </si>
  <si>
    <t>Soupeř:</t>
  </si>
  <si>
    <t>týms0</t>
  </si>
  <si>
    <t>týms1</t>
  </si>
  <si>
    <t>týms2</t>
  </si>
  <si>
    <t>týms3</t>
  </si>
  <si>
    <t>týms4</t>
  </si>
  <si>
    <t>týms5</t>
  </si>
  <si>
    <t>kapitán</t>
  </si>
  <si>
    <t>avg %</t>
  </si>
  <si>
    <t>hráč 1</t>
  </si>
  <si>
    <t>hráč 2</t>
  </si>
  <si>
    <t>hráč 3</t>
  </si>
  <si>
    <t>hráč 4</t>
  </si>
  <si>
    <t>náhradník 1</t>
  </si>
  <si>
    <t>náhradník 2</t>
  </si>
  <si>
    <t xml:space="preserve"> týmy</t>
  </si>
  <si>
    <t>ranking</t>
  </si>
  <si>
    <t>total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</si>
</sst>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1.0"/>
      <color rgb="FF000000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/>
    </xf>
    <xf borderId="3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/>
    </xf>
    <xf borderId="4" fillId="7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9" fillId="0" fontId="2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 vertical="center"/>
    </xf>
    <xf borderId="18" fillId="0" fontId="3" numFmtId="0" xfId="0" applyBorder="1" applyFont="1"/>
    <xf borderId="0" fillId="0" fontId="2" numFmtId="0" xfId="0" applyAlignment="1" applyFont="1">
      <alignment readingOrder="0"/>
    </xf>
    <xf borderId="20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21" fillId="0" fontId="3" numFmtId="0" xfId="0" applyBorder="1" applyFont="1"/>
    <xf borderId="2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20" fillId="0" fontId="3" numFmtId="0" xfId="0" applyBorder="1" applyFont="1"/>
    <xf borderId="12" fillId="0" fontId="3" numFmtId="0" xfId="0" applyBorder="1" applyFont="1"/>
    <xf borderId="2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24" fillId="0" fontId="2" numFmtId="0" xfId="0" applyAlignment="1" applyBorder="1" applyFont="1">
      <alignment horizontal="right"/>
    </xf>
    <xf borderId="25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8" fontId="1" numFmtId="0" xfId="0" applyAlignment="1" applyBorder="1" applyFill="1" applyFont="1">
      <alignment horizontal="center"/>
    </xf>
    <xf borderId="23" fillId="0" fontId="2" numFmtId="0" xfId="0" applyAlignment="1" applyBorder="1" applyFont="1">
      <alignment horizontal="right" readingOrder="0" vertical="center"/>
    </xf>
    <xf borderId="18" fillId="4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23" fillId="0" fontId="2" numFmtId="0" xfId="0" applyAlignment="1" applyBorder="1" applyFont="1">
      <alignment horizontal="right" readingOrder="0"/>
    </xf>
    <xf borderId="23" fillId="5" fontId="2" numFmtId="0" xfId="0" applyAlignment="1" applyBorder="1" applyFont="1">
      <alignment horizontal="center"/>
    </xf>
    <xf borderId="23" fillId="6" fontId="2" numFmtId="0" xfId="0" applyAlignment="1" applyBorder="1" applyFont="1">
      <alignment horizontal="center"/>
    </xf>
    <xf borderId="26" fillId="0" fontId="2" numFmtId="0" xfId="0" applyAlignment="1" applyBorder="1" applyFont="1">
      <alignment horizontal="right" readingOrder="0"/>
    </xf>
    <xf borderId="26" fillId="7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 readingOrder="0"/>
    </xf>
    <xf borderId="21" fillId="0" fontId="2" numFmtId="0" xfId="0" applyAlignment="1" applyBorder="1" applyFont="1">
      <alignment horizontal="right"/>
    </xf>
    <xf borderId="21" fillId="0" fontId="2" numFmtId="0" xfId="0" applyAlignment="1" applyBorder="1" applyFont="1">
      <alignment horizontal="right" readingOrder="0"/>
    </xf>
    <xf borderId="21" fillId="0" fontId="2" numFmtId="0" xfId="0" applyAlignment="1" applyBorder="1" applyFont="1">
      <alignment horizontal="left" readingOrder="0"/>
    </xf>
    <xf borderId="22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27" fillId="0" fontId="2" numFmtId="0" xfId="0" applyAlignment="1" applyBorder="1" applyFont="1">
      <alignment horizontal="center" readingOrder="0"/>
    </xf>
    <xf borderId="25" fillId="4" fontId="1" numFmtId="0" xfId="0" applyAlignment="1" applyBorder="1" applyFont="1">
      <alignment horizontal="center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23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28" fillId="0" fontId="2" numFmtId="0" xfId="0" applyBorder="1" applyFont="1"/>
    <xf borderId="0" fillId="9" fontId="5" numFmtId="0" xfId="0" applyFill="1" applyFont="1"/>
    <xf borderId="29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>
        <f t="shared" ref="A2:A7" si="1">RANK(C2,$C$2:$C$7,)</f>
        <v>1</v>
      </c>
      <c r="B2" s="8" t="str">
        <f t="array" ref="B2">XLOOKUP(C2,tools!$L$2:$L$7,tools!$M$2:$M$7,"")</f>
        <v>týms0</v>
      </c>
      <c r="C2" s="9">
        <f>LARGE(tools!$L$2:$L$7,1)</f>
        <v>1.31</v>
      </c>
      <c r="D2" s="10">
        <f t="array" ref="D2">XLOOKUP(C2,tools!$L$2:$L$7,tools!$N$2:$N$7,"")</f>
        <v>21</v>
      </c>
      <c r="E2" s="11">
        <f t="array" ref="E2">XLOOKUP(C2,tools!$L$2:$L$7,tools!$O$2:$O$7,"")</f>
        <v>17</v>
      </c>
      <c r="F2" s="9">
        <f t="array" ref="F2">XLOOKUP(C2,tools!$L$2:$L$7,tools!$P$2:$P$7,"")</f>
        <v>10</v>
      </c>
      <c r="G2" s="12">
        <f t="array" ref="G2">XLOOKUP(C2,tools!$L$2:$L$7,tools!$Q$2:$Q$7,"")</f>
        <v>9</v>
      </c>
    </row>
    <row r="3">
      <c r="A3" s="7">
        <f t="shared" si="1"/>
        <v>2</v>
      </c>
      <c r="B3" s="8" t="str">
        <f t="array" ref="B3">XLOOKUP(C3,tools!$L$2:$L$7,tools!$M$2:$M$7,"")</f>
        <v>týms1</v>
      </c>
      <c r="C3" s="9">
        <f>LARGE(tools!$L$2:$L$7,2)</f>
        <v>1.25</v>
      </c>
      <c r="D3" s="13">
        <f t="array" ref="D3">XLOOKUP(C3,tools!$L$2:$L$7,tools!$N$2:$N$7,"")</f>
        <v>21</v>
      </c>
      <c r="E3" s="14">
        <f t="array" ref="E3">XLOOKUP(C3,tools!$L$2:$L$7,tools!$O$2:$O$7,"")</f>
        <v>15</v>
      </c>
      <c r="F3" s="9">
        <f t="array" ref="F3">XLOOKUP(C3,tools!$L$2:$L$7,tools!$P$2:$P$7,"")</f>
        <v>12</v>
      </c>
      <c r="G3" s="12">
        <f t="array" ref="G3">XLOOKUP(C3,tools!$L$2:$L$7,tools!$Q$2:$Q$7,"")</f>
        <v>8</v>
      </c>
    </row>
    <row r="4">
      <c r="A4" s="7">
        <f t="shared" si="1"/>
        <v>3</v>
      </c>
      <c r="B4" s="8" t="str">
        <f t="array" ref="B4">XLOOKUP(C4,tools!$L$2:$L$7,tools!$M$2:$M$7,"")</f>
        <v>týms3</v>
      </c>
      <c r="C4" s="9">
        <f>LARGE(tools!$L$2:$L$7,3)</f>
        <v>0.99</v>
      </c>
      <c r="D4" s="13">
        <f t="array" ref="D4">XLOOKUP(C4,tools!$L$2:$L$7,tools!$N$2:$N$7,"")</f>
        <v>17</v>
      </c>
      <c r="E4" s="14">
        <f t="array" ref="E4">XLOOKUP(C4,tools!$L$2:$L$7,tools!$O$2:$O$7,"")</f>
        <v>11</v>
      </c>
      <c r="F4" s="9">
        <f t="array" ref="F4">XLOOKUP(C4,tools!$L$2:$L$7,tools!$P$2:$P$7,"")</f>
        <v>12</v>
      </c>
      <c r="G4" s="12">
        <f t="array" ref="G4">XLOOKUP(C4,tools!$L$2:$L$7,tools!$Q$2:$Q$7,"")</f>
        <v>12</v>
      </c>
    </row>
    <row r="5">
      <c r="A5" s="7">
        <f t="shared" si="1"/>
        <v>4</v>
      </c>
      <c r="B5" s="8" t="str">
        <f t="array" ref="B5">XLOOKUP(C5,tools!$L$2:$L$7,tools!$M$2:$M$7,"")</f>
        <v>týms2</v>
      </c>
      <c r="C5" s="9">
        <f>LARGE(tools!$L$2:$L$7,4)</f>
        <v>0.97</v>
      </c>
      <c r="D5" s="13">
        <f t="array" ref="D5">XLOOKUP(C5,tools!$L$2:$L$7,tools!$N$2:$N$7,"")</f>
        <v>17.5</v>
      </c>
      <c r="E5" s="14">
        <f t="array" ref="E5">XLOOKUP(C5,tools!$L$2:$L$7,tools!$O$2:$O$7,"")</f>
        <v>10</v>
      </c>
      <c r="F5" s="9">
        <f t="array" ref="F5">XLOOKUP(C5,tools!$L$2:$L$7,tools!$P$2:$P$7,"")</f>
        <v>15</v>
      </c>
      <c r="G5" s="12">
        <f t="array" ref="G5">XLOOKUP(C5,tools!$L$2:$L$7,tools!$Q$2:$Q$7,"")</f>
        <v>10</v>
      </c>
    </row>
    <row r="6">
      <c r="A6" s="7">
        <f t="shared" si="1"/>
        <v>5</v>
      </c>
      <c r="B6" s="8" t="str">
        <f t="array" ref="B6">XLOOKUP(C6,tools!$L$2:$L$7,tools!$M$2:$M$7,"")</f>
        <v>týms4</v>
      </c>
      <c r="C6" s="9">
        <f>LARGE(tools!$L$2:$L$7,5)</f>
        <v>0.84</v>
      </c>
      <c r="D6" s="13">
        <f t="array" ref="D6">XLOOKUP(C6,tools!$L$2:$L$7,tools!$N$2:$N$7,"")</f>
        <v>15</v>
      </c>
      <c r="E6" s="14">
        <f t="array" ref="E6">XLOOKUP(C6,tools!$L$2:$L$7,tools!$O$2:$O$7,"")</f>
        <v>8</v>
      </c>
      <c r="F6" s="9">
        <f t="array" ref="F6">XLOOKUP(C6,tools!$L$2:$L$7,tools!$P$2:$P$7,"")</f>
        <v>14</v>
      </c>
      <c r="G6" s="12">
        <f t="array" ref="G6">XLOOKUP(C6,tools!$L$2:$L$7,tools!$Q$2:$Q$7,"")</f>
        <v>13</v>
      </c>
    </row>
    <row r="7">
      <c r="A7" s="7">
        <f t="shared" si="1"/>
        <v>6</v>
      </c>
      <c r="B7" s="15" t="str">
        <f t="array" ref="B7">XLOOKUP(C7,tools!$L$2:$L$7,tools!$M$2:$M$7,"")</f>
        <v>týms5</v>
      </c>
      <c r="C7" s="16">
        <f>LARGE(tools!$L$2:$L$7,6)</f>
        <v>0.74</v>
      </c>
      <c r="D7" s="17">
        <f t="array" ref="D7">XLOOKUP(C7,tools!$L$2:$L$7,tools!$N$2:$N$7,"")</f>
        <v>13.5</v>
      </c>
      <c r="E7" s="18">
        <f t="array" ref="E7">XLOOKUP(C7,tools!$L$2:$L$7,tools!$O$2:$O$7,"")</f>
        <v>6</v>
      </c>
      <c r="F7" s="16">
        <f t="array" ref="F7">XLOOKUP(C7,tools!$L$2:$L$7,tools!$P$2:$P$7,"")</f>
        <v>15</v>
      </c>
      <c r="G7" s="19">
        <f t="array" ref="G7">XLOOKUP(C7,tools!$L$2:$L$7,tools!$Q$2:$Q$7,"")</f>
        <v>14</v>
      </c>
    </row>
  </sheetData>
  <conditionalFormatting sqref="A2:A7">
    <cfRule type="cellIs" dxfId="0" priority="1" operator="equal">
      <formula>1</formula>
    </cfRule>
  </conditionalFormatting>
  <conditionalFormatting sqref="A2:A7">
    <cfRule type="cellIs" dxfId="1" priority="2" operator="equal">
      <formula>2</formula>
    </cfRule>
  </conditionalFormatting>
  <conditionalFormatting sqref="C2:C7">
    <cfRule type="colorScale" priority="3">
      <colorScale>
        <cfvo type="min"/>
        <cfvo type="percentile" val="50"/>
        <cfvo type="max"/>
        <color rgb="FFEA4335"/>
        <color rgb="FFFBBC04"/>
        <color rgb="FF34A853"/>
      </colorScale>
    </cfRule>
  </conditionalFormatting>
  <conditionalFormatting sqref="G2:G7">
    <cfRule type="colorScale" priority="4">
      <colorScale>
        <cfvo type="min"/>
        <cfvo type="max"/>
        <color rgb="FFE67C73"/>
        <color rgb="FFFFF1F1"/>
      </colorScale>
    </cfRule>
  </conditionalFormatting>
  <conditionalFormatting sqref="F2:F7">
    <cfRule type="colorScale" priority="5">
      <colorScale>
        <cfvo type="min"/>
        <cfvo type="max"/>
        <color rgb="FFFFD666"/>
        <color rgb="FFFFF9E9"/>
      </colorScale>
    </cfRule>
  </conditionalFormatting>
  <conditionalFormatting sqref="E2:E7">
    <cfRule type="colorScale" priority="6">
      <colorScale>
        <cfvo type="min"/>
        <cfvo type="max"/>
        <color rgb="FFCCE7DA"/>
        <color rgb="FF57BB8A"/>
      </colorScale>
    </cfRule>
  </conditionalFormatting>
  <conditionalFormatting sqref="D2:D7">
    <cfRule type="colorScale" priority="7">
      <colorScale>
        <cfvo type="min"/>
        <cfvo type="max"/>
        <color rgb="FFDEE9FD"/>
        <color rgb="FF71A1EC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4" width="3.5"/>
    <col customWidth="1" min="5" max="5" width="16.63"/>
    <col customWidth="1" min="6" max="7" width="3.5"/>
    <col customWidth="1" min="8" max="8" width="16.63"/>
    <col customWidth="1" min="9" max="10" width="3.5"/>
    <col customWidth="1" min="11" max="11" width="16.63"/>
    <col customWidth="1" min="12" max="13" width="3.5"/>
    <col customWidth="1" min="14" max="14" width="16.63"/>
    <col customWidth="1" min="15" max="16" width="3.5"/>
    <col customWidth="1" min="17" max="17" width="16.63"/>
    <col customWidth="1" min="18" max="26" width="12.88"/>
  </cols>
  <sheetData>
    <row r="1">
      <c r="A1" s="20" t="s">
        <v>2</v>
      </c>
      <c r="B1" s="21" t="s">
        <v>0</v>
      </c>
      <c r="C1" s="22" t="s">
        <v>6</v>
      </c>
      <c r="D1" s="23"/>
      <c r="E1" s="24" t="s">
        <v>7</v>
      </c>
      <c r="F1" s="22" t="s">
        <v>6</v>
      </c>
      <c r="G1" s="23"/>
      <c r="H1" s="24" t="s">
        <v>7</v>
      </c>
      <c r="I1" s="22" t="s">
        <v>6</v>
      </c>
      <c r="J1" s="23"/>
      <c r="K1" s="24" t="s">
        <v>7</v>
      </c>
      <c r="L1" s="22" t="s">
        <v>6</v>
      </c>
      <c r="M1" s="23"/>
      <c r="N1" s="24" t="s">
        <v>7</v>
      </c>
      <c r="O1" s="22" t="s">
        <v>6</v>
      </c>
      <c r="P1" s="23"/>
      <c r="Q1" s="21" t="s">
        <v>7</v>
      </c>
      <c r="S1" s="25" t="str">
        <f>B2</f>
        <v>týms0</v>
      </c>
      <c r="T1" s="26"/>
      <c r="AB1" s="27"/>
    </row>
    <row r="2">
      <c r="A2" s="28">
        <f>(T4)</f>
        <v>21</v>
      </c>
      <c r="B2" s="29" t="s">
        <v>8</v>
      </c>
      <c r="C2" s="30"/>
      <c r="D2" s="30"/>
      <c r="E2" s="31" t="s">
        <v>9</v>
      </c>
      <c r="F2" s="30"/>
      <c r="G2" s="30"/>
      <c r="H2" s="31" t="s">
        <v>10</v>
      </c>
      <c r="I2" s="30"/>
      <c r="J2" s="30"/>
      <c r="K2" s="31" t="s">
        <v>11</v>
      </c>
      <c r="L2" s="30"/>
      <c r="M2" s="30"/>
      <c r="N2" s="31" t="s">
        <v>12</v>
      </c>
      <c r="O2" s="30"/>
      <c r="P2" s="30"/>
      <c r="Q2" s="32" t="s">
        <v>13</v>
      </c>
      <c r="S2" s="33"/>
      <c r="T2" s="34"/>
    </row>
    <row r="3">
      <c r="A3" s="35" t="s">
        <v>14</v>
      </c>
      <c r="B3" s="36" t="str">
        <f>VLOOKUP($B2,tools!$A$1:$H$14,2)</f>
        <v>kapitán</v>
      </c>
      <c r="C3" s="37">
        <v>2.0</v>
      </c>
      <c r="D3" s="38">
        <v>0.0</v>
      </c>
      <c r="E3" s="39" t="str">
        <f>VLOOKUP($E2,tools!$A$1:$H$14,2)</f>
        <v>kapitán</v>
      </c>
      <c r="F3" s="37">
        <v>2.0</v>
      </c>
      <c r="G3" s="38">
        <v>0.0</v>
      </c>
      <c r="H3" s="39" t="str">
        <f>VLOOKUP($H2,tools!$A$1:$H$14,2)</f>
        <v>kapitán</v>
      </c>
      <c r="I3" s="37">
        <v>0.0</v>
      </c>
      <c r="J3" s="38">
        <v>2.0</v>
      </c>
      <c r="K3" s="39" t="str">
        <f>VLOOKUP($K2,tools!$A$1:$H$14,2)</f>
        <v>kapitán</v>
      </c>
      <c r="L3" s="37">
        <v>2.0</v>
      </c>
      <c r="M3" s="38">
        <v>0.0</v>
      </c>
      <c r="N3" s="39" t="str">
        <f>VLOOKUP($N2,tools!$A$1:$H$14,2)</f>
        <v>kapitán</v>
      </c>
      <c r="O3" s="37">
        <v>2.0</v>
      </c>
      <c r="P3" s="38">
        <v>0.0</v>
      </c>
      <c r="Q3" s="40" t="str">
        <f>VLOOKUP($Q2,tools!$A$1:$H$14,2)</f>
        <v>kapitán</v>
      </c>
      <c r="S3" s="41" t="s">
        <v>1</v>
      </c>
      <c r="T3" s="42">
        <f>ROUND(((T4/$U$4)+(T5/$U$5)+($U$6/T6)+($U$7/T7))/4,2)</f>
        <v>1.31</v>
      </c>
      <c r="U3" s="27" t="s">
        <v>15</v>
      </c>
    </row>
    <row r="4">
      <c r="A4" s="35" t="s">
        <v>16</v>
      </c>
      <c r="B4" s="36" t="str">
        <f>VLOOKUP($B2,tools!$A$1:$H$14,3)</f>
        <v>hráč 1</v>
      </c>
      <c r="C4" s="37">
        <v>1.0</v>
      </c>
      <c r="D4" s="38">
        <v>1.0</v>
      </c>
      <c r="E4" s="39" t="str">
        <f>VLOOKUP($E2,tools!$A$1:$H$14,3)</f>
        <v>hráč 1</v>
      </c>
      <c r="F4" s="37">
        <v>2.0</v>
      </c>
      <c r="G4" s="38">
        <v>0.0</v>
      </c>
      <c r="H4" s="39" t="str">
        <f>VLOOKUP($H2,tools!$A$1:$H$14,3)</f>
        <v>hráč 1</v>
      </c>
      <c r="I4" s="37">
        <v>1.0</v>
      </c>
      <c r="J4" s="38">
        <v>1.0</v>
      </c>
      <c r="K4" s="39" t="str">
        <f>VLOOKUP($K2,tools!$A$1:$H$14,3)</f>
        <v>hráč 1</v>
      </c>
      <c r="L4" s="37">
        <v>2.0</v>
      </c>
      <c r="M4" s="38">
        <v>0.0</v>
      </c>
      <c r="N4" s="39" t="str">
        <f>VLOOKUP($N2,tools!$A$1:$H$14,3)</f>
        <v>hráč 1</v>
      </c>
      <c r="O4" s="37">
        <v>1.0</v>
      </c>
      <c r="P4" s="38">
        <v>1.0</v>
      </c>
      <c r="Q4" s="40" t="str">
        <f>VLOOKUP($Q2,tools!$A$1:$H$14,3)</f>
        <v>hráč 1</v>
      </c>
      <c r="S4" s="43" t="s">
        <v>2</v>
      </c>
      <c r="T4" s="44">
        <f>SUM(C3:C9,F3:F9,I3:I9,L3:L9,O3:O9)/2</f>
        <v>21</v>
      </c>
      <c r="U4" s="45">
        <f t="shared" ref="U4:U7" si="1">AVERAGE(T4,T15,T26,T37,T48,T59)</f>
        <v>17.5</v>
      </c>
    </row>
    <row r="5">
      <c r="A5" s="35" t="s">
        <v>17</v>
      </c>
      <c r="B5" s="36" t="str">
        <f>VLOOKUP($B2,tools!$A$1:$H$14,4)</f>
        <v>hráč 2</v>
      </c>
      <c r="C5" s="37">
        <v>2.0</v>
      </c>
      <c r="D5" s="38">
        <v>0.0</v>
      </c>
      <c r="E5" s="39" t="str">
        <f>VLOOKUP($E2,tools!$A$1:$H$14,4)</f>
        <v>hráč 2</v>
      </c>
      <c r="F5" s="37">
        <v>2.0</v>
      </c>
      <c r="G5" s="38">
        <v>0.0</v>
      </c>
      <c r="H5" s="39" t="str">
        <f>VLOOKUP($H2,tools!$A$1:$H$14,4)</f>
        <v>hráč 2</v>
      </c>
      <c r="I5" s="37">
        <v>0.0</v>
      </c>
      <c r="J5" s="38">
        <v>2.0</v>
      </c>
      <c r="K5" s="39" t="str">
        <f>VLOOKUP($K2,tools!$A$1:$H$14,4)</f>
        <v>hráč 2</v>
      </c>
      <c r="L5" s="37">
        <v>2.0</v>
      </c>
      <c r="M5" s="38">
        <v>0.0</v>
      </c>
      <c r="N5" s="39" t="str">
        <f>VLOOKUP($N2,tools!$A$1:$H$14,4)</f>
        <v>hráč 2</v>
      </c>
      <c r="O5" s="37">
        <v>2.0</v>
      </c>
      <c r="P5" s="38">
        <v>0.0</v>
      </c>
      <c r="Q5" s="40" t="str">
        <f>VLOOKUP($Q2,tools!$A$1:$H$14,4)</f>
        <v>hráč 2</v>
      </c>
      <c r="S5" s="46" t="s">
        <v>3</v>
      </c>
      <c r="T5" s="47">
        <f t="array" ref="T5">COUNTif({C3:C9;F3:F9;I3:I9;L3:L9;O3:O9},2)+1</f>
        <v>17</v>
      </c>
      <c r="U5" s="45">
        <f t="shared" si="1"/>
        <v>11.16666667</v>
      </c>
    </row>
    <row r="6">
      <c r="A6" s="35" t="s">
        <v>18</v>
      </c>
      <c r="B6" s="36" t="str">
        <f>VLOOKUP($B2,tools!$A$1:$H$14,5)</f>
        <v>hráč 3</v>
      </c>
      <c r="C6" s="37">
        <v>0.0</v>
      </c>
      <c r="D6" s="38">
        <v>2.0</v>
      </c>
      <c r="E6" s="39" t="str">
        <f>VLOOKUP($E2,tools!$A$1:$H$14,5)</f>
        <v>hráč 3</v>
      </c>
      <c r="F6" s="37">
        <v>1.0</v>
      </c>
      <c r="G6" s="38">
        <v>1.0</v>
      </c>
      <c r="H6" s="39" t="str">
        <f>VLOOKUP($H2,tools!$A$1:$H$14,5)</f>
        <v>hráč 3</v>
      </c>
      <c r="I6" s="37">
        <v>0.0</v>
      </c>
      <c r="J6" s="38">
        <v>2.0</v>
      </c>
      <c r="K6" s="39" t="str">
        <f>VLOOKUP($K2,tools!$A$1:$H$14,5)</f>
        <v>hráč 3</v>
      </c>
      <c r="L6" s="37">
        <v>0.0</v>
      </c>
      <c r="M6" s="38">
        <v>2.0</v>
      </c>
      <c r="N6" s="39" t="str">
        <f>VLOOKUP($N2,tools!$A$1:$H$14,5)</f>
        <v>hráč 3</v>
      </c>
      <c r="O6" s="37">
        <v>0.0</v>
      </c>
      <c r="P6" s="38">
        <v>2.0</v>
      </c>
      <c r="Q6" s="40" t="str">
        <f>VLOOKUP($Q2,tools!$A$1:$H$14,5)</f>
        <v>hráč 3</v>
      </c>
      <c r="S6" s="46" t="s">
        <v>4</v>
      </c>
      <c r="T6" s="48">
        <f t="array" ref="T6">COUNTif({C3:C9;F3:F9;I3:I9;L3:L9;O3:O9},1)</f>
        <v>10</v>
      </c>
      <c r="U6" s="45">
        <f t="shared" si="1"/>
        <v>13</v>
      </c>
    </row>
    <row r="7">
      <c r="A7" s="35" t="s">
        <v>19</v>
      </c>
      <c r="B7" s="36" t="str">
        <f>VLOOKUP($B2,tools!$A$1:$H$14,6)</f>
        <v>hráč 4</v>
      </c>
      <c r="C7" s="37">
        <v>2.0</v>
      </c>
      <c r="D7" s="38">
        <v>0.0</v>
      </c>
      <c r="E7" s="39" t="str">
        <f>VLOOKUP($E2,tools!$A$1:$H$14,6)</f>
        <v>hráč 4</v>
      </c>
      <c r="F7" s="37">
        <v>2.0</v>
      </c>
      <c r="G7" s="38">
        <v>0.0</v>
      </c>
      <c r="H7" s="39" t="str">
        <f>VLOOKUP($H2,tools!$A$1:$H$14,6)</f>
        <v>hráč 4</v>
      </c>
      <c r="I7" s="37">
        <v>2.0</v>
      </c>
      <c r="J7" s="38">
        <v>0.0</v>
      </c>
      <c r="K7" s="39" t="str">
        <f>VLOOKUP($K2,tools!$A$1:$H$14,6)</f>
        <v>hráč 4</v>
      </c>
      <c r="L7" s="37">
        <v>2.0</v>
      </c>
      <c r="M7" s="38">
        <v>0.0</v>
      </c>
      <c r="N7" s="39" t="str">
        <f>VLOOKUP($N2,tools!$A$1:$H$14,6)</f>
        <v>hráč 4</v>
      </c>
      <c r="O7" s="37">
        <v>2.0</v>
      </c>
      <c r="P7" s="38">
        <v>0.0</v>
      </c>
      <c r="Q7" s="40" t="str">
        <f>VLOOKUP($Q2,tools!$A$1:$H$14,6)</f>
        <v>hráč 4</v>
      </c>
      <c r="S7" s="49" t="s">
        <v>5</v>
      </c>
      <c r="T7" s="50">
        <f t="array" ref="T7">COUNTif({C3:C9;F3:F9;I3:I9;L3:L9;O3:O9},0)</f>
        <v>9</v>
      </c>
      <c r="U7" s="45">
        <f t="shared" si="1"/>
        <v>11</v>
      </c>
    </row>
    <row r="8">
      <c r="A8" s="35" t="s">
        <v>20</v>
      </c>
      <c r="B8" s="36" t="str">
        <f>VLOOKUP($B2,tools!$A$1:$H$14,7)</f>
        <v>náhradník 1</v>
      </c>
      <c r="C8" s="37">
        <v>1.0</v>
      </c>
      <c r="D8" s="38">
        <v>1.0</v>
      </c>
      <c r="E8" s="39" t="str">
        <f>VLOOKUP($E2,tools!$A$1:$H$14,7)</f>
        <v>náhradník 1</v>
      </c>
      <c r="F8" s="37">
        <v>1.0</v>
      </c>
      <c r="G8" s="38">
        <v>1.0</v>
      </c>
      <c r="H8" s="39" t="str">
        <f>VLOOKUP($H2,tools!$A$1:$H$14,7)</f>
        <v>náhradník 1</v>
      </c>
      <c r="I8" s="37">
        <v>0.0</v>
      </c>
      <c r="J8" s="38">
        <v>2.0</v>
      </c>
      <c r="K8" s="39" t="str">
        <f>VLOOKUP($K2,tools!$A$1:$H$14,7)</f>
        <v>náhradník 1</v>
      </c>
      <c r="L8" s="37">
        <v>1.0</v>
      </c>
      <c r="M8" s="38">
        <v>1.0</v>
      </c>
      <c r="N8" s="39" t="str">
        <f>VLOOKUP($N2,tools!$A$1:$H$14,7)</f>
        <v>náhradník 1</v>
      </c>
      <c r="O8" s="37">
        <v>1.0</v>
      </c>
      <c r="P8" s="38">
        <v>1.0</v>
      </c>
      <c r="Q8" s="40" t="str">
        <f>VLOOKUP($Q2,tools!$A$1:$H$14,7)</f>
        <v>náhradník 1</v>
      </c>
    </row>
    <row r="9">
      <c r="A9" s="51" t="s">
        <v>21</v>
      </c>
      <c r="B9" s="52" t="str">
        <f>VLOOKUP($B2,tools!$A$1:$H$14,8)</f>
        <v>náhradník 2</v>
      </c>
      <c r="C9" s="53">
        <v>0.0</v>
      </c>
      <c r="D9" s="54">
        <v>2.0</v>
      </c>
      <c r="E9" s="55" t="str">
        <f>VLOOKUP($E2,tools!$A$1:$H$14,8)</f>
        <v>náhradník 2</v>
      </c>
      <c r="F9" s="53">
        <v>2.0</v>
      </c>
      <c r="G9" s="54">
        <v>0.0</v>
      </c>
      <c r="H9" s="55" t="str">
        <f>VLOOKUP($H2,tools!$A$1:$H$14,8)</f>
        <v>náhradník 2</v>
      </c>
      <c r="I9" s="53">
        <v>1.0</v>
      </c>
      <c r="J9" s="54">
        <v>1.0</v>
      </c>
      <c r="K9" s="55" t="str">
        <f>VLOOKUP($K2,tools!$A$1:$H$14,8)</f>
        <v>náhradník 2</v>
      </c>
      <c r="L9" s="53">
        <v>0.0</v>
      </c>
      <c r="M9" s="54">
        <v>2.0</v>
      </c>
      <c r="N9" s="55" t="str">
        <f>VLOOKUP($N2,tools!$A$1:$H$14,8)</f>
        <v>náhradník 2</v>
      </c>
      <c r="O9" s="53">
        <v>1.0</v>
      </c>
      <c r="P9" s="54">
        <v>1.0</v>
      </c>
      <c r="Q9" s="56" t="str">
        <f>VLOOKUP($Q2,tools!$A$1:$H$14,8)</f>
        <v>náhradník 2</v>
      </c>
    </row>
    <row r="10">
      <c r="E10" s="36"/>
    </row>
    <row r="12">
      <c r="A12" s="20" t="s">
        <v>2</v>
      </c>
      <c r="B12" s="21" t="s">
        <v>0</v>
      </c>
      <c r="C12" s="22" t="s">
        <v>6</v>
      </c>
      <c r="D12" s="23"/>
      <c r="E12" s="24" t="s">
        <v>7</v>
      </c>
      <c r="F12" s="22" t="s">
        <v>6</v>
      </c>
      <c r="G12" s="23"/>
      <c r="H12" s="24" t="s">
        <v>7</v>
      </c>
      <c r="I12" s="22" t="s">
        <v>6</v>
      </c>
      <c r="J12" s="23"/>
      <c r="K12" s="24" t="s">
        <v>7</v>
      </c>
      <c r="L12" s="22" t="s">
        <v>6</v>
      </c>
      <c r="M12" s="23"/>
      <c r="N12" s="24" t="s">
        <v>7</v>
      </c>
      <c r="O12" s="22" t="s">
        <v>6</v>
      </c>
      <c r="P12" s="23"/>
      <c r="Q12" s="21" t="s">
        <v>7</v>
      </c>
      <c r="S12" s="25" t="str">
        <f>B13</f>
        <v>týms1</v>
      </c>
      <c r="T12" s="26"/>
    </row>
    <row r="13">
      <c r="A13" s="28">
        <f>T15</f>
        <v>21</v>
      </c>
      <c r="B13" s="29" t="s">
        <v>9</v>
      </c>
      <c r="C13" s="30"/>
      <c r="D13" s="30"/>
      <c r="E13" s="31" t="s">
        <v>8</v>
      </c>
      <c r="F13" s="30"/>
      <c r="G13" s="30"/>
      <c r="H13" s="31" t="s">
        <v>10</v>
      </c>
      <c r="I13" s="30"/>
      <c r="J13" s="30"/>
      <c r="K13" s="31" t="s">
        <v>11</v>
      </c>
      <c r="L13" s="30"/>
      <c r="M13" s="30"/>
      <c r="N13" s="31" t="s">
        <v>12</v>
      </c>
      <c r="O13" s="30"/>
      <c r="P13" s="30"/>
      <c r="Q13" s="32" t="s">
        <v>13</v>
      </c>
      <c r="S13" s="33"/>
      <c r="T13" s="34"/>
    </row>
    <row r="14">
      <c r="A14" s="57" t="s">
        <v>14</v>
      </c>
      <c r="B14" s="36" t="str">
        <f>VLOOKUP($B13,tools!$A$1:$H$14,2)</f>
        <v>kapitán</v>
      </c>
      <c r="C14" s="37">
        <v>0.0</v>
      </c>
      <c r="D14" s="38">
        <v>2.0</v>
      </c>
      <c r="E14" s="39" t="str">
        <f>VLOOKUP($E13,tools!$A$1:$H$14,2)</f>
        <v>kapitán</v>
      </c>
      <c r="F14" s="37">
        <v>2.0</v>
      </c>
      <c r="G14" s="38">
        <v>0.0</v>
      </c>
      <c r="H14" s="39" t="str">
        <f>VLOOKUP($H13,tools!$A$1:$H$14,2)</f>
        <v>kapitán</v>
      </c>
      <c r="I14" s="37">
        <v>2.0</v>
      </c>
      <c r="J14" s="38">
        <v>0.0</v>
      </c>
      <c r="K14" s="39" t="str">
        <f>VLOOKUP($K13,tools!$A$1:$H$14,2)</f>
        <v>kapitán</v>
      </c>
      <c r="L14" s="37">
        <v>1.0</v>
      </c>
      <c r="M14" s="38">
        <v>1.0</v>
      </c>
      <c r="N14" s="39" t="str">
        <f>VLOOKUP($N13,tools!$A$1:$H$14,2)</f>
        <v>kapitán</v>
      </c>
      <c r="O14" s="37">
        <v>2.0</v>
      </c>
      <c r="P14" s="38">
        <v>0.0</v>
      </c>
      <c r="Q14" s="40" t="str">
        <f>VLOOKUP($Q13,tools!$A$1:$H$14,2)</f>
        <v>kapitán</v>
      </c>
      <c r="S14" s="41" t="s">
        <v>1</v>
      </c>
      <c r="T14" s="42">
        <f>ROUND(((T15/$U$4)+(T16/$U$5)+($U$6/T17)+($U$7/T18))/4,2)</f>
        <v>1.25</v>
      </c>
    </row>
    <row r="15">
      <c r="A15" s="35" t="s">
        <v>16</v>
      </c>
      <c r="B15" s="36" t="str">
        <f>VLOOKUP($B13,tools!$A$1:$H$14,3)</f>
        <v>hráč 1</v>
      </c>
      <c r="C15" s="37">
        <v>1.0</v>
      </c>
      <c r="D15" s="38">
        <v>1.0</v>
      </c>
      <c r="E15" s="39" t="str">
        <f>VLOOKUP($E13,tools!$A$1:$H$14,3)</f>
        <v>hráč 1</v>
      </c>
      <c r="F15" s="37">
        <v>2.0</v>
      </c>
      <c r="G15" s="38">
        <v>0.0</v>
      </c>
      <c r="H15" s="39" t="str">
        <f>VLOOKUP($H13,tools!$A$1:$H$14,3)</f>
        <v>hráč 1</v>
      </c>
      <c r="I15" s="37">
        <v>0.0</v>
      </c>
      <c r="J15" s="38">
        <v>2.0</v>
      </c>
      <c r="K15" s="39" t="str">
        <f>VLOOKUP($K13,tools!$A$1:$H$14,3)</f>
        <v>hráč 1</v>
      </c>
      <c r="L15" s="37">
        <v>1.0</v>
      </c>
      <c r="M15" s="38">
        <v>1.0</v>
      </c>
      <c r="N15" s="39" t="str">
        <f>VLOOKUP($N13,tools!$A$1:$H$14,3)</f>
        <v>hráč 1</v>
      </c>
      <c r="O15" s="37">
        <v>0.0</v>
      </c>
      <c r="P15" s="38">
        <v>2.0</v>
      </c>
      <c r="Q15" s="40" t="str">
        <f>VLOOKUP($Q13,tools!$A$1:$H$14,3)</f>
        <v>hráč 1</v>
      </c>
      <c r="S15" s="43" t="s">
        <v>2</v>
      </c>
      <c r="T15" s="58">
        <f>SUM(C14:C20,F14:F20,I14:I20,L14:L20,O14:O20)/2</f>
        <v>21</v>
      </c>
    </row>
    <row r="16">
      <c r="A16" s="35" t="s">
        <v>17</v>
      </c>
      <c r="B16" s="36" t="str">
        <f>VLOOKUP($B13,tools!$A$1:$H$14,4)</f>
        <v>hráč 2</v>
      </c>
      <c r="C16" s="37">
        <v>0.0</v>
      </c>
      <c r="D16" s="38">
        <v>2.0</v>
      </c>
      <c r="E16" s="39" t="str">
        <f>VLOOKUP($E13,tools!$A$1:$H$14,4)</f>
        <v>hráč 2</v>
      </c>
      <c r="F16" s="37">
        <v>2.0</v>
      </c>
      <c r="G16" s="38">
        <v>0.0</v>
      </c>
      <c r="H16" s="39" t="str">
        <f>VLOOKUP($H13,tools!$A$1:$H$14,4)</f>
        <v>hráč 2</v>
      </c>
      <c r="I16" s="37">
        <v>0.0</v>
      </c>
      <c r="J16" s="38">
        <v>2.0</v>
      </c>
      <c r="K16" s="39" t="str">
        <f>VLOOKUP($K13,tools!$A$1:$H$14,4)</f>
        <v>hráč 2</v>
      </c>
      <c r="L16" s="37">
        <v>2.0</v>
      </c>
      <c r="M16" s="38">
        <v>0.0</v>
      </c>
      <c r="N16" s="39" t="str">
        <f>VLOOKUP($N13,tools!$A$1:$H$14,4)</f>
        <v>hráč 2</v>
      </c>
      <c r="O16" s="37">
        <v>2.0</v>
      </c>
      <c r="P16" s="38">
        <v>0.0</v>
      </c>
      <c r="Q16" s="40" t="str">
        <f>VLOOKUP($Q13,tools!$A$1:$H$14,4)</f>
        <v>hráč 2</v>
      </c>
      <c r="S16" s="46" t="s">
        <v>3</v>
      </c>
      <c r="T16" s="47">
        <f t="array" ref="T16">COUNTif({C14:C20;F14:F20;I14:I20;L14:L20;O14:O20},2)</f>
        <v>15</v>
      </c>
    </row>
    <row r="17">
      <c r="A17" s="35" t="s">
        <v>18</v>
      </c>
      <c r="B17" s="36" t="str">
        <f>VLOOKUP($B13,tools!$A$1:$H$14,5)</f>
        <v>hráč 3</v>
      </c>
      <c r="C17" s="37">
        <v>2.0</v>
      </c>
      <c r="D17" s="38">
        <v>0.0</v>
      </c>
      <c r="E17" s="39" t="str">
        <f>VLOOKUP($E13,tools!$A$1:$H$14,5)</f>
        <v>hráč 3</v>
      </c>
      <c r="F17" s="37">
        <v>1.0</v>
      </c>
      <c r="G17" s="38">
        <v>1.0</v>
      </c>
      <c r="H17" s="39" t="str">
        <f>VLOOKUP($H13,tools!$A$1:$H$14,5)</f>
        <v>hráč 3</v>
      </c>
      <c r="I17" s="37">
        <v>0.0</v>
      </c>
      <c r="J17" s="38">
        <v>2.0</v>
      </c>
      <c r="K17" s="39" t="str">
        <f>VLOOKUP($K13,tools!$A$1:$H$14,5)</f>
        <v>hráč 3</v>
      </c>
      <c r="L17" s="37">
        <v>1.0</v>
      </c>
      <c r="M17" s="38">
        <v>1.0</v>
      </c>
      <c r="N17" s="39" t="str">
        <f>VLOOKUP($N13,tools!$A$1:$H$14,5)</f>
        <v>hráč 3</v>
      </c>
      <c r="O17" s="37">
        <v>1.0</v>
      </c>
      <c r="P17" s="38">
        <v>1.0</v>
      </c>
      <c r="Q17" s="40" t="str">
        <f>VLOOKUP($Q13,tools!$A$1:$H$14,5)</f>
        <v>hráč 3</v>
      </c>
      <c r="S17" s="46" t="s">
        <v>4</v>
      </c>
      <c r="T17" s="48">
        <f t="array" ref="T17">COUNTif({C14:C20;F14:F20;I14:I20;L14:L20;O14:O20},1)</f>
        <v>12</v>
      </c>
    </row>
    <row r="18">
      <c r="A18" s="35" t="s">
        <v>19</v>
      </c>
      <c r="B18" s="36" t="str">
        <f>VLOOKUP($B13,tools!$A$1:$H$14,6)</f>
        <v>hráč 4</v>
      </c>
      <c r="C18" s="37">
        <v>0.0</v>
      </c>
      <c r="D18" s="38">
        <v>2.0</v>
      </c>
      <c r="E18" s="39" t="str">
        <f>VLOOKUP($E13,tools!$A$1:$H$14,6)</f>
        <v>hráč 4</v>
      </c>
      <c r="F18" s="37">
        <v>2.0</v>
      </c>
      <c r="G18" s="38">
        <v>0.0</v>
      </c>
      <c r="H18" s="39" t="str">
        <f>VLOOKUP($H13,tools!$A$1:$H$14,6)</f>
        <v>hráč 4</v>
      </c>
      <c r="I18" s="37">
        <v>2.0</v>
      </c>
      <c r="J18" s="38">
        <v>0.0</v>
      </c>
      <c r="K18" s="39" t="str">
        <f>VLOOKUP($K13,tools!$A$1:$H$14,6)</f>
        <v>hráč 4</v>
      </c>
      <c r="L18" s="37">
        <v>2.0</v>
      </c>
      <c r="M18" s="38">
        <v>0.0</v>
      </c>
      <c r="N18" s="39" t="str">
        <f>VLOOKUP($N13,tools!$A$1:$H$14,6)</f>
        <v>hráč 4</v>
      </c>
      <c r="O18" s="37">
        <v>2.0</v>
      </c>
      <c r="P18" s="38">
        <v>0.0</v>
      </c>
      <c r="Q18" s="40" t="str">
        <f>VLOOKUP($Q13,tools!$A$1:$H$14,6)</f>
        <v>hráč 4</v>
      </c>
      <c r="S18" s="49" t="s">
        <v>5</v>
      </c>
      <c r="T18" s="50">
        <f t="array" ref="T18">COUNTif({C14:C20;F14:F20;I14:I20;L14:L20;O14:O20},0)</f>
        <v>8</v>
      </c>
    </row>
    <row r="19">
      <c r="A19" s="35" t="s">
        <v>20</v>
      </c>
      <c r="B19" s="36" t="str">
        <f>VLOOKUP($B13,tools!$A$1:$H$14,7)</f>
        <v>náhradník 1</v>
      </c>
      <c r="C19" s="37">
        <v>1.0</v>
      </c>
      <c r="D19" s="38">
        <v>1.0</v>
      </c>
      <c r="E19" s="39" t="str">
        <f>VLOOKUP($E13,tools!$A$1:$H$14,7)</f>
        <v>náhradník 1</v>
      </c>
      <c r="F19" s="37">
        <v>1.0</v>
      </c>
      <c r="G19" s="38">
        <v>1.0</v>
      </c>
      <c r="H19" s="39" t="str">
        <f>VLOOKUP($H13,tools!$A$1:$H$14,7)</f>
        <v>náhradník 1</v>
      </c>
      <c r="I19" s="37">
        <v>1.0</v>
      </c>
      <c r="J19" s="38">
        <v>1.0</v>
      </c>
      <c r="K19" s="39" t="str">
        <f>VLOOKUP($K13,tools!$A$1:$H$14,7)</f>
        <v>náhradník 1</v>
      </c>
      <c r="L19" s="37">
        <v>1.0</v>
      </c>
      <c r="M19" s="38">
        <v>1.0</v>
      </c>
      <c r="N19" s="39" t="str">
        <f>VLOOKUP($N13,tools!$A$1:$H$14,7)</f>
        <v>náhradník 1</v>
      </c>
      <c r="O19" s="37">
        <v>1.0</v>
      </c>
      <c r="P19" s="38">
        <v>1.0</v>
      </c>
      <c r="Q19" s="40" t="str">
        <f>VLOOKUP($Q13,tools!$A$1:$H$14,7)</f>
        <v>náhradník 1</v>
      </c>
    </row>
    <row r="20">
      <c r="A20" s="51" t="s">
        <v>21</v>
      </c>
      <c r="B20" s="52" t="str">
        <f>VLOOKUP($B13,tools!$A$1:$H$14,8)</f>
        <v>náhradník 2</v>
      </c>
      <c r="C20" s="53">
        <v>2.0</v>
      </c>
      <c r="D20" s="54">
        <v>0.0</v>
      </c>
      <c r="E20" s="55" t="str">
        <f>VLOOKUP($E13,tools!$A$1:$H$14,8)</f>
        <v>náhradník 2</v>
      </c>
      <c r="F20" s="53">
        <v>1.0</v>
      </c>
      <c r="G20" s="54">
        <v>1.0</v>
      </c>
      <c r="H20" s="55" t="str">
        <f>VLOOKUP($H13,tools!$A$1:$H$14,8)</f>
        <v>náhradník 2</v>
      </c>
      <c r="I20" s="53">
        <v>0.0</v>
      </c>
      <c r="J20" s="54">
        <v>2.0</v>
      </c>
      <c r="K20" s="55" t="str">
        <f>VLOOKUP($K13,tools!$A$1:$H$14,8)</f>
        <v>náhradník 2</v>
      </c>
      <c r="L20" s="53">
        <v>2.0</v>
      </c>
      <c r="M20" s="54">
        <v>0.0</v>
      </c>
      <c r="N20" s="55" t="str">
        <f>VLOOKUP($N13,tools!$A$1:$H$14,8)</f>
        <v>náhradník 2</v>
      </c>
      <c r="O20" s="53">
        <v>2.0</v>
      </c>
      <c r="P20" s="54">
        <v>0.0</v>
      </c>
      <c r="Q20" s="56" t="str">
        <f>VLOOKUP($Q13,tools!$A$1:$H$14,8)</f>
        <v>náhradník 2</v>
      </c>
    </row>
    <row r="21">
      <c r="E21" s="36"/>
    </row>
    <row r="23">
      <c r="A23" s="20" t="s">
        <v>2</v>
      </c>
      <c r="B23" s="21" t="s">
        <v>0</v>
      </c>
      <c r="C23" s="22" t="s">
        <v>6</v>
      </c>
      <c r="D23" s="23"/>
      <c r="E23" s="24" t="s">
        <v>7</v>
      </c>
      <c r="F23" s="22" t="s">
        <v>6</v>
      </c>
      <c r="G23" s="23"/>
      <c r="H23" s="24" t="s">
        <v>7</v>
      </c>
      <c r="I23" s="22" t="s">
        <v>6</v>
      </c>
      <c r="J23" s="23"/>
      <c r="K23" s="24" t="s">
        <v>7</v>
      </c>
      <c r="L23" s="22" t="s">
        <v>6</v>
      </c>
      <c r="M23" s="23"/>
      <c r="N23" s="24" t="s">
        <v>7</v>
      </c>
      <c r="O23" s="22" t="s">
        <v>6</v>
      </c>
      <c r="P23" s="23"/>
      <c r="Q23" s="21" t="s">
        <v>7</v>
      </c>
      <c r="S23" s="25" t="str">
        <f>B24</f>
        <v>týms2</v>
      </c>
      <c r="T23" s="26"/>
    </row>
    <row r="24">
      <c r="A24" s="28">
        <f>T26</f>
        <v>17.5</v>
      </c>
      <c r="B24" s="29" t="s">
        <v>10</v>
      </c>
      <c r="C24" s="30"/>
      <c r="D24" s="30"/>
      <c r="E24" s="31" t="s">
        <v>8</v>
      </c>
      <c r="F24" s="30"/>
      <c r="G24" s="30"/>
      <c r="H24" s="31" t="s">
        <v>9</v>
      </c>
      <c r="I24" s="30"/>
      <c r="J24" s="30"/>
      <c r="K24" s="31" t="s">
        <v>11</v>
      </c>
      <c r="L24" s="30"/>
      <c r="M24" s="30"/>
      <c r="N24" s="31" t="s">
        <v>12</v>
      </c>
      <c r="O24" s="30"/>
      <c r="P24" s="30"/>
      <c r="Q24" s="32" t="s">
        <v>13</v>
      </c>
      <c r="S24" s="33"/>
      <c r="T24" s="34"/>
    </row>
    <row r="25">
      <c r="A25" s="57" t="s">
        <v>14</v>
      </c>
      <c r="B25" s="36" t="str">
        <f>VLOOKUP($B24,tools!$A$1:$H$14,2)</f>
        <v>kapitán</v>
      </c>
      <c r="C25" s="37">
        <v>0.0</v>
      </c>
      <c r="D25" s="38">
        <v>2.0</v>
      </c>
      <c r="E25" s="39" t="str">
        <f>VLOOKUP($E24,tools!$A$1:$H$14,2)</f>
        <v>kapitán</v>
      </c>
      <c r="F25" s="37">
        <v>0.0</v>
      </c>
      <c r="G25" s="38">
        <v>2.0</v>
      </c>
      <c r="H25" s="39" t="str">
        <f>VLOOKUP($H24,tools!$A$1:$H$14,2)</f>
        <v>kapitán</v>
      </c>
      <c r="I25" s="37">
        <v>2.0</v>
      </c>
      <c r="J25" s="38">
        <v>0.0</v>
      </c>
      <c r="K25" s="39" t="str">
        <f>VLOOKUP($K24,tools!$A$1:$H$14,2)</f>
        <v>kapitán</v>
      </c>
      <c r="L25" s="37">
        <v>2.0</v>
      </c>
      <c r="M25" s="38">
        <v>0.0</v>
      </c>
      <c r="N25" s="39" t="str">
        <f>VLOOKUP($N24,tools!$A$1:$H$14,2)</f>
        <v>kapitán</v>
      </c>
      <c r="O25" s="37">
        <v>2.0</v>
      </c>
      <c r="P25" s="38">
        <v>0.0</v>
      </c>
      <c r="Q25" s="40" t="str">
        <f>VLOOKUP($Q24,tools!$A$1:$H$14,2)</f>
        <v>kapitán</v>
      </c>
      <c r="S25" s="41" t="s">
        <v>1</v>
      </c>
      <c r="T25" s="42">
        <f>ROUND(((T26/$U$4)+(T27/$U$5)+($U$6/T28)+($U$7/T29))/4,2)</f>
        <v>0.97</v>
      </c>
    </row>
    <row r="26">
      <c r="A26" s="35" t="s">
        <v>16</v>
      </c>
      <c r="B26" s="36" t="str">
        <f>VLOOKUP($B24,tools!$A$1:$H$14,3)</f>
        <v>hráč 1</v>
      </c>
      <c r="C26" s="37">
        <v>0.0</v>
      </c>
      <c r="D26" s="38">
        <v>2.0</v>
      </c>
      <c r="E26" s="39" t="str">
        <f>VLOOKUP($E24,tools!$A$1:$H$14,3)</f>
        <v>hráč 1</v>
      </c>
      <c r="F26" s="37">
        <v>0.0</v>
      </c>
      <c r="G26" s="38">
        <v>2.0</v>
      </c>
      <c r="H26" s="39" t="str">
        <f>VLOOKUP($H24,tools!$A$1:$H$14,3)</f>
        <v>hráč 1</v>
      </c>
      <c r="I26" s="37">
        <v>2.0</v>
      </c>
      <c r="J26" s="38">
        <v>0.0</v>
      </c>
      <c r="K26" s="39" t="str">
        <f>VLOOKUP($K24,tools!$A$1:$H$14,3)</f>
        <v>hráč 1</v>
      </c>
      <c r="L26" s="37">
        <v>1.0</v>
      </c>
      <c r="M26" s="38">
        <v>1.0</v>
      </c>
      <c r="N26" s="39" t="str">
        <f>VLOOKUP($N24,tools!$A$1:$H$14,3)</f>
        <v>hráč 1</v>
      </c>
      <c r="O26" s="37">
        <v>1.0</v>
      </c>
      <c r="P26" s="38">
        <v>1.0</v>
      </c>
      <c r="Q26" s="40" t="str">
        <f>VLOOKUP($Q24,tools!$A$1:$H$14,3)</f>
        <v>hráč 1</v>
      </c>
      <c r="S26" s="43" t="s">
        <v>2</v>
      </c>
      <c r="T26" s="58">
        <f>SUM(C25:C31,F25:F31,I25:I31,L25:L31,O25:O31)/2</f>
        <v>17.5</v>
      </c>
    </row>
    <row r="27">
      <c r="A27" s="35" t="s">
        <v>17</v>
      </c>
      <c r="B27" s="36" t="str">
        <f>VLOOKUP($B24,tools!$A$1:$H$14,4)</f>
        <v>hráč 2</v>
      </c>
      <c r="C27" s="37">
        <v>0.0</v>
      </c>
      <c r="D27" s="38">
        <v>2.0</v>
      </c>
      <c r="E27" s="39" t="str">
        <f>VLOOKUP($E24,tools!$A$1:$H$14,4)</f>
        <v>hráč 2</v>
      </c>
      <c r="F27" s="37">
        <v>0.0</v>
      </c>
      <c r="G27" s="38">
        <v>2.0</v>
      </c>
      <c r="H27" s="39" t="str">
        <f>VLOOKUP($H24,tools!$A$1:$H$14,4)</f>
        <v>hráč 2</v>
      </c>
      <c r="I27" s="37">
        <v>2.0</v>
      </c>
      <c r="J27" s="38">
        <v>0.0</v>
      </c>
      <c r="K27" s="39" t="str">
        <f>VLOOKUP($K24,tools!$A$1:$H$14,4)</f>
        <v>hráč 2</v>
      </c>
      <c r="L27" s="37">
        <v>2.0</v>
      </c>
      <c r="M27" s="38">
        <v>0.0</v>
      </c>
      <c r="N27" s="39" t="str">
        <f>VLOOKUP($N24,tools!$A$1:$H$14,4)</f>
        <v>hráč 2</v>
      </c>
      <c r="O27" s="37">
        <v>2.0</v>
      </c>
      <c r="P27" s="38">
        <v>0.0</v>
      </c>
      <c r="Q27" s="40" t="str">
        <f>VLOOKUP($Q24,tools!$A$1:$H$14,4)</f>
        <v>hráč 2</v>
      </c>
      <c r="S27" s="46" t="s">
        <v>3</v>
      </c>
      <c r="T27" s="47">
        <f t="array" ref="T27">COUNTif({C25:C31;F25:F31;I25:I31;L25:L31;O25:O31},2)</f>
        <v>10</v>
      </c>
    </row>
    <row r="28">
      <c r="A28" s="35" t="s">
        <v>18</v>
      </c>
      <c r="B28" s="36" t="str">
        <f>VLOOKUP($B24,tools!$A$1:$H$14,5)</f>
        <v>hráč 3</v>
      </c>
      <c r="C28" s="37">
        <v>1.0</v>
      </c>
      <c r="D28" s="38">
        <v>1.0</v>
      </c>
      <c r="E28" s="39" t="str">
        <f>VLOOKUP($E24,tools!$A$1:$H$14,5)</f>
        <v>hráč 3</v>
      </c>
      <c r="F28" s="37">
        <v>1.0</v>
      </c>
      <c r="G28" s="38">
        <v>1.0</v>
      </c>
      <c r="H28" s="39" t="str">
        <f>VLOOKUP($H24,tools!$A$1:$H$14,5)</f>
        <v>hráč 3</v>
      </c>
      <c r="I28" s="37">
        <v>1.0</v>
      </c>
      <c r="J28" s="38">
        <v>1.0</v>
      </c>
      <c r="K28" s="39" t="str">
        <f>VLOOKUP($K24,tools!$A$1:$H$14,5)</f>
        <v>hráč 3</v>
      </c>
      <c r="L28" s="37">
        <v>1.0</v>
      </c>
      <c r="M28" s="38">
        <v>1.0</v>
      </c>
      <c r="N28" s="39" t="str">
        <f>VLOOKUP($N24,tools!$A$1:$H$14,5)</f>
        <v>hráč 3</v>
      </c>
      <c r="O28" s="37">
        <v>1.0</v>
      </c>
      <c r="P28" s="38">
        <v>1.0</v>
      </c>
      <c r="Q28" s="40" t="str">
        <f>VLOOKUP($Q24,tools!$A$1:$H$14,5)</f>
        <v>hráč 3</v>
      </c>
      <c r="S28" s="46" t="s">
        <v>4</v>
      </c>
      <c r="T28" s="48">
        <f t="array" ref="T28">COUNTif({C25:C31;F25:F31;I25:I31;L25:L31;O25:O31},1)</f>
        <v>15</v>
      </c>
    </row>
    <row r="29">
      <c r="A29" s="35" t="s">
        <v>19</v>
      </c>
      <c r="B29" s="36" t="str">
        <f>VLOOKUP($B24,tools!$A$1:$H$14,6)</f>
        <v>hráč 4</v>
      </c>
      <c r="C29" s="37">
        <v>0.0</v>
      </c>
      <c r="D29" s="38">
        <v>2.0</v>
      </c>
      <c r="E29" s="39" t="str">
        <f>VLOOKUP($E24,tools!$A$1:$H$14,6)</f>
        <v>hráč 4</v>
      </c>
      <c r="F29" s="37">
        <v>0.0</v>
      </c>
      <c r="G29" s="38">
        <v>2.0</v>
      </c>
      <c r="H29" s="39" t="str">
        <f>VLOOKUP($H24,tools!$A$1:$H$14,6)</f>
        <v>hráč 4</v>
      </c>
      <c r="I29" s="37">
        <v>2.0</v>
      </c>
      <c r="J29" s="38">
        <v>0.0</v>
      </c>
      <c r="K29" s="39" t="str">
        <f>VLOOKUP($K24,tools!$A$1:$H$14,6)</f>
        <v>hráč 4</v>
      </c>
      <c r="L29" s="37">
        <v>2.0</v>
      </c>
      <c r="M29" s="38">
        <v>0.0</v>
      </c>
      <c r="N29" s="39" t="str">
        <f>VLOOKUP($N24,tools!$A$1:$H$14,6)</f>
        <v>hráč 4</v>
      </c>
      <c r="O29" s="37">
        <v>0.0</v>
      </c>
      <c r="P29" s="38">
        <v>2.0</v>
      </c>
      <c r="Q29" s="40" t="str">
        <f>VLOOKUP($Q24,tools!$A$1:$H$14,6)</f>
        <v>hráč 4</v>
      </c>
      <c r="S29" s="49" t="s">
        <v>5</v>
      </c>
      <c r="T29" s="50">
        <f t="array" ref="T29">COUNTif({C25:C31;F25:F31;I25:I31;L25:L31;O25:O31},0)</f>
        <v>10</v>
      </c>
    </row>
    <row r="30">
      <c r="A30" s="35" t="s">
        <v>20</v>
      </c>
      <c r="B30" s="36" t="str">
        <f>VLOOKUP($B24,tools!$A$1:$H$14,7)</f>
        <v>náhradník 1</v>
      </c>
      <c r="C30" s="37">
        <v>1.0</v>
      </c>
      <c r="D30" s="38">
        <v>1.0</v>
      </c>
      <c r="E30" s="39" t="str">
        <f>VLOOKUP($E24,tools!$A$1:$H$14,7)</f>
        <v>náhradník 1</v>
      </c>
      <c r="F30" s="37">
        <v>1.0</v>
      </c>
      <c r="G30" s="38">
        <v>1.0</v>
      </c>
      <c r="H30" s="39" t="str">
        <f>VLOOKUP($H24,tools!$A$1:$H$14,7)</f>
        <v>náhradník 1</v>
      </c>
      <c r="I30" s="37">
        <v>1.0</v>
      </c>
      <c r="J30" s="38">
        <v>1.0</v>
      </c>
      <c r="K30" s="39" t="str">
        <f>VLOOKUP($K24,tools!$A$1:$H$14,7)</f>
        <v>náhradník 1</v>
      </c>
      <c r="L30" s="37">
        <v>1.0</v>
      </c>
      <c r="M30" s="38">
        <v>1.0</v>
      </c>
      <c r="N30" s="39" t="str">
        <f>VLOOKUP($N24,tools!$A$1:$H$14,7)</f>
        <v>náhradník 1</v>
      </c>
      <c r="O30" s="37">
        <v>2.0</v>
      </c>
      <c r="P30" s="38">
        <v>0.0</v>
      </c>
      <c r="Q30" s="40" t="str">
        <f>VLOOKUP($Q24,tools!$A$1:$H$14,7)</f>
        <v>náhradník 1</v>
      </c>
    </row>
    <row r="31">
      <c r="A31" s="51" t="s">
        <v>21</v>
      </c>
      <c r="B31" s="52" t="str">
        <f>VLOOKUP($B24,tools!$A$1:$H$14,8)</f>
        <v>náhradník 2</v>
      </c>
      <c r="C31" s="53">
        <v>0.0</v>
      </c>
      <c r="D31" s="54">
        <v>2.0</v>
      </c>
      <c r="E31" s="55" t="str">
        <f>VLOOKUP($E24,tools!$A$1:$H$14,8)</f>
        <v>náhradník 2</v>
      </c>
      <c r="F31" s="53">
        <v>1.0</v>
      </c>
      <c r="G31" s="54">
        <v>1.0</v>
      </c>
      <c r="H31" s="55" t="str">
        <f>VLOOKUP($H24,tools!$A$1:$H$14,8)</f>
        <v>náhradník 2</v>
      </c>
      <c r="I31" s="53">
        <v>1.0</v>
      </c>
      <c r="J31" s="54">
        <v>1.0</v>
      </c>
      <c r="K31" s="55" t="str">
        <f>VLOOKUP($K24,tools!$A$1:$H$14,8)</f>
        <v>náhradník 2</v>
      </c>
      <c r="L31" s="53">
        <v>1.0</v>
      </c>
      <c r="M31" s="54">
        <v>1.0</v>
      </c>
      <c r="N31" s="55" t="str">
        <f>VLOOKUP($N24,tools!$A$1:$H$14,8)</f>
        <v>náhradník 2</v>
      </c>
      <c r="O31" s="53">
        <v>1.0</v>
      </c>
      <c r="P31" s="54">
        <v>1.0</v>
      </c>
      <c r="Q31" s="56" t="str">
        <f>VLOOKUP($Q24,tools!$A$1:$H$14,8)</f>
        <v>náhradník 2</v>
      </c>
    </row>
    <row r="32">
      <c r="A32" s="59"/>
      <c r="B32" s="60"/>
      <c r="C32" s="60"/>
      <c r="D32" s="59"/>
      <c r="E32" s="60"/>
      <c r="F32" s="59"/>
      <c r="G32" s="59"/>
      <c r="H32" s="60"/>
      <c r="I32" s="59"/>
      <c r="J32" s="59"/>
      <c r="K32" s="60"/>
      <c r="L32" s="59"/>
      <c r="M32" s="59"/>
      <c r="N32" s="60"/>
      <c r="O32" s="59"/>
      <c r="P32" s="59"/>
      <c r="Q32" s="60"/>
    </row>
    <row r="34">
      <c r="A34" s="20" t="s">
        <v>2</v>
      </c>
      <c r="B34" s="21" t="s">
        <v>0</v>
      </c>
      <c r="C34" s="22" t="s">
        <v>6</v>
      </c>
      <c r="D34" s="23"/>
      <c r="E34" s="24" t="s">
        <v>7</v>
      </c>
      <c r="F34" s="22" t="s">
        <v>6</v>
      </c>
      <c r="G34" s="23"/>
      <c r="H34" s="24" t="s">
        <v>7</v>
      </c>
      <c r="I34" s="22" t="s">
        <v>6</v>
      </c>
      <c r="J34" s="23"/>
      <c r="K34" s="24" t="s">
        <v>7</v>
      </c>
      <c r="L34" s="22" t="s">
        <v>6</v>
      </c>
      <c r="M34" s="23"/>
      <c r="N34" s="24" t="s">
        <v>7</v>
      </c>
      <c r="O34" s="22" t="s">
        <v>6</v>
      </c>
      <c r="P34" s="23"/>
      <c r="Q34" s="21" t="s">
        <v>7</v>
      </c>
      <c r="S34" s="25" t="str">
        <f>B35</f>
        <v>týms3</v>
      </c>
      <c r="T34" s="26"/>
    </row>
    <row r="35">
      <c r="A35" s="28">
        <f>T37</f>
        <v>17</v>
      </c>
      <c r="B35" s="29" t="s">
        <v>11</v>
      </c>
      <c r="C35" s="30"/>
      <c r="D35" s="30"/>
      <c r="E35" s="31" t="s">
        <v>8</v>
      </c>
      <c r="F35" s="30"/>
      <c r="G35" s="30"/>
      <c r="H35" s="31" t="s">
        <v>9</v>
      </c>
      <c r="I35" s="30"/>
      <c r="J35" s="30"/>
      <c r="K35" s="31" t="s">
        <v>10</v>
      </c>
      <c r="L35" s="30"/>
      <c r="M35" s="30"/>
      <c r="N35" s="31" t="s">
        <v>12</v>
      </c>
      <c r="O35" s="30"/>
      <c r="P35" s="30"/>
      <c r="Q35" s="32" t="s">
        <v>13</v>
      </c>
      <c r="S35" s="33"/>
      <c r="T35" s="34"/>
    </row>
    <row r="36">
      <c r="A36" s="57" t="s">
        <v>14</v>
      </c>
      <c r="B36" s="36" t="str">
        <f>VLOOKUP($B35,tools!$A$1:$H$14,2)</f>
        <v>kapitán</v>
      </c>
      <c r="C36" s="37">
        <v>2.0</v>
      </c>
      <c r="D36" s="38">
        <v>0.0</v>
      </c>
      <c r="E36" s="39" t="str">
        <f>VLOOKUP($E35,tools!$A$1:$H$14,2)</f>
        <v>kapitán</v>
      </c>
      <c r="F36" s="37">
        <v>0.0</v>
      </c>
      <c r="G36" s="38">
        <v>2.0</v>
      </c>
      <c r="H36" s="39" t="str">
        <f>VLOOKUP($H35,tools!$A$1:$H$14,2)</f>
        <v>kapitán</v>
      </c>
      <c r="I36" s="37">
        <v>0.0</v>
      </c>
      <c r="J36" s="38">
        <v>2.0</v>
      </c>
      <c r="K36" s="39" t="str">
        <f>VLOOKUP($K35,tools!$A$1:$H$14,2)</f>
        <v>kapitán</v>
      </c>
      <c r="L36" s="37">
        <v>0.0</v>
      </c>
      <c r="M36" s="38">
        <v>2.0</v>
      </c>
      <c r="N36" s="39" t="str">
        <f>VLOOKUP($N35,tools!$A$1:$H$14,2)</f>
        <v>kapitán</v>
      </c>
      <c r="O36" s="37">
        <v>1.0</v>
      </c>
      <c r="P36" s="38">
        <v>1.0</v>
      </c>
      <c r="Q36" s="40" t="str">
        <f>VLOOKUP($Q35,tools!$A$1:$H$14,2)</f>
        <v>kapitán</v>
      </c>
      <c r="S36" s="41" t="s">
        <v>1</v>
      </c>
      <c r="T36" s="42">
        <f>ROUND(((T37/$U$4)+(T38/$U$5)+($U$6/T39)+($U$7/T40))/4,2)</f>
        <v>0.99</v>
      </c>
    </row>
    <row r="37">
      <c r="A37" s="35" t="s">
        <v>16</v>
      </c>
      <c r="B37" s="36" t="str">
        <f>VLOOKUP($B35,tools!$A$1:$H$14,3)</f>
        <v>hráč 1</v>
      </c>
      <c r="C37" s="37">
        <v>1.0</v>
      </c>
      <c r="D37" s="38">
        <v>1.0</v>
      </c>
      <c r="E37" s="39" t="str">
        <f>VLOOKUP($E35,tools!$A$1:$H$14,3)</f>
        <v>hráč 1</v>
      </c>
      <c r="F37" s="37">
        <v>2.0</v>
      </c>
      <c r="G37" s="38">
        <v>0.0</v>
      </c>
      <c r="H37" s="39" t="str">
        <f>VLOOKUP($H35,tools!$A$1:$H$14,3)</f>
        <v>hráč 1</v>
      </c>
      <c r="I37" s="37">
        <v>0.0</v>
      </c>
      <c r="J37" s="38">
        <v>2.0</v>
      </c>
      <c r="K37" s="39" t="str">
        <f>VLOOKUP($K35,tools!$A$1:$H$14,3)</f>
        <v>hráč 1</v>
      </c>
      <c r="L37" s="37">
        <v>1.0</v>
      </c>
      <c r="M37" s="38">
        <v>1.0</v>
      </c>
      <c r="N37" s="39" t="str">
        <f>VLOOKUP($N35,tools!$A$1:$H$14,3)</f>
        <v>hráč 1</v>
      </c>
      <c r="O37" s="37">
        <v>1.0</v>
      </c>
      <c r="P37" s="38">
        <v>1.0</v>
      </c>
      <c r="Q37" s="40" t="str">
        <f>VLOOKUP($Q35,tools!$A$1:$H$14,3)</f>
        <v>hráč 1</v>
      </c>
      <c r="S37" s="43" t="s">
        <v>2</v>
      </c>
      <c r="T37" s="58">
        <f>SUM(C36:C42,F36:F42,I36:I42,L36:L42,O36:O42)/2</f>
        <v>17</v>
      </c>
    </row>
    <row r="38">
      <c r="A38" s="35" t="s">
        <v>17</v>
      </c>
      <c r="B38" s="36" t="str">
        <f>VLOOKUP($B35,tools!$A$1:$H$14,4)</f>
        <v>hráč 2</v>
      </c>
      <c r="C38" s="37">
        <v>2.0</v>
      </c>
      <c r="D38" s="38">
        <v>0.0</v>
      </c>
      <c r="E38" s="39" t="str">
        <f>VLOOKUP($E35,tools!$A$1:$H$14,4)</f>
        <v>hráč 2</v>
      </c>
      <c r="F38" s="37">
        <v>2.0</v>
      </c>
      <c r="G38" s="38">
        <v>0.0</v>
      </c>
      <c r="H38" s="39" t="str">
        <f>VLOOKUP($H35,tools!$A$1:$H$14,4)</f>
        <v>hráč 2</v>
      </c>
      <c r="I38" s="37">
        <v>0.0</v>
      </c>
      <c r="J38" s="38">
        <v>2.0</v>
      </c>
      <c r="K38" s="39" t="str">
        <f>VLOOKUP($K35,tools!$A$1:$H$14,4)</f>
        <v>hráč 2</v>
      </c>
      <c r="L38" s="37">
        <v>2.0</v>
      </c>
      <c r="M38" s="38">
        <v>0.0</v>
      </c>
      <c r="N38" s="39" t="str">
        <f>VLOOKUP($N35,tools!$A$1:$H$14,4)</f>
        <v>hráč 2</v>
      </c>
      <c r="O38" s="37">
        <v>0.0</v>
      </c>
      <c r="P38" s="38">
        <v>2.0</v>
      </c>
      <c r="Q38" s="40" t="str">
        <f>VLOOKUP($Q35,tools!$A$1:$H$14,4)</f>
        <v>hráč 2</v>
      </c>
      <c r="S38" s="46" t="s">
        <v>3</v>
      </c>
      <c r="T38" s="47">
        <f t="array" ref="T38">COUNTif({C36:C42;F36:F42;I36:I42;L36:L42;O36:O42},2)</f>
        <v>11</v>
      </c>
    </row>
    <row r="39">
      <c r="A39" s="35" t="s">
        <v>18</v>
      </c>
      <c r="B39" s="36" t="str">
        <f>VLOOKUP($B35,tools!$A$1:$H$14,5)</f>
        <v>hráč 3</v>
      </c>
      <c r="C39" s="37">
        <v>2.0</v>
      </c>
      <c r="D39" s="38">
        <v>0.0</v>
      </c>
      <c r="E39" s="39" t="str">
        <f>VLOOKUP($E35,tools!$A$1:$H$14,5)</f>
        <v>hráč 3</v>
      </c>
      <c r="F39" s="37">
        <v>2.0</v>
      </c>
      <c r="G39" s="38">
        <v>0.0</v>
      </c>
      <c r="H39" s="39" t="str">
        <f>VLOOKUP($H35,tools!$A$1:$H$14,5)</f>
        <v>hráč 3</v>
      </c>
      <c r="I39" s="37">
        <v>1.0</v>
      </c>
      <c r="J39" s="38">
        <v>1.0</v>
      </c>
      <c r="K39" s="39" t="str">
        <f>VLOOKUP($K35,tools!$A$1:$H$14,5)</f>
        <v>hráč 3</v>
      </c>
      <c r="L39" s="37">
        <v>2.0</v>
      </c>
      <c r="M39" s="38">
        <v>0.0</v>
      </c>
      <c r="N39" s="39" t="str">
        <f>VLOOKUP($N35,tools!$A$1:$H$14,5)</f>
        <v>hráč 3</v>
      </c>
      <c r="O39" s="37">
        <v>1.0</v>
      </c>
      <c r="P39" s="38">
        <v>1.0</v>
      </c>
      <c r="Q39" s="40" t="str">
        <f>VLOOKUP($Q35,tools!$A$1:$H$14,5)</f>
        <v>hráč 3</v>
      </c>
      <c r="S39" s="46" t="s">
        <v>4</v>
      </c>
      <c r="T39" s="48">
        <f t="array" ref="T39">COUNTif({C36:C42;F36:F42;I36:I42;L36:L42;O36:O42},1)</f>
        <v>12</v>
      </c>
    </row>
    <row r="40">
      <c r="A40" s="35" t="s">
        <v>19</v>
      </c>
      <c r="B40" s="36" t="str">
        <f>VLOOKUP($B35,tools!$A$1:$H$14,6)</f>
        <v>hráč 4</v>
      </c>
      <c r="C40" s="37">
        <v>0.0</v>
      </c>
      <c r="D40" s="38">
        <v>2.0</v>
      </c>
      <c r="E40" s="39" t="str">
        <f>VLOOKUP($E35,tools!$A$1:$H$14,6)</f>
        <v>hráč 4</v>
      </c>
      <c r="F40" s="37">
        <v>0.0</v>
      </c>
      <c r="G40" s="38">
        <v>2.0</v>
      </c>
      <c r="H40" s="39" t="str">
        <f>VLOOKUP($H35,tools!$A$1:$H$14,6)</f>
        <v>hráč 4</v>
      </c>
      <c r="I40" s="37">
        <v>0.0</v>
      </c>
      <c r="J40" s="38">
        <v>2.0</v>
      </c>
      <c r="K40" s="39" t="str">
        <f>VLOOKUP($K35,tools!$A$1:$H$14,6)</f>
        <v>hráč 4</v>
      </c>
      <c r="L40" s="37">
        <v>0.0</v>
      </c>
      <c r="M40" s="38">
        <v>2.0</v>
      </c>
      <c r="N40" s="39" t="str">
        <f>VLOOKUP($N35,tools!$A$1:$H$14,6)</f>
        <v>hráč 4</v>
      </c>
      <c r="O40" s="37">
        <v>0.0</v>
      </c>
      <c r="P40" s="38">
        <v>2.0</v>
      </c>
      <c r="Q40" s="40" t="str">
        <f>VLOOKUP($Q35,tools!$A$1:$H$14,6)</f>
        <v>hráč 4</v>
      </c>
      <c r="S40" s="49" t="s">
        <v>5</v>
      </c>
      <c r="T40" s="50">
        <f t="array" ref="T40">COUNTif({C36:C42;F36:F42;I36:I42;L36:L42;O36:O42},0)</f>
        <v>12</v>
      </c>
    </row>
    <row r="41">
      <c r="A41" s="35" t="s">
        <v>20</v>
      </c>
      <c r="B41" s="36" t="str">
        <f>VLOOKUP($B35,tools!$A$1:$H$14,7)</f>
        <v>náhradník 1</v>
      </c>
      <c r="C41" s="37">
        <v>2.0</v>
      </c>
      <c r="D41" s="38">
        <v>0.0</v>
      </c>
      <c r="E41" s="39" t="str">
        <f>VLOOKUP($E35,tools!$A$1:$H$14,7)</f>
        <v>náhradník 1</v>
      </c>
      <c r="F41" s="37">
        <v>1.0</v>
      </c>
      <c r="G41" s="38">
        <v>1.0</v>
      </c>
      <c r="H41" s="39" t="str">
        <f>VLOOKUP($H35,tools!$A$1:$H$14,7)</f>
        <v>náhradník 1</v>
      </c>
      <c r="I41" s="37">
        <v>1.0</v>
      </c>
      <c r="J41" s="38">
        <v>1.0</v>
      </c>
      <c r="K41" s="39" t="str">
        <f>VLOOKUP($K35,tools!$A$1:$H$14,7)</f>
        <v>náhradník 1</v>
      </c>
      <c r="L41" s="37">
        <v>2.0</v>
      </c>
      <c r="M41" s="38">
        <v>0.0</v>
      </c>
      <c r="N41" s="39" t="str">
        <f>VLOOKUP($N35,tools!$A$1:$H$14,7)</f>
        <v>náhradník 1</v>
      </c>
      <c r="O41" s="37">
        <v>1.0</v>
      </c>
      <c r="P41" s="38">
        <v>1.0</v>
      </c>
      <c r="Q41" s="40" t="str">
        <f>VLOOKUP($Q35,tools!$A$1:$H$14,7)</f>
        <v>náhradník 1</v>
      </c>
    </row>
    <row r="42">
      <c r="A42" s="51" t="s">
        <v>21</v>
      </c>
      <c r="B42" s="52" t="str">
        <f>VLOOKUP($B35,tools!$A$1:$H$14,8)</f>
        <v>náhradník 2</v>
      </c>
      <c r="C42" s="53">
        <v>1.0</v>
      </c>
      <c r="D42" s="54">
        <v>1.0</v>
      </c>
      <c r="E42" s="55" t="str">
        <f>VLOOKUP($E35,tools!$A$1:$H$14,8)</f>
        <v>náhradník 2</v>
      </c>
      <c r="F42" s="53">
        <v>2.0</v>
      </c>
      <c r="G42" s="54">
        <v>0.0</v>
      </c>
      <c r="H42" s="55" t="str">
        <f>VLOOKUP($H35,tools!$A$1:$H$14,8)</f>
        <v>náhradník 2</v>
      </c>
      <c r="I42" s="53">
        <v>1.0</v>
      </c>
      <c r="J42" s="54">
        <v>1.0</v>
      </c>
      <c r="K42" s="55" t="str">
        <f>VLOOKUP($K35,tools!$A$1:$H$14,8)</f>
        <v>náhradník 2</v>
      </c>
      <c r="L42" s="53">
        <v>1.0</v>
      </c>
      <c r="M42" s="54">
        <v>1.0</v>
      </c>
      <c r="N42" s="55" t="str">
        <f>VLOOKUP($N35,tools!$A$1:$H$14,8)</f>
        <v>náhradník 2</v>
      </c>
      <c r="O42" s="53">
        <v>0.0</v>
      </c>
      <c r="P42" s="54">
        <v>2.0</v>
      </c>
      <c r="Q42" s="56" t="str">
        <f>VLOOKUP($Q35,tools!$A$1:$H$14,8)</f>
        <v>náhradník 2</v>
      </c>
    </row>
    <row r="43">
      <c r="A43" s="59"/>
      <c r="B43" s="60"/>
      <c r="C43" s="60"/>
      <c r="D43" s="59"/>
      <c r="E43" s="60"/>
      <c r="F43" s="59"/>
      <c r="G43" s="59"/>
      <c r="H43" s="60"/>
      <c r="I43" s="59"/>
      <c r="J43" s="59"/>
      <c r="K43" s="60"/>
      <c r="L43" s="59"/>
      <c r="M43" s="59"/>
      <c r="N43" s="60"/>
      <c r="O43" s="59"/>
      <c r="P43" s="59"/>
      <c r="Q43" s="60"/>
    </row>
    <row r="45">
      <c r="A45" s="20" t="s">
        <v>2</v>
      </c>
      <c r="B45" s="21" t="s">
        <v>0</v>
      </c>
      <c r="C45" s="22" t="s">
        <v>6</v>
      </c>
      <c r="D45" s="23"/>
      <c r="E45" s="24" t="s">
        <v>7</v>
      </c>
      <c r="F45" s="22" t="s">
        <v>6</v>
      </c>
      <c r="G45" s="23"/>
      <c r="H45" s="24" t="s">
        <v>7</v>
      </c>
      <c r="I45" s="22" t="s">
        <v>6</v>
      </c>
      <c r="J45" s="23"/>
      <c r="K45" s="24" t="s">
        <v>7</v>
      </c>
      <c r="L45" s="22" t="s">
        <v>6</v>
      </c>
      <c r="M45" s="23"/>
      <c r="N45" s="24" t="s">
        <v>7</v>
      </c>
      <c r="O45" s="22" t="s">
        <v>6</v>
      </c>
      <c r="P45" s="23"/>
      <c r="Q45" s="21" t="s">
        <v>7</v>
      </c>
      <c r="S45" s="25" t="str">
        <f>B46</f>
        <v>týms4</v>
      </c>
      <c r="T45" s="26"/>
    </row>
    <row r="46">
      <c r="A46" s="28">
        <f>T48</f>
        <v>15</v>
      </c>
      <c r="B46" s="29" t="s">
        <v>12</v>
      </c>
      <c r="C46" s="30"/>
      <c r="D46" s="30"/>
      <c r="E46" s="31" t="s">
        <v>8</v>
      </c>
      <c r="F46" s="30"/>
      <c r="G46" s="30"/>
      <c r="H46" s="31" t="s">
        <v>9</v>
      </c>
      <c r="I46" s="30"/>
      <c r="J46" s="30"/>
      <c r="K46" s="31" t="s">
        <v>10</v>
      </c>
      <c r="L46" s="30"/>
      <c r="M46" s="30"/>
      <c r="N46" s="31" t="s">
        <v>11</v>
      </c>
      <c r="O46" s="30"/>
      <c r="P46" s="30"/>
      <c r="Q46" s="32" t="s">
        <v>13</v>
      </c>
      <c r="S46" s="33"/>
      <c r="T46" s="34"/>
    </row>
    <row r="47">
      <c r="A47" s="57" t="s">
        <v>14</v>
      </c>
      <c r="B47" s="36" t="str">
        <f>VLOOKUP($B46,tools!$A$1:$H$14,2)</f>
        <v>kapitán</v>
      </c>
      <c r="C47" s="37">
        <v>0.0</v>
      </c>
      <c r="D47" s="38">
        <v>2.0</v>
      </c>
      <c r="E47" s="39" t="str">
        <f>VLOOKUP($E46,tools!$A$1:$H$14,2)</f>
        <v>kapitán</v>
      </c>
      <c r="F47" s="37">
        <v>1.0</v>
      </c>
      <c r="G47" s="38">
        <v>1.0</v>
      </c>
      <c r="H47" s="39" t="str">
        <f>VLOOKUP($H46,tools!$A$1:$H$14,2)</f>
        <v>kapitán</v>
      </c>
      <c r="I47" s="37">
        <v>0.0</v>
      </c>
      <c r="J47" s="38">
        <v>2.0</v>
      </c>
      <c r="K47" s="39" t="str">
        <f>VLOOKUP($K46,tools!$A$1:$H$14,2)</f>
        <v>kapitán</v>
      </c>
      <c r="L47" s="37">
        <v>2.0</v>
      </c>
      <c r="M47" s="38">
        <v>0.0</v>
      </c>
      <c r="N47" s="39" t="str">
        <f>VLOOKUP($N46,tools!$A$1:$H$14,2)</f>
        <v>kapitán</v>
      </c>
      <c r="O47" s="37">
        <v>2.0</v>
      </c>
      <c r="P47" s="38">
        <v>0.0</v>
      </c>
      <c r="Q47" s="40" t="str">
        <f>VLOOKUP($Q46,tools!$A$1:$H$14,2)</f>
        <v>kapitán</v>
      </c>
      <c r="S47" s="41" t="s">
        <v>1</v>
      </c>
      <c r="T47" s="42">
        <f>ROUND(((T48/$U$4)+(T49/$U$5)+($U$6/T50)+($U$7/T51))/4,2)</f>
        <v>0.84</v>
      </c>
    </row>
    <row r="48">
      <c r="A48" s="35" t="s">
        <v>16</v>
      </c>
      <c r="B48" s="36" t="str">
        <f>VLOOKUP($B46,tools!$A$1:$H$14,3)</f>
        <v>hráč 1</v>
      </c>
      <c r="C48" s="37">
        <v>0.0</v>
      </c>
      <c r="D48" s="38">
        <v>2.0</v>
      </c>
      <c r="E48" s="39" t="str">
        <f>VLOOKUP($E46,tools!$A$1:$H$14,3)</f>
        <v>hráč 1</v>
      </c>
      <c r="F48" s="37">
        <v>1.0</v>
      </c>
      <c r="G48" s="38">
        <v>1.0</v>
      </c>
      <c r="H48" s="39" t="str">
        <f>VLOOKUP($H46,tools!$A$1:$H$14,3)</f>
        <v>hráč 1</v>
      </c>
      <c r="I48" s="37">
        <v>1.0</v>
      </c>
      <c r="J48" s="38">
        <v>1.0</v>
      </c>
      <c r="K48" s="39" t="str">
        <f>VLOOKUP($K46,tools!$A$1:$H$14,3)</f>
        <v>hráč 1</v>
      </c>
      <c r="L48" s="37">
        <v>1.0</v>
      </c>
      <c r="M48" s="38">
        <v>1.0</v>
      </c>
      <c r="N48" s="39" t="str">
        <f>VLOOKUP($N46,tools!$A$1:$H$14,3)</f>
        <v>hráč 1</v>
      </c>
      <c r="O48" s="37">
        <v>1.0</v>
      </c>
      <c r="P48" s="38">
        <v>1.0</v>
      </c>
      <c r="Q48" s="40" t="str">
        <f>VLOOKUP($Q46,tools!$A$1:$H$14,3)</f>
        <v>hráč 1</v>
      </c>
      <c r="S48" s="43" t="s">
        <v>2</v>
      </c>
      <c r="T48" s="58">
        <f>SUM(C47:C53,F47:F53,I47:I53,L47:L53,O47:O53)/2</f>
        <v>15</v>
      </c>
    </row>
    <row r="49">
      <c r="A49" s="35" t="s">
        <v>17</v>
      </c>
      <c r="B49" s="36" t="str">
        <f>VLOOKUP($B46,tools!$A$1:$H$14,4)</f>
        <v>hráč 2</v>
      </c>
      <c r="C49" s="37">
        <v>0.0</v>
      </c>
      <c r="D49" s="38">
        <v>2.0</v>
      </c>
      <c r="E49" s="39" t="str">
        <f>VLOOKUP($E46,tools!$A$1:$H$14,4)</f>
        <v>hráč 2</v>
      </c>
      <c r="F49" s="37">
        <v>0.0</v>
      </c>
      <c r="G49" s="38">
        <v>2.0</v>
      </c>
      <c r="H49" s="39" t="str">
        <f>VLOOKUP($H46,tools!$A$1:$H$14,4)</f>
        <v>hráč 2</v>
      </c>
      <c r="I49" s="37">
        <v>0.0</v>
      </c>
      <c r="J49" s="38">
        <v>2.0</v>
      </c>
      <c r="K49" s="39" t="str">
        <f>VLOOKUP($K46,tools!$A$1:$H$14,4)</f>
        <v>hráč 2</v>
      </c>
      <c r="L49" s="37">
        <v>0.0</v>
      </c>
      <c r="M49" s="38">
        <v>2.0</v>
      </c>
      <c r="N49" s="39" t="str">
        <f>VLOOKUP($N46,tools!$A$1:$H$14,4)</f>
        <v>hráč 2</v>
      </c>
      <c r="O49" s="37">
        <v>2.0</v>
      </c>
      <c r="P49" s="38">
        <v>0.0</v>
      </c>
      <c r="Q49" s="40" t="str">
        <f>VLOOKUP($Q46,tools!$A$1:$H$14,4)</f>
        <v>hráč 2</v>
      </c>
      <c r="S49" s="46" t="s">
        <v>3</v>
      </c>
      <c r="T49" s="47">
        <f t="array" ref="T49">COUNTif({C47:C53;F47:F53;I47:I53;L47:L53;O47:O53},2)</f>
        <v>8</v>
      </c>
    </row>
    <row r="50">
      <c r="A50" s="35" t="s">
        <v>18</v>
      </c>
      <c r="B50" s="36" t="str">
        <f>VLOOKUP($B46,tools!$A$1:$H$14,5)</f>
        <v>hráč 3</v>
      </c>
      <c r="C50" s="37">
        <v>2.0</v>
      </c>
      <c r="D50" s="38">
        <v>0.0</v>
      </c>
      <c r="E50" s="39" t="str">
        <f>VLOOKUP($E46,tools!$A$1:$H$14,5)</f>
        <v>hráč 3</v>
      </c>
      <c r="F50" s="37">
        <v>1.0</v>
      </c>
      <c r="G50" s="38">
        <v>1.0</v>
      </c>
      <c r="H50" s="39" t="str">
        <f>VLOOKUP($H46,tools!$A$1:$H$14,5)</f>
        <v>hráč 3</v>
      </c>
      <c r="I50" s="37">
        <v>1.0</v>
      </c>
      <c r="J50" s="38">
        <v>1.0</v>
      </c>
      <c r="K50" s="39" t="str">
        <f>VLOOKUP($K46,tools!$A$1:$H$14,5)</f>
        <v>hráč 3</v>
      </c>
      <c r="L50" s="37">
        <v>0.0</v>
      </c>
      <c r="M50" s="38">
        <v>2.0</v>
      </c>
      <c r="N50" s="39" t="str">
        <f>VLOOKUP($N46,tools!$A$1:$H$14,5)</f>
        <v>hráč 3</v>
      </c>
      <c r="O50" s="37">
        <v>1.0</v>
      </c>
      <c r="P50" s="38">
        <v>1.0</v>
      </c>
      <c r="Q50" s="40" t="str">
        <f>VLOOKUP($Q46,tools!$A$1:$H$14,5)</f>
        <v>hráč 3</v>
      </c>
      <c r="S50" s="46" t="s">
        <v>4</v>
      </c>
      <c r="T50" s="48">
        <f t="array" ref="T50">COUNTif({C47:C53;F47:F53;I47:I53;L47:L53;O47:O53},1)</f>
        <v>14</v>
      </c>
    </row>
    <row r="51">
      <c r="A51" s="35" t="s">
        <v>19</v>
      </c>
      <c r="B51" s="36" t="str">
        <f>VLOOKUP($B46,tools!$A$1:$H$14,6)</f>
        <v>hráč 4</v>
      </c>
      <c r="C51" s="37">
        <v>0.0</v>
      </c>
      <c r="D51" s="38">
        <v>2.0</v>
      </c>
      <c r="E51" s="39" t="str">
        <f>VLOOKUP($E46,tools!$A$1:$H$14,6)</f>
        <v>hráč 4</v>
      </c>
      <c r="F51" s="37">
        <v>0.0</v>
      </c>
      <c r="G51" s="38">
        <v>2.0</v>
      </c>
      <c r="H51" s="39" t="str">
        <f>VLOOKUP($H46,tools!$A$1:$H$14,6)</f>
        <v>hráč 4</v>
      </c>
      <c r="I51" s="37">
        <v>0.0</v>
      </c>
      <c r="J51" s="38">
        <v>2.0</v>
      </c>
      <c r="K51" s="39" t="str">
        <f>VLOOKUP($K46,tools!$A$1:$H$14,6)</f>
        <v>hráč 4</v>
      </c>
      <c r="L51" s="37">
        <v>2.0</v>
      </c>
      <c r="M51" s="38">
        <v>0.0</v>
      </c>
      <c r="N51" s="39" t="str">
        <f>VLOOKUP($N46,tools!$A$1:$H$14,6)</f>
        <v>hráč 4</v>
      </c>
      <c r="O51" s="37">
        <v>2.0</v>
      </c>
      <c r="P51" s="38">
        <v>0.0</v>
      </c>
      <c r="Q51" s="40" t="str">
        <f>VLOOKUP($Q46,tools!$A$1:$H$14,6)</f>
        <v>hráč 4</v>
      </c>
      <c r="S51" s="49" t="s">
        <v>5</v>
      </c>
      <c r="T51" s="50">
        <f t="array" ref="T51">COUNTif({C47:C53;F47:F53;I47:I53;L47:L53;O47:O53},0)</f>
        <v>13</v>
      </c>
    </row>
    <row r="52">
      <c r="A52" s="35" t="s">
        <v>20</v>
      </c>
      <c r="B52" s="36" t="str">
        <f>VLOOKUP($B46,tools!$A$1:$H$14,7)</f>
        <v>náhradník 1</v>
      </c>
      <c r="C52" s="37">
        <v>1.0</v>
      </c>
      <c r="D52" s="38">
        <v>1.0</v>
      </c>
      <c r="E52" s="39" t="str">
        <f>VLOOKUP($E46,tools!$A$1:$H$14,7)</f>
        <v>náhradník 1</v>
      </c>
      <c r="F52" s="37">
        <v>1.0</v>
      </c>
      <c r="G52" s="38">
        <v>1.0</v>
      </c>
      <c r="H52" s="39" t="str">
        <f>VLOOKUP($H46,tools!$A$1:$H$14,7)</f>
        <v>náhradník 1</v>
      </c>
      <c r="I52" s="37">
        <v>1.0</v>
      </c>
      <c r="J52" s="38">
        <v>1.0</v>
      </c>
      <c r="K52" s="39" t="str">
        <f>VLOOKUP($K46,tools!$A$1:$H$14,7)</f>
        <v>náhradník 1</v>
      </c>
      <c r="L52" s="37">
        <v>0.0</v>
      </c>
      <c r="M52" s="38">
        <v>2.0</v>
      </c>
      <c r="N52" s="39" t="str">
        <f>VLOOKUP($N46,tools!$A$1:$H$14,7)</f>
        <v>náhradník 1</v>
      </c>
      <c r="O52" s="37">
        <v>1.0</v>
      </c>
      <c r="P52" s="38">
        <v>1.0</v>
      </c>
      <c r="Q52" s="40" t="str">
        <f>VLOOKUP($Q46,tools!$A$1:$H$14,7)</f>
        <v>náhradník 1</v>
      </c>
    </row>
    <row r="53">
      <c r="A53" s="51" t="s">
        <v>21</v>
      </c>
      <c r="B53" s="52" t="str">
        <f>VLOOKUP($B46,tools!$A$1:$H$14,8)</f>
        <v>náhradník 2</v>
      </c>
      <c r="C53" s="53">
        <v>2.0</v>
      </c>
      <c r="D53" s="54">
        <v>0.0</v>
      </c>
      <c r="E53" s="55" t="str">
        <f>VLOOKUP($E46,tools!$A$1:$H$14,8)</f>
        <v>náhradník 2</v>
      </c>
      <c r="F53" s="53">
        <v>0.0</v>
      </c>
      <c r="G53" s="54">
        <v>2.0</v>
      </c>
      <c r="H53" s="55" t="str">
        <f>VLOOKUP($H46,tools!$A$1:$H$14,8)</f>
        <v>náhradník 2</v>
      </c>
      <c r="I53" s="53">
        <v>1.0</v>
      </c>
      <c r="J53" s="54">
        <v>1.0</v>
      </c>
      <c r="K53" s="55" t="str">
        <f>VLOOKUP($K46,tools!$A$1:$H$14,8)</f>
        <v>náhradník 2</v>
      </c>
      <c r="L53" s="53">
        <v>1.0</v>
      </c>
      <c r="M53" s="54">
        <v>1.0</v>
      </c>
      <c r="N53" s="55" t="str">
        <f>VLOOKUP($N46,tools!$A$1:$H$14,8)</f>
        <v>náhradník 2</v>
      </c>
      <c r="O53" s="53">
        <v>2.0</v>
      </c>
      <c r="P53" s="54">
        <v>0.0</v>
      </c>
      <c r="Q53" s="56" t="str">
        <f>VLOOKUP($Q46,tools!$A$1:$H$14,8)</f>
        <v>náhradník 2</v>
      </c>
    </row>
    <row r="54">
      <c r="A54" s="59"/>
      <c r="B54" s="60"/>
      <c r="C54" s="60"/>
      <c r="D54" s="59"/>
      <c r="E54" s="60"/>
      <c r="F54" s="59"/>
      <c r="G54" s="59"/>
      <c r="H54" s="60"/>
      <c r="I54" s="59"/>
      <c r="J54" s="59"/>
      <c r="K54" s="60"/>
      <c r="L54" s="59"/>
      <c r="M54" s="59"/>
      <c r="N54" s="60"/>
      <c r="O54" s="59"/>
      <c r="P54" s="59"/>
      <c r="Q54" s="60"/>
    </row>
    <row r="56">
      <c r="A56" s="20" t="s">
        <v>2</v>
      </c>
      <c r="B56" s="21" t="s">
        <v>0</v>
      </c>
      <c r="C56" s="22" t="s">
        <v>6</v>
      </c>
      <c r="D56" s="23"/>
      <c r="E56" s="24" t="s">
        <v>7</v>
      </c>
      <c r="F56" s="22" t="s">
        <v>6</v>
      </c>
      <c r="G56" s="23"/>
      <c r="H56" s="24" t="s">
        <v>7</v>
      </c>
      <c r="I56" s="22" t="s">
        <v>6</v>
      </c>
      <c r="J56" s="23"/>
      <c r="K56" s="24" t="s">
        <v>7</v>
      </c>
      <c r="L56" s="22" t="s">
        <v>6</v>
      </c>
      <c r="M56" s="23"/>
      <c r="N56" s="24" t="s">
        <v>7</v>
      </c>
      <c r="O56" s="22" t="s">
        <v>6</v>
      </c>
      <c r="P56" s="23"/>
      <c r="Q56" s="21" t="s">
        <v>7</v>
      </c>
      <c r="S56" s="25" t="str">
        <f>B57</f>
        <v>týms5</v>
      </c>
      <c r="T56" s="26"/>
    </row>
    <row r="57">
      <c r="A57" s="28">
        <f>T59</f>
        <v>13.5</v>
      </c>
      <c r="B57" s="29" t="s">
        <v>13</v>
      </c>
      <c r="C57" s="30"/>
      <c r="D57" s="30"/>
      <c r="E57" s="31" t="s">
        <v>8</v>
      </c>
      <c r="F57" s="30"/>
      <c r="G57" s="30"/>
      <c r="H57" s="31" t="s">
        <v>9</v>
      </c>
      <c r="I57" s="30"/>
      <c r="J57" s="30"/>
      <c r="K57" s="31" t="s">
        <v>10</v>
      </c>
      <c r="L57" s="30"/>
      <c r="M57" s="30"/>
      <c r="N57" s="31" t="s">
        <v>11</v>
      </c>
      <c r="O57" s="30"/>
      <c r="P57" s="30"/>
      <c r="Q57" s="32" t="s">
        <v>12</v>
      </c>
      <c r="S57" s="33"/>
      <c r="T57" s="34"/>
    </row>
    <row r="58">
      <c r="A58" s="57" t="s">
        <v>14</v>
      </c>
      <c r="B58" s="36" t="str">
        <f>VLOOKUP($B57,tools!$A$1:$H$14,2)</f>
        <v>kapitán</v>
      </c>
      <c r="C58" s="37">
        <v>0.0</v>
      </c>
      <c r="D58" s="38">
        <v>2.0</v>
      </c>
      <c r="E58" s="39" t="str">
        <f>VLOOKUP($E57,tools!$A$1:$H$14,2)</f>
        <v>kapitán</v>
      </c>
      <c r="F58" s="37">
        <v>0.0</v>
      </c>
      <c r="G58" s="38">
        <v>2.0</v>
      </c>
      <c r="H58" s="39" t="str">
        <f>VLOOKUP($H57,tools!$A$1:$H$14,2)</f>
        <v>kapitán</v>
      </c>
      <c r="I58" s="37">
        <v>0.0</v>
      </c>
      <c r="J58" s="38">
        <v>2.0</v>
      </c>
      <c r="K58" s="39" t="str">
        <f>VLOOKUP($K57,tools!$A$1:$H$14,2)</f>
        <v>kapitán</v>
      </c>
      <c r="L58" s="37">
        <v>1.0</v>
      </c>
      <c r="M58" s="38">
        <v>1.0</v>
      </c>
      <c r="N58" s="39" t="str">
        <f>VLOOKUP($N57,tools!$A$1:$H$14,2)</f>
        <v>kapitán</v>
      </c>
      <c r="O58" s="37">
        <v>0.0</v>
      </c>
      <c r="P58" s="38">
        <v>2.0</v>
      </c>
      <c r="Q58" s="40" t="str">
        <f>VLOOKUP($Q57,tools!$A$1:$H$14,2)</f>
        <v>kapitán</v>
      </c>
      <c r="S58" s="41" t="s">
        <v>1</v>
      </c>
      <c r="T58" s="42">
        <f>ROUND(((T59/$U$4)+(T60/$U$5)+($U$6/T61)+($U$7/T62))/4,2)</f>
        <v>0.74</v>
      </c>
    </row>
    <row r="59">
      <c r="A59" s="35" t="s">
        <v>16</v>
      </c>
      <c r="B59" s="36" t="str">
        <f>VLOOKUP($B57,tools!$A$1:$H$14,3)</f>
        <v>hráč 1</v>
      </c>
      <c r="C59" s="37">
        <v>1.0</v>
      </c>
      <c r="D59" s="38">
        <v>1.0</v>
      </c>
      <c r="E59" s="39" t="str">
        <f>VLOOKUP($E57,tools!$A$1:$H$14,3)</f>
        <v>hráč 1</v>
      </c>
      <c r="F59" s="37">
        <v>2.0</v>
      </c>
      <c r="G59" s="38">
        <v>0.0</v>
      </c>
      <c r="H59" s="39" t="str">
        <f>VLOOKUP($H57,tools!$A$1:$H$14,3)</f>
        <v>hráč 1</v>
      </c>
      <c r="I59" s="37">
        <v>1.0</v>
      </c>
      <c r="J59" s="38">
        <v>1.0</v>
      </c>
      <c r="K59" s="39" t="str">
        <f>VLOOKUP($K57,tools!$A$1:$H$14,3)</f>
        <v>hráč 1</v>
      </c>
      <c r="L59" s="37">
        <v>1.0</v>
      </c>
      <c r="M59" s="38">
        <v>1.0</v>
      </c>
      <c r="N59" s="39" t="str">
        <f>VLOOKUP($N57,tools!$A$1:$H$14,3)</f>
        <v>hráč 1</v>
      </c>
      <c r="O59" s="37">
        <v>1.0</v>
      </c>
      <c r="P59" s="38">
        <v>1.0</v>
      </c>
      <c r="Q59" s="40" t="str">
        <f>VLOOKUP($Q57,tools!$A$1:$H$14,3)</f>
        <v>hráč 1</v>
      </c>
      <c r="S59" s="61" t="s">
        <v>2</v>
      </c>
      <c r="T59" s="58">
        <f>SUM(C58:C64,F58:F64,I58:I64,L58:L64,O58:O64)/2</f>
        <v>13.5</v>
      </c>
    </row>
    <row r="60">
      <c r="A60" s="35" t="s">
        <v>17</v>
      </c>
      <c r="B60" s="36" t="str">
        <f>VLOOKUP($B57,tools!$A$1:$H$14,4)</f>
        <v>hráč 2</v>
      </c>
      <c r="C60" s="37">
        <v>0.0</v>
      </c>
      <c r="D60" s="38">
        <v>2.0</v>
      </c>
      <c r="E60" s="39" t="str">
        <f>VLOOKUP($E57,tools!$A$1:$H$14,4)</f>
        <v>hráč 2</v>
      </c>
      <c r="F60" s="37">
        <v>0.0</v>
      </c>
      <c r="G60" s="38">
        <v>2.0</v>
      </c>
      <c r="H60" s="39" t="str">
        <f>VLOOKUP($H57,tools!$A$1:$H$14,4)</f>
        <v>hráč 2</v>
      </c>
      <c r="I60" s="37">
        <v>0.0</v>
      </c>
      <c r="J60" s="38">
        <v>2.0</v>
      </c>
      <c r="K60" s="39" t="str">
        <f>VLOOKUP($K57,tools!$A$1:$H$14,4)</f>
        <v>hráč 2</v>
      </c>
      <c r="L60" s="37">
        <v>2.0</v>
      </c>
      <c r="M60" s="38">
        <v>0.0</v>
      </c>
      <c r="N60" s="39" t="str">
        <f>VLOOKUP($N57,tools!$A$1:$H$14,4)</f>
        <v>hráč 2</v>
      </c>
      <c r="O60" s="37">
        <v>0.0</v>
      </c>
      <c r="P60" s="38">
        <v>2.0</v>
      </c>
      <c r="Q60" s="40" t="str">
        <f>VLOOKUP($Q57,tools!$A$1:$H$14,4)</f>
        <v>hráč 2</v>
      </c>
      <c r="S60" s="62" t="s">
        <v>3</v>
      </c>
      <c r="T60" s="47">
        <f t="array" ref="T60">COUNTif({C58:C64;F58:F64;I58:I64;L58:L64;O58:O64},2)</f>
        <v>6</v>
      </c>
    </row>
    <row r="61">
      <c r="A61" s="35" t="s">
        <v>18</v>
      </c>
      <c r="B61" s="36" t="str">
        <f>VLOOKUP($B57,tools!$A$1:$H$14,5)</f>
        <v>hráč 3</v>
      </c>
      <c r="C61" s="37">
        <v>2.0</v>
      </c>
      <c r="D61" s="38">
        <v>0.0</v>
      </c>
      <c r="E61" s="39" t="str">
        <f>VLOOKUP($E57,tools!$A$1:$H$14,5)</f>
        <v>hráč 3</v>
      </c>
      <c r="F61" s="37">
        <v>1.0</v>
      </c>
      <c r="G61" s="38">
        <v>1.0</v>
      </c>
      <c r="H61" s="39" t="str">
        <f>VLOOKUP($H57,tools!$A$1:$H$14,5)</f>
        <v>hráč 3</v>
      </c>
      <c r="I61" s="37">
        <v>1.0</v>
      </c>
      <c r="J61" s="38">
        <v>1.0</v>
      </c>
      <c r="K61" s="39" t="str">
        <f>VLOOKUP($K57,tools!$A$1:$H$14,5)</f>
        <v>hráč 3</v>
      </c>
      <c r="L61" s="37">
        <v>1.0</v>
      </c>
      <c r="M61" s="38">
        <v>1.0</v>
      </c>
      <c r="N61" s="39" t="str">
        <f>VLOOKUP($N57,tools!$A$1:$H$14,5)</f>
        <v>hráč 3</v>
      </c>
      <c r="O61" s="37">
        <v>1.0</v>
      </c>
      <c r="P61" s="38">
        <v>1.0</v>
      </c>
      <c r="Q61" s="40" t="str">
        <f>VLOOKUP($Q57,tools!$A$1:$H$14,5)</f>
        <v>hráč 3</v>
      </c>
      <c r="S61" s="62" t="s">
        <v>4</v>
      </c>
      <c r="T61" s="48">
        <f t="array" ref="T61">COUNTif({C58:C64;F58:F64;I58:I64;L58:L64;O58:O64},1)</f>
        <v>15</v>
      </c>
    </row>
    <row r="62">
      <c r="A62" s="35" t="s">
        <v>19</v>
      </c>
      <c r="B62" s="36" t="str">
        <f>VLOOKUP($B57,tools!$A$1:$H$14,6)</f>
        <v>hráč 4</v>
      </c>
      <c r="C62" s="37">
        <v>0.0</v>
      </c>
      <c r="D62" s="38">
        <v>2.0</v>
      </c>
      <c r="E62" s="39" t="str">
        <f>VLOOKUP($E57,tools!$A$1:$H$14,6)</f>
        <v>hráč 4</v>
      </c>
      <c r="F62" s="37">
        <v>0.0</v>
      </c>
      <c r="G62" s="38">
        <v>2.0</v>
      </c>
      <c r="H62" s="39" t="str">
        <f>VLOOKUP($H57,tools!$A$1:$H$14,6)</f>
        <v>hráč 4</v>
      </c>
      <c r="I62" s="37">
        <v>2.0</v>
      </c>
      <c r="J62" s="38">
        <v>0.0</v>
      </c>
      <c r="K62" s="39" t="str">
        <f>VLOOKUP($K57,tools!$A$1:$H$14,6)</f>
        <v>hráč 4</v>
      </c>
      <c r="L62" s="37">
        <v>2.0</v>
      </c>
      <c r="M62" s="38">
        <v>0.0</v>
      </c>
      <c r="N62" s="39" t="str">
        <f>VLOOKUP($N57,tools!$A$1:$H$14,6)</f>
        <v>hráč 4</v>
      </c>
      <c r="O62" s="37">
        <v>0.0</v>
      </c>
      <c r="P62" s="38">
        <v>2.0</v>
      </c>
      <c r="Q62" s="40" t="str">
        <f>VLOOKUP($Q57,tools!$A$1:$H$14,6)</f>
        <v>hráč 4</v>
      </c>
      <c r="S62" s="63" t="s">
        <v>5</v>
      </c>
      <c r="T62" s="50">
        <f t="array" ref="T62">COUNTif({C58:C64;F58:F64;I58:I64;L58:L64;O58:O64},0)</f>
        <v>14</v>
      </c>
    </row>
    <row r="63">
      <c r="A63" s="35" t="s">
        <v>20</v>
      </c>
      <c r="B63" s="36" t="str">
        <f>VLOOKUP($B57,tools!$A$1:$H$14,7)</f>
        <v>náhradník 1</v>
      </c>
      <c r="C63" s="37">
        <v>1.0</v>
      </c>
      <c r="D63" s="38">
        <v>1.0</v>
      </c>
      <c r="E63" s="39" t="str">
        <f>VLOOKUP($E57,tools!$A$1:$H$14,7)</f>
        <v>náhradník 1</v>
      </c>
      <c r="F63" s="37">
        <v>1.0</v>
      </c>
      <c r="G63" s="38">
        <v>1.0</v>
      </c>
      <c r="H63" s="39" t="str">
        <f>VLOOKUP($H57,tools!$A$1:$H$14,7)</f>
        <v>náhradník 1</v>
      </c>
      <c r="I63" s="37">
        <v>0.0</v>
      </c>
      <c r="J63" s="38">
        <v>2.0</v>
      </c>
      <c r="K63" s="39" t="str">
        <f>VLOOKUP($K57,tools!$A$1:$H$14,7)</f>
        <v>náhradník 1</v>
      </c>
      <c r="L63" s="37">
        <v>1.0</v>
      </c>
      <c r="M63" s="38">
        <v>1.0</v>
      </c>
      <c r="N63" s="39" t="str">
        <f>VLOOKUP($N57,tools!$A$1:$H$14,7)</f>
        <v>náhradník 1</v>
      </c>
      <c r="O63" s="37">
        <v>1.0</v>
      </c>
      <c r="P63" s="38">
        <v>1.0</v>
      </c>
      <c r="Q63" s="40" t="str">
        <f>VLOOKUP($Q57,tools!$A$1:$H$14,7)</f>
        <v>náhradník 1</v>
      </c>
    </row>
    <row r="64">
      <c r="A64" s="51" t="s">
        <v>21</v>
      </c>
      <c r="B64" s="52" t="str">
        <f>VLOOKUP($B57,tools!$A$1:$H$14,8)</f>
        <v>náhradník 2</v>
      </c>
      <c r="C64" s="53">
        <v>1.0</v>
      </c>
      <c r="D64" s="54">
        <v>1.0</v>
      </c>
      <c r="E64" s="55" t="str">
        <f>VLOOKUP($E57,tools!$A$1:$H$14,8)</f>
        <v>náhradník 2</v>
      </c>
      <c r="F64" s="53">
        <v>0.0</v>
      </c>
      <c r="G64" s="54">
        <v>2.0</v>
      </c>
      <c r="H64" s="55" t="str">
        <f>VLOOKUP($H57,tools!$A$1:$H$14,8)</f>
        <v>náhradník 2</v>
      </c>
      <c r="I64" s="53">
        <v>1.0</v>
      </c>
      <c r="J64" s="54">
        <v>1.0</v>
      </c>
      <c r="K64" s="55" t="str">
        <f>VLOOKUP($K57,tools!$A$1:$H$14,8)</f>
        <v>náhradník 2</v>
      </c>
      <c r="L64" s="53">
        <v>2.0</v>
      </c>
      <c r="M64" s="54">
        <v>0.0</v>
      </c>
      <c r="N64" s="55" t="str">
        <f>VLOOKUP($N57,tools!$A$1:$H$14,8)</f>
        <v>náhradník 2</v>
      </c>
      <c r="O64" s="53">
        <v>0.0</v>
      </c>
      <c r="P64" s="54">
        <v>2.0</v>
      </c>
      <c r="Q64" s="56" t="str">
        <f>VLOOKUP($Q57,tools!$A$1:$H$14,8)</f>
        <v>náhradník 2</v>
      </c>
    </row>
    <row r="65">
      <c r="A65" s="59"/>
      <c r="B65" s="60"/>
      <c r="C65" s="60"/>
      <c r="D65" s="59"/>
      <c r="E65" s="60"/>
      <c r="F65" s="59"/>
      <c r="G65" s="59"/>
      <c r="H65" s="60"/>
      <c r="I65" s="59"/>
      <c r="J65" s="59"/>
      <c r="K65" s="60"/>
      <c r="L65" s="59"/>
      <c r="M65" s="59"/>
      <c r="N65" s="60"/>
      <c r="O65" s="59"/>
      <c r="P65" s="59"/>
      <c r="Q65" s="60"/>
    </row>
  </sheetData>
  <mergeCells count="36">
    <mergeCell ref="L12:M13"/>
    <mergeCell ref="O12:P13"/>
    <mergeCell ref="C1:D2"/>
    <mergeCell ref="F1:G2"/>
    <mergeCell ref="I1:J2"/>
    <mergeCell ref="L1:M2"/>
    <mergeCell ref="O1:P2"/>
    <mergeCell ref="S1:T2"/>
    <mergeCell ref="C12:D13"/>
    <mergeCell ref="S12:T13"/>
    <mergeCell ref="F12:G13"/>
    <mergeCell ref="I12:J13"/>
    <mergeCell ref="F23:G24"/>
    <mergeCell ref="I23:J24"/>
    <mergeCell ref="L23:M24"/>
    <mergeCell ref="O23:P24"/>
    <mergeCell ref="S23:T24"/>
    <mergeCell ref="C23:D24"/>
    <mergeCell ref="C34:D35"/>
    <mergeCell ref="F34:G35"/>
    <mergeCell ref="I34:J35"/>
    <mergeCell ref="L34:M35"/>
    <mergeCell ref="O34:P35"/>
    <mergeCell ref="S34:T35"/>
    <mergeCell ref="F56:G57"/>
    <mergeCell ref="I56:J57"/>
    <mergeCell ref="L56:M57"/>
    <mergeCell ref="O56:P57"/>
    <mergeCell ref="C45:D46"/>
    <mergeCell ref="F45:G46"/>
    <mergeCell ref="I45:J46"/>
    <mergeCell ref="L45:M46"/>
    <mergeCell ref="O45:P46"/>
    <mergeCell ref="S45:T46"/>
    <mergeCell ref="C56:D57"/>
    <mergeCell ref="S56:T57"/>
  </mergeCells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2" priority="1" operator="equal">
      <formula>2</formula>
    </cfRule>
  </conditionalFormatting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3" priority="2" operator="equal">
      <formula>1</formula>
    </cfRule>
  </conditionalFormatting>
  <conditionalFormatting sqref="C3:C9 F3:F9 I3:I9 L3:L9 O3:O9 C14:C20 F14:F20 I14:I20 L14:L20 O14:O20 C25:C31 F25:F31 I25:I31 L25:L31 O25:O31 C36:C42 F36:F42 I36:I42 L36:L42 O36:O42 C47:C53 F47:F53 I47:I53 L47:L53 O47:O53 C58:C64 F58:F64 I58:I64 L58:L64 O58:O64">
    <cfRule type="cellIs" dxfId="4" priority="3" operator="equal">
      <formula>0</formula>
    </cfRule>
  </conditionalFormatting>
  <conditionalFormatting sqref="T3 T14 T25 T36 T47 T58">
    <cfRule type="colorScale" priority="4">
      <colorScale>
        <cfvo type="min"/>
        <cfvo type="percentile" val="50"/>
        <cfvo type="max"/>
        <color rgb="FFEA4335"/>
        <color rgb="FFFBBC04"/>
        <color rgb="FF34A853"/>
      </colorScale>
    </cfRule>
  </conditionalFormatting>
  <dataValidations>
    <dataValidation type="list" allowBlank="1" showDropDown="1" showErrorMessage="1" sqref="B2 E2 H2 K2 N2 Q2 B13 E13 H13 K13 N13 Q13 B24 E24 H24 K24 N24 Q24 B35 E35 H35 K35 N35 Q35 B46 E46 H46 K46 N46 Q46 B57 E57 H57 K57 N57 Q57">
      <formula1>tools!$A$3:$H$7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22</v>
      </c>
      <c r="B1" s="65" t="s">
        <v>14</v>
      </c>
      <c r="C1" s="65" t="s">
        <v>16</v>
      </c>
      <c r="D1" s="65" t="s">
        <v>17</v>
      </c>
      <c r="E1" s="65" t="s">
        <v>18</v>
      </c>
      <c r="F1" s="65" t="s">
        <v>19</v>
      </c>
      <c r="G1" s="65" t="s">
        <v>20</v>
      </c>
      <c r="H1" s="65" t="s">
        <v>21</v>
      </c>
      <c r="K1" s="66" t="s">
        <v>23</v>
      </c>
      <c r="L1" s="67" t="s">
        <v>24</v>
      </c>
      <c r="M1" s="67" t="s">
        <v>0</v>
      </c>
      <c r="N1" s="67" t="s">
        <v>2</v>
      </c>
      <c r="O1" s="67" t="s">
        <v>3</v>
      </c>
      <c r="P1" s="67" t="s">
        <v>4</v>
      </c>
      <c r="Q1" s="67" t="s">
        <v>5</v>
      </c>
    </row>
    <row r="2">
      <c r="A2" s="68"/>
      <c r="B2" s="68"/>
      <c r="K2" s="69">
        <f t="shared" ref="K2:K7" si="1">RANK(L2,$L$2:$L$7,0)</f>
        <v>1</v>
      </c>
      <c r="L2" s="70">
        <f>'Týmy'!T3</f>
        <v>1.31</v>
      </c>
      <c r="M2" s="70" t="str">
        <f>'Týmy'!S1</f>
        <v>týms0</v>
      </c>
      <c r="N2" s="70">
        <f>'Týmy'!$T4</f>
        <v>21</v>
      </c>
      <c r="O2" s="70">
        <f>'Týmy'!$T5</f>
        <v>17</v>
      </c>
      <c r="P2" s="70">
        <f>'Týmy'!$T6</f>
        <v>10</v>
      </c>
      <c r="Q2" s="70">
        <f>'Týmy'!$T7</f>
        <v>9</v>
      </c>
    </row>
    <row r="3">
      <c r="K3" s="69">
        <f t="shared" si="1"/>
        <v>2</v>
      </c>
      <c r="L3" s="70">
        <f>'Týmy'!T14</f>
        <v>1.25</v>
      </c>
      <c r="M3" s="70" t="str">
        <f>'Týmy'!S12</f>
        <v>týms1</v>
      </c>
      <c r="N3" s="70">
        <f>'Týmy'!$T15</f>
        <v>21</v>
      </c>
      <c r="O3" s="70">
        <f>'Týmy'!$T16</f>
        <v>15</v>
      </c>
      <c r="P3" s="70">
        <f>'Týmy'!$T17</f>
        <v>12</v>
      </c>
      <c r="Q3" s="70">
        <f>'Týmy'!$T18</f>
        <v>8</v>
      </c>
    </row>
    <row r="4">
      <c r="K4" s="69">
        <f t="shared" si="1"/>
        <v>4</v>
      </c>
      <c r="L4" s="70">
        <f>'Týmy'!T25</f>
        <v>0.97</v>
      </c>
      <c r="M4" s="70" t="str">
        <f>'Týmy'!S23</f>
        <v>týms2</v>
      </c>
      <c r="N4" s="70">
        <f>'Týmy'!$T26</f>
        <v>17.5</v>
      </c>
      <c r="O4" s="70">
        <f>'Týmy'!$T27</f>
        <v>10</v>
      </c>
      <c r="P4" s="70">
        <f>'Týmy'!$T28</f>
        <v>15</v>
      </c>
      <c r="Q4" s="70">
        <f>'Týmy'!$T29</f>
        <v>10</v>
      </c>
    </row>
    <row r="5">
      <c r="K5" s="69">
        <f t="shared" si="1"/>
        <v>3</v>
      </c>
      <c r="L5" s="70">
        <f>'Týmy'!T36</f>
        <v>0.99</v>
      </c>
      <c r="M5" s="70" t="str">
        <f>'Týmy'!S34</f>
        <v>týms3</v>
      </c>
      <c r="N5" s="70">
        <f>'Týmy'!$T37</f>
        <v>17</v>
      </c>
      <c r="O5" s="70">
        <f>'Týmy'!$T38</f>
        <v>11</v>
      </c>
      <c r="P5" s="70">
        <f>'Týmy'!$T39</f>
        <v>12</v>
      </c>
      <c r="Q5" s="70">
        <f>'Týmy'!$T40</f>
        <v>12</v>
      </c>
    </row>
    <row r="6">
      <c r="K6" s="69">
        <f t="shared" si="1"/>
        <v>5</v>
      </c>
      <c r="L6" s="70">
        <f>'Týmy'!T47</f>
        <v>0.84</v>
      </c>
      <c r="M6" s="70" t="str">
        <f>'Týmy'!S45</f>
        <v>týms4</v>
      </c>
      <c r="N6" s="70">
        <f>'Týmy'!$T48</f>
        <v>15</v>
      </c>
      <c r="O6" s="70">
        <f>'Týmy'!$T49</f>
        <v>8</v>
      </c>
      <c r="P6" s="70">
        <f>'Týmy'!$T50</f>
        <v>14</v>
      </c>
      <c r="Q6" s="70">
        <f>'Týmy'!$T51</f>
        <v>13</v>
      </c>
    </row>
    <row r="7">
      <c r="K7" s="69">
        <f t="shared" si="1"/>
        <v>6</v>
      </c>
      <c r="L7" s="70">
        <f>'Týmy'!T58</f>
        <v>0.74</v>
      </c>
      <c r="M7" s="70" t="str">
        <f>'Týmy'!S56</f>
        <v>týms5</v>
      </c>
      <c r="N7" s="70">
        <f>'Týmy'!$T59</f>
        <v>13.5</v>
      </c>
      <c r="O7" s="70">
        <f>'Týmy'!$T60</f>
        <v>6</v>
      </c>
      <c r="P7" s="70">
        <f>'Týmy'!$T61</f>
        <v>15</v>
      </c>
      <c r="Q7" s="70">
        <f>'Týmy'!$T62</f>
        <v>14</v>
      </c>
    </row>
  </sheetData>
  <drawing r:id="rId1"/>
</worksheet>
</file>