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P" sheetId="1" r:id="rId4"/>
    <sheet state="visible" name="PREP" sheetId="2" r:id="rId5"/>
    <sheet state="visible" name="PREP_Resources" sheetId="3" r:id="rId6"/>
    <sheet state="visible" name="sudeshs lists" sheetId="4" r:id="rId7"/>
    <sheet state="visible" name="Resources" sheetId="5" r:id="rId8"/>
    <sheet state="visible" name="Schedule" sheetId="6" r:id="rId9"/>
    <sheet state="visible" name="PEP-ProvideContext" sheetId="7" r:id="rId10"/>
  </sheets>
  <definedNames/>
  <calcPr/>
</workbook>
</file>

<file path=xl/sharedStrings.xml><?xml version="1.0" encoding="utf-8"?>
<sst xmlns="http://schemas.openxmlformats.org/spreadsheetml/2006/main" count="600" uniqueCount="309">
  <si>
    <t>Date</t>
  </si>
  <si>
    <t>Statement of Problem</t>
  </si>
  <si>
    <t>Output</t>
  </si>
  <si>
    <t>Category</t>
  </si>
  <si>
    <t>Host</t>
  </si>
  <si>
    <t>Classify movie reviews as positive, neutral or negative in a valid JSON.
 “The Goldfinch” felt like a beautifully shot but emotionally empty journey. The visuals were stunning, but the story dragged and left me feeling disconnected. I really wanted to love it, but I just couldn’t get into it.</t>
  </si>
  <si>
    <t>{
  "movie_reviews": [
    {
      "sentiment": "NEGATIVE",
      "name": "The Goldfinch"
    }
  ]
}</t>
  </si>
  <si>
    <t xml:space="preserve">Zero Shot - clarity, specificity, </t>
  </si>
  <si>
    <r>
      <rPr>
        <rFont val="Arial"/>
        <color theme="1"/>
      </rPr>
      <t xml:space="preserve">Write a prompt that instructs ChatGPT to  Parse Pizza orders to JSON:
</t>
    </r>
    <r>
      <rPr>
        <rFont val="Arial"/>
        <b/>
        <color theme="1"/>
      </rPr>
      <t>Example Order</t>
    </r>
    <r>
      <rPr>
        <rFont val="Arial"/>
        <color theme="1"/>
      </rPr>
      <t>: I want a small pizza with cheese, tomato sauce, and pepperoni. Also get me a large thin crust pizza with mushrooms and olives. And one medium gluten-free pizza with just mozzarella.</t>
    </r>
  </si>
  <si>
    <t>[
  {
    "size": "small",
    "type": "normal",
    "ingredients": ["cheese", "tomato sauce", "pepperoni"]
  },
  {
    "size": "large",
    "type": "thin crust",
    "ingredients": ["mushrooms", "olives"]
  },
  {
    "size": "medium",
    "type": "gluten-free",
    "ingredients": ["mozzarella"]
  }
]</t>
  </si>
  <si>
    <t>Craft a prompt that instructs ChatGPT to respond to the following user query as a friendly coding mentor, while keeping the answer short (under 150 words), beginner-friendly, and example-based.
User Query:What’s the difference between let, const, and var in JavaScript?</t>
  </si>
  <si>
    <t>Role based and Constraint</t>
  </si>
  <si>
    <r>
      <rPr>
        <rFont val="Arial"/>
        <color theme="1"/>
      </rPr>
      <t xml:space="preserve">
</t>
    </r>
    <r>
      <rPr>
        <rFont val="Arial"/>
        <b/>
        <color theme="1"/>
      </rPr>
      <t>Statement of Problem:</t>
    </r>
    <r>
      <rPr>
        <rFont val="Arial"/>
        <color theme="1"/>
      </rPr>
      <t xml:space="preserve">Write a prompt that instructs ChatGPT to act as a patient, knowledgeable Technical Support Engineer, helping a new developer troubleshoot why their deployed app isn’t showing updates after pushing new code.
</t>
    </r>
    <r>
      <rPr>
        <rFont val="Arial"/>
        <b/>
        <color theme="1"/>
      </rPr>
      <t xml:space="preserve"> User Query:I</t>
    </r>
    <r>
      <rPr>
        <rFont val="Arial"/>
        <color theme="1"/>
      </rPr>
      <t xml:space="preserve"> deployed my app to the cloud, but even after pushing new code to GitHub, my website isn’t updating. What could be wrong?</t>
    </r>
  </si>
  <si>
    <r>
      <rPr>
        <rFont val="Arial"/>
        <b/>
        <color theme="1"/>
      </rPr>
      <t>DAY 5 -
Statement of Problem:</t>
    </r>
    <r>
      <rPr>
        <rFont val="Arial"/>
        <color theme="1"/>
      </rPr>
      <t xml:space="preserve">Write a prompt that instructs ChatGPT to respond like a career counselor who’s advising a confused graduate who studied engineering but is now considering a switch to design or entrepreneurship.
</t>
    </r>
    <r>
      <rPr>
        <rFont val="Arial"/>
        <b/>
        <color theme="1"/>
      </rPr>
      <t>User Query</t>
    </r>
    <r>
      <rPr>
        <rFont val="Arial"/>
        <color theme="1"/>
      </rPr>
      <t>:- I graduated with an engineering degree, but I don’t think I want to be an engineer. I’ve been thinking about design or even starting something of my own. I feel lost. What should I do?”</t>
    </r>
  </si>
  <si>
    <r>
      <rPr>
        <rFont val="Arial"/>
        <b/>
        <color theme="1"/>
      </rPr>
      <t>DAY 6 -</t>
    </r>
    <r>
      <rPr>
        <rFont val="Arial"/>
        <color theme="1"/>
      </rPr>
      <t xml:space="preserve">
Write a prompt that instructs ChatGPT to explain event delegation step by step for beginners.
Include: event bubbling, why it’s useful, a div handling button clicks, and how event.target finds the clicked button.</t>
    </r>
  </si>
  <si>
    <t>Chain of thought Reasoning</t>
  </si>
  <si>
    <t>Sankar</t>
  </si>
  <si>
    <r>
      <rPr>
        <rFont val="Arial"/>
        <color theme="1"/>
      </rPr>
      <t xml:space="preserve">```
</t>
    </r>
    <r>
      <rPr>
        <rFont val="Arial"/>
        <b/>
        <color theme="1"/>
      </rPr>
      <t xml:space="preserve">Day 7 : </t>
    </r>
    <r>
      <rPr>
        <rFont val="Arial"/>
        <color theme="1"/>
      </rPr>
      <t xml:space="preserve">
Write a prompt that asks ChatGPT to solve the following logic puzzle using step-by-step reasoning:
&gt; "Only the person who lies took the apple.
&gt; Alice said she didn't take it.
&gt; Bob said Alice did.
&gt; Carol said Bob is lying."
```</t>
    </r>
  </si>
  <si>
    <r>
      <rPr>
        <rFont val="Arial"/>
        <b/>
        <color theme="1"/>
      </rPr>
      <t xml:space="preserve">DAY 8 -
</t>
    </r>
    <r>
      <rPr>
        <rFont val="Arial"/>
        <b val="0"/>
        <color theme="1"/>
      </rPr>
      <t>Write a prompt that instructs ChatGPT to explain why the following number is a prime number, step by step.
User Query:
"Why is 17 a prime number?"</t>
    </r>
  </si>
  <si>
    <t>🗣️ Prompting Exercise: Giving Constructive Feedback to a Peer
📝 Statement of Problem:
A junior team member needs to give feedback to a colleague whose recent work was sloppy and missed key requirements. However, their original message comes off as blunt and slightly confrontational, which may strain the team dynamic.
Your task is to write a prompt that instructs an AI assistant to rewrite the message into a constructive, respectful, and collaborative piece of feedback.
🧠 Your Prompt Should Guide the AI to:
- Use language (“We noticed…” vs. “You did wrong…”)
- Without blame
- .................. Use your creativity 
💬 Original Feedback (from the team member):
This isn’t right. You missed a bunch of things in the spec, and now we have to redo part of it. Please check more carefully next time.</t>
  </si>
  <si>
    <t>Writing Formal Letter</t>
  </si>
  <si>
    <t>Sanjeev</t>
  </si>
  <si>
    <t xml:space="preserve"># Statement of Problem:
A junior employee has written an apology email to a client after a product release introduced bugs that disrupted the client’s service. The message is overly casual, lacks ownership, and doesn’t offer concrete next steps.
You need to write a prompt that guides an AI assistant to transform this email into a professional, client-appropriate version.
The rewritten version should rebuild trust while being respectful and clear — but it's up to you to figure out exactly what tone, structure, and content the AI should focus on. Some of the example instructions you might include in your prompt:-
-Express genuine accountability without blaming others or sounding panicked
-Briefly summarize what went wrong (non-technically)
-Offer a follow-up meeting or support if needed
Use your Creativity don't just include above instructions...
 # Original Email
Hi,  We’re really sorry the release didn’t go well. There were a few bugs we didn’t catch, and some users couldn’t access the dashboard. We’re fixing it now and it should be okay soon. Let us know if there’s anything else you need.
</t>
  </si>
  <si>
    <t>Todays Technique:- Researched Based Prompting
Research On:-
Should you commit package-lock.json to version control? Or should it be added to .gitignore?</t>
  </si>
  <si>
    <t>Research Based Prompting</t>
  </si>
  <si>
    <t xml:space="preserve">Research and compare Vanilla JavaScript and React for building modern web applications. Debate which approach is more suitable for different types of projects, considering factors like performance, development speed, maintainability, scalability, and learning curve.
</t>
  </si>
  <si>
    <t>Classify message sentiment as Positive or Negative
Input:  You are a great human 
Response from chatgpt:
Negative</t>
  </si>
  <si>
    <t>Few Shot Prompting</t>
  </si>
  <si>
    <t>Anish</t>
  </si>
  <si>
    <t>Problem: How to increase the website traffic by 50% in 3 months?</t>
  </si>
  <si>
    <t>Ganesh</t>
  </si>
  <si>
    <t xml:space="preserve">
 Question: John’s wedding anniversary is on Wednesday, August 6, 2025. In which years will the date and day match exactly as they did on his wedding day? Provide the next 2 upcoming years. </t>
  </si>
  <si>
    <t>ReACT Based Prompting</t>
  </si>
  <si>
    <t>Anu</t>
  </si>
  <si>
    <t>“Write down a real tragic or very sad moment from your life. Spill as many details as you want — don’t hold back. Then, use ChatGPT to turn that moment into a hilarious, savage, 100-word comedy story. The goal: make it so funny your squad can’t stop laughing, but it still connects to your original story.”</t>
  </si>
  <si>
    <t>Transformative Story telling Prompting | Tone Shift Prompting</t>
  </si>
  <si>
    <t>Swikar</t>
  </si>
  <si>
    <t>Topic: Consistent Character Prompting Task: Write 6 to 7 detailed AI image prompts depicting the same character in different scenes. Ensure that the core character description remains exactly the same in every prompt, while only the setting, action, or environment changes.</t>
  </si>
  <si>
    <t>Consistent Character prompting</t>
  </si>
  <si>
    <t>Ashok</t>
  </si>
  <si>
    <t>## Active prompting 
A couple born in different years, share same birthday. They got married on their shared birthday when the groom turned 22. Now, on their 30th wedding anniversary, their combined age is exactly 5times the groom’s age at the time of their wedding.
## Your task: Write a clear, well-structured prompt that would allow an AI to figure out how old the bride was when they got married.</t>
  </si>
  <si>
    <t>Active Prompting</t>
  </si>
  <si>
    <t>Anjana</t>
  </si>
  <si>
    <t>Exercise – Context Expansion for Full-Stack Development
Task:
Below is a vague prompt. Your job is to rewrite it so that it provides enough relevant context for an AI to produce a high-quality, tailored output. Make sure to specify audience, purpose, scope, technology stack, and format.
Vague Prompt: "Teach me how to make a web app."</t>
  </si>
  <si>
    <t xml:space="preserve"> Context Expansion</t>
  </si>
  <si>
    <t>Shankar</t>
  </si>
  <si>
    <t>“Write about the importance of technology in Nepal.”</t>
  </si>
  <si>
    <t>Directional Stimulus Prompting</t>
  </si>
  <si>
    <t>Binita</t>
  </si>
  <si>
    <t>"Write a guide for first-time travellers to Paris."</t>
  </si>
  <si>
    <t>Not the output but the Master Prompt for these types of question
[Step 0: Task Definition]
You are a travel expert tasked with writing a guide for first-time travelers visiting Paris, France. Your goal is to generate a 500-word guide for readers unfamiliar with international travel.
[Step 1: Context Enrichment]
Include background about Paris landmarks, local transportation, dining, and cultural etiquette.
[Step 2: Missing Context Detection]
Identify any missing details, such as intended travel season, budget level, or specific interests of the travelers.
[Step 3: Context Mismatch Correction]
Confirm the guide focuses solely on Paris, France, not Paris, Texas, or other locations. Keep all information relevant to first-time travelers.
[Step 4: Verification]
Summarize your understanding of the task and context before writing.
[Step 5: Output Generation]
Produce the 500-word travel guide in a friendly and informative tone, with headings for landmarks, transportation, and dining tips.</t>
  </si>
  <si>
    <t>Context Mismatch Prompting</t>
  </si>
  <si>
    <t>Lokesh</t>
  </si>
  <si>
    <t>Task: Identify what context is missing and rewrite the prompt to make it clear and specific.
Prompt: Write a summary about technology.</t>
  </si>
  <si>
    <t>Missing Context Detection</t>
  </si>
  <si>
    <t>Mahesh</t>
  </si>
  <si>
    <t>Context Layering
task: write a essay on any topic</t>
  </si>
  <si>
    <t xml:space="preserve"> Twmplate
# Layer 1 – Role &amp; Identity
You are [ROLE].  
(Example: "You are a senior software engineer with 10 years of experience in Python backend systems.")
# Layer 2 – Background / Context
[Provide necessary context for the task.]  
(Example: "I am working on a Flask app that uses SQLite for storing attendance data.")
# Layer 3 – Task Definition
Your task is to [TASK].  
(Example: "Your task is to write optimized Python code for inserting face embeddings into SQLite.")
# Layer 4 – Constraints &amp; Style
- [Constraint 1]  
- [Constraint 2]  
(Example: "- Code must follow PEP8. - Keep it under 40 lines. - Add inline comments.")
# Layer 5 – Examples / Output Format
[Show example or specify structure.]  
(Example: "Output should be a single code block with explanation after it.")</t>
  </si>
  <si>
    <t>Context Layering</t>
  </si>
  <si>
    <t>Manoj</t>
  </si>
  <si>
    <t>Title</t>
  </si>
  <si>
    <t>Leetcode link</t>
  </si>
  <si>
    <t>Difficulty Level</t>
  </si>
  <si>
    <t>Status</t>
  </si>
  <si>
    <t>Hosted By</t>
  </si>
  <si>
    <t>Array-Hash Map</t>
  </si>
  <si>
    <t>Two Sum</t>
  </si>
  <si>
    <t>https://leetcode.com/problems/two-sum</t>
  </si>
  <si>
    <t>Done</t>
  </si>
  <si>
    <t>Sudesh</t>
  </si>
  <si>
    <t>Intersection of Two Arrays</t>
  </si>
  <si>
    <t>https://leetcode.com/problems/intersection-of-two-arrays</t>
  </si>
  <si>
    <t>Intersection of Two Arrays II</t>
  </si>
  <si>
    <t>https://leetcode.com/problems/intersection-of-two-arrays-ii/</t>
  </si>
  <si>
    <t xml:space="preserve">Contains Duplicate </t>
  </si>
  <si>
    <t>https://leetcode.com/problems/contains-duplicate</t>
  </si>
  <si>
    <t>Contains Duplicate II</t>
  </si>
  <si>
    <t>https://leetcode.com/problems/contains-duplicate-ii/</t>
  </si>
  <si>
    <t>String-Hash Map</t>
  </si>
  <si>
    <t>Ransom Note</t>
  </si>
  <si>
    <t>https://leetcode.com/problems/ransom-note/</t>
  </si>
  <si>
    <t>Valid Anagram</t>
  </si>
  <si>
    <t>https://leetcode.com/problems/valid-anagram/</t>
  </si>
  <si>
    <t>Find the Difference</t>
  </si>
  <si>
    <t>https://leetcode.com/problems/find-the-difference/</t>
  </si>
  <si>
    <t>Word Pattern</t>
  </si>
  <si>
    <t>https://leetcode.com/problems/word-pattern/</t>
  </si>
  <si>
    <t>Stack</t>
  </si>
  <si>
    <t>Valid Paranthesis</t>
  </si>
  <si>
    <t>https://leetcode.com/problems/valid-parentheses/</t>
  </si>
  <si>
    <t>SANKAR</t>
  </si>
  <si>
    <t>BaseBall</t>
  </si>
  <si>
    <t>https://leetcode.com/problems/baseball-game/description/</t>
  </si>
  <si>
    <t>Remove All Adjacent Duplicates In String</t>
  </si>
  <si>
    <t>https://leetcode.com/problems/remove-all-adjacent-duplicates-in-string/</t>
  </si>
  <si>
    <t>Backspace String Compare</t>
  </si>
  <si>
    <t>https://leetcode.com/problems/backspace-string-compare</t>
  </si>
  <si>
    <t>String</t>
  </si>
  <si>
    <t>Goat Latin
Defanging an ip-address</t>
  </si>
  <si>
    <r>
      <rPr>
        <color rgb="FF1155CC"/>
        <u/>
      </rPr>
      <t>https://leetcode.com/problems/goat-latin/</t>
    </r>
    <r>
      <rPr/>
      <t xml:space="preserve">  
</t>
    </r>
    <r>
      <rPr>
        <color rgb="FF1155CC"/>
        <u/>
      </rPr>
      <t>https://leetcode.com/problems/defanging-an-ip-address/description/</t>
    </r>
  </si>
  <si>
    <t>Array</t>
  </si>
  <si>
    <t xml:space="preserve"> Kids With the Greatest Number of Candies</t>
  </si>
  <si>
    <t xml:space="preserve">https://leetcode.com/problems/kids-with-the-greatest-number-of-candies/
</t>
  </si>
  <si>
    <t>Two Pointers</t>
  </si>
  <si>
    <t>Two Sum - II</t>
  </si>
  <si>
    <t>https://leetcode.com/problems/two-sum-ii-input-array-is-sorted/</t>
  </si>
  <si>
    <t>Reverse String</t>
  </si>
  <si>
    <t>https://leetcode.com/problems/reverse-string/</t>
  </si>
  <si>
    <t>Check If Two String Arrays are Equivalent</t>
  </si>
  <si>
    <t>https://leetcode.com/problems/check-if-two-string-arrays-are-equivalent/description/</t>
  </si>
  <si>
    <t>Valid Palindrome II</t>
  </si>
  <si>
    <t>https://leetcode.com/problems/valid-palindrome-ii</t>
  </si>
  <si>
    <t>Not Done</t>
  </si>
  <si>
    <t>Move Zeroes</t>
  </si>
  <si>
    <t>https://leetcode.com/problems/move-zeroes/</t>
  </si>
  <si>
    <t>Remove Duplicates From Sorted Array</t>
  </si>
  <si>
    <t>https://leetcode.com/problems/remove-duplicates-from-sorted-array/</t>
  </si>
  <si>
    <t>Remove Eelement</t>
  </si>
  <si>
    <t>https://leetcode.com/problems/remove-element</t>
  </si>
  <si>
    <t xml:space="preserve"> Reverse Words in a String III</t>
  </si>
  <si>
    <t>https://leetcode.com/problems/reverse-words-in-a-string-iii/description/</t>
  </si>
  <si>
    <t>Anish Shrestha</t>
  </si>
  <si>
    <t xml:space="preserve">Valid Palindrome </t>
  </si>
  <si>
    <t>https://leetcode.com/problems/valid-palindrome/</t>
  </si>
  <si>
    <t>Ganesh Tharu</t>
  </si>
  <si>
    <t>Merge Sorted Array</t>
  </si>
  <si>
    <t>https://leetcode.com/problems/merge-sorted-array/</t>
  </si>
  <si>
    <t>Anu Ale Magar</t>
  </si>
  <si>
    <t>Best time to buy and sell stock</t>
  </si>
  <si>
    <t>https://leetcode.com/problems/best-time-to-buy-and-sell-stock/description/</t>
  </si>
  <si>
    <t>Swikar Ramdam</t>
  </si>
  <si>
    <t>Check if all A's appears before all B's</t>
  </si>
  <si>
    <t>https://leetcode.com/problems/check-if-all-as-appears-before-all-bs/description/</t>
  </si>
  <si>
    <t>Square of a sorted array</t>
  </si>
  <si>
    <t>https://leetcode.com/problems/squares-of-a-sorted-array/description/</t>
  </si>
  <si>
    <t>Ashok Limbu</t>
  </si>
  <si>
    <t>Longest Palindrome</t>
  </si>
  <si>
    <t>https://leetcode.com/problems/longest-palindrome/description/</t>
  </si>
  <si>
    <t>Anjana Budhathoki</t>
  </si>
  <si>
    <t>Binita Hamal</t>
  </si>
  <si>
    <t>Lokesh Choudhary</t>
  </si>
  <si>
    <t>Mahesh Choudhary</t>
  </si>
  <si>
    <t>Manoj Rai</t>
  </si>
  <si>
    <t>Bijay Pokhrel</t>
  </si>
  <si>
    <t>Rahul Karna</t>
  </si>
  <si>
    <t>Link</t>
  </si>
  <si>
    <t>Difficulty (1-10)</t>
  </si>
  <si>
    <t>Hash Map</t>
  </si>
  <si>
    <t>Majority Elements</t>
  </si>
  <si>
    <t>https://leetcode.com/problems/majority-element/</t>
  </si>
  <si>
    <t>First Unique Character in a String</t>
  </si>
  <si>
    <t>https://leetcode.com/problems/first-unique-character-in-a-string/</t>
  </si>
  <si>
    <t>Happy Number</t>
  </si>
  <si>
    <t>https://leetcode.com/problems/happy-number/</t>
  </si>
  <si>
    <t>Isomorphic Strings</t>
  </si>
  <si>
    <t>https://leetcode.com/problems/isomorphic-strings/</t>
  </si>
  <si>
    <t>Group Anagrams</t>
  </si>
  <si>
    <t>https://leetcode.com/problems/group-anagrams/</t>
  </si>
  <si>
    <t>Top K Frequent Elements</t>
  </si>
  <si>
    <t>https://leetcode.com/problems/top-k-frequent-elements/</t>
  </si>
  <si>
    <t>Encode and Decode Strings</t>
  </si>
  <si>
    <t>https://leetcode.com/problems/encode-and-decode-strings/</t>
  </si>
  <si>
    <t>This is premium Leetcode version</t>
  </si>
  <si>
    <t>Unique Email Addresses</t>
  </si>
  <si>
    <t>https://leetcode.com/problems/unique-email-addresses/</t>
  </si>
  <si>
    <t>Subdomain Visit Count</t>
  </si>
  <si>
    <t>https://leetcode.com/problems/subdomain-visit-count/</t>
  </si>
  <si>
    <t>Find Common Characters</t>
  </si>
  <si>
    <t>https://leetcode.com/problems/find-common-characters/</t>
  </si>
  <si>
    <t>Find All Anagrams in a String</t>
  </si>
  <si>
    <t>https://leetcode.com/problems/find-all-anagrams-in-a-string/</t>
  </si>
  <si>
    <t>Longest Harmonious Subsequence</t>
  </si>
  <si>
    <t>https://leetcode.com/problems/longest-harmonious-subsequence/</t>
  </si>
  <si>
    <t>https://leetcode.com/problems/longest-palindrome/</t>
  </si>
  <si>
    <t>Valid Parentheses</t>
  </si>
  <si>
    <t>Baseball Game</t>
  </si>
  <si>
    <t>https://leetcode.com/problems/baseball-game/</t>
  </si>
  <si>
    <t>Min Stack</t>
  </si>
  <si>
    <t>https://leetcode.com/problems/min-stack/</t>
  </si>
  <si>
    <t>Implement Queue using Stacks</t>
  </si>
  <si>
    <t>https://leetcode.com/problems/implement-queue-using-stacks/</t>
  </si>
  <si>
    <t>Implement Stack using Queues</t>
  </si>
  <si>
    <t>https://leetcode.com/problems/implement-stack-using-queues/</t>
  </si>
  <si>
    <t>Next Greater Element I</t>
  </si>
  <si>
    <t>https://leetcode.com/problems/next-greater-element-i/</t>
  </si>
  <si>
    <t>https://leetcode.com/problems/backspace-string-compare/</t>
  </si>
  <si>
    <t>Evaluate Reverse Polish Notation</t>
  </si>
  <si>
    <t>https://leetcode.com/problems/evaluate-reverse-polish-notation/</t>
  </si>
  <si>
    <t>Daily Temperatures</t>
  </si>
  <si>
    <t>https://leetcode.com/problems/daily-temperatures/</t>
  </si>
  <si>
    <t>Car Fleet</t>
  </si>
  <si>
    <t>https://leetcode.com/problems/car-fleet/</t>
  </si>
  <si>
    <t>Generate Parentheses</t>
  </si>
  <si>
    <t>https://leetcode.com/problems/generate-parentheses/</t>
  </si>
  <si>
    <t>Decode String</t>
  </si>
  <si>
    <t>https://leetcode.com/problems/decode-string/</t>
  </si>
  <si>
    <t>Simplify Path</t>
  </si>
  <si>
    <t>https://leetcode.com/problems/simplify-path</t>
  </si>
  <si>
    <t>Next Greater Element II</t>
  </si>
  <si>
    <t>https://leetcode.com/problems/next-greater-element-ii/</t>
  </si>
  <si>
    <t>https://leetcode.com/problems/reverse-string</t>
  </si>
  <si>
    <t>Valid Palindrome</t>
  </si>
  <si>
    <t>Two Sum II - Input Array Is Sorted</t>
  </si>
  <si>
    <t>Remove Duplicates from Sorted Array</t>
  </si>
  <si>
    <t>Remove Element</t>
  </si>
  <si>
    <t>Squares of a Sorted Array</t>
  </si>
  <si>
    <t>https://leetcode.com/problems/squares-of-a-sorted-array/</t>
  </si>
  <si>
    <t>Sort Colors</t>
  </si>
  <si>
    <t>https://leetcode.com/problems/sort-colors</t>
  </si>
  <si>
    <t>Max Consecutive Ones II</t>
  </si>
  <si>
    <t>https://leetcode.com/problems/max-consecutive-ones-ii/</t>
  </si>
  <si>
    <t>3Sum</t>
  </si>
  <si>
    <t>https://leetcode.com/problems/3sum</t>
  </si>
  <si>
    <t>3Sum Closest</t>
  </si>
  <si>
    <t>https://leetcode.com/problems/3sum-closest/</t>
  </si>
  <si>
    <t>Container With Most Water</t>
  </si>
  <si>
    <t>https://leetcode.com/problems/container-with-most-water/</t>
  </si>
  <si>
    <t>Longest Mountain in Array</t>
  </si>
  <si>
    <t>https://leetcode.com/problems/longest-mountain-in-array</t>
  </si>
  <si>
    <t>sn</t>
  </si>
  <si>
    <t>Description</t>
  </si>
  <si>
    <t>Type</t>
  </si>
  <si>
    <t>Prompting 101 – Google’s no-nonsense intro</t>
  </si>
  <si>
    <t>https://services.google.com/fh/files/misc/gemini-for-google-workspace-prompting-guide-101.pdf</t>
  </si>
  <si>
    <t>OpenAI prompt engineering</t>
  </si>
  <si>
    <t>https://platform.openai.com/docs/guides/prompt-engineering</t>
  </si>
  <si>
    <t>Anthropic</t>
  </si>
  <si>
    <t>https://docs.anthropic.com/en/docs/build-with-claude/prompt-engineering/overview</t>
  </si>
  <si>
    <t>ChatGPT Prompt Engineering for Developers</t>
  </si>
  <si>
    <t>course</t>
  </si>
  <si>
    <t>https://www.deeplearning.ai/short-courses/chatgpt-prompt-engineering-for-developers/</t>
  </si>
  <si>
    <t>https://github.com/anthropics/prompt-eng-interactive-tutorial</t>
  </si>
  <si>
    <t>Claude course</t>
  </si>
  <si>
    <t>main - course</t>
  </si>
  <si>
    <t>https://claude.ai/public/artifacts/89300990-1cc9-4248-af14-e0a7d85f646f</t>
  </si>
  <si>
    <t>Interview Preparation React Questions</t>
  </si>
  <si>
    <t>exercise</t>
  </si>
  <si>
    <t xml:space="preserve">https://namastedev.com/practice?search=&amp;sortBy=default&amp;language=reactJs&amp;difficulty_level=easy&amp;status=All&amp;companies=All&amp;tags=All&amp;page=4
</t>
  </si>
  <si>
    <t>Core javascript interview questions</t>
  </si>
  <si>
    <t>https://www.youtube.com/playlist?list=PLlasXeu85E9cQ32gLCvAvr9vNaUccPVNP</t>
  </si>
  <si>
    <t>Prep Schedule for Fellows</t>
  </si>
  <si>
    <t>Day</t>
  </si>
  <si>
    <t>Mon</t>
  </si>
  <si>
    <t>RAHUL</t>
  </si>
  <si>
    <t>Name</t>
  </si>
  <si>
    <t>Exam Day</t>
  </si>
  <si>
    <t xml:space="preserve">Leaving </t>
  </si>
  <si>
    <t>Arriving</t>
  </si>
  <si>
    <t>Tue</t>
  </si>
  <si>
    <t>-</t>
  </si>
  <si>
    <t xml:space="preserve">Bijay </t>
  </si>
  <si>
    <t>Aug 11 &amp; Aug 17</t>
  </si>
  <si>
    <t xml:space="preserve">6 day leave </t>
  </si>
  <si>
    <t>test break</t>
  </si>
  <si>
    <t>Wed</t>
  </si>
  <si>
    <t>ANISH</t>
  </si>
  <si>
    <t>Rahul</t>
  </si>
  <si>
    <t>Aug 6 &amp; Aug 16</t>
  </si>
  <si>
    <t>11 day leave</t>
  </si>
  <si>
    <t xml:space="preserve">(5day) out of test break </t>
  </si>
  <si>
    <t>Thu</t>
  </si>
  <si>
    <t>4 day leave</t>
  </si>
  <si>
    <t>(3day) out of test break</t>
  </si>
  <si>
    <t>Fri</t>
  </si>
  <si>
    <t>GANESH</t>
  </si>
  <si>
    <t>5 day leave</t>
  </si>
  <si>
    <t xml:space="preserve">Anjana </t>
  </si>
  <si>
    <t>1day leave on 29</t>
  </si>
  <si>
    <t>(1day) out of test break</t>
  </si>
  <si>
    <t>ANU</t>
  </si>
  <si>
    <t>Test Break time</t>
  </si>
  <si>
    <t>Aug 9 -17</t>
  </si>
  <si>
    <t>SHANKAR</t>
  </si>
  <si>
    <t>SWIKAR</t>
  </si>
  <si>
    <t>Bijay</t>
  </si>
  <si>
    <t>SANJEEV</t>
  </si>
  <si>
    <t>ASHOK</t>
  </si>
  <si>
    <t>ANJANA</t>
  </si>
  <si>
    <t>Category: Context Enrichment in Prompt Engineering</t>
  </si>
  <si>
    <t xml:space="preserve">This skill focuses on supplying enough relevant background information so the AI can produce accurate, useful, and appropriately tailored responses. </t>
  </si>
  <si>
    <t xml:space="preserve">It’s about ensuring the AI understands why and for whom the task is being done, not just what the task is. </t>
  </si>
  <si>
    <t>Without context, answers may be generic, vague, or mismatched to your needs.</t>
  </si>
  <si>
    <t>Exercise 1 – Context Expansion</t>
  </si>
  <si>
    <t>Task: Rewrite this vague prompt to include enough background for a more useful answer:</t>
  </si>
  <si>
    <t>"Write me a report about climate change."</t>
  </si>
  <si>
    <t>Your rewritten version should clarify:</t>
  </si>
  <si>
    <t>Audience (e.g., high school students, policymakers)</t>
  </si>
  <si>
    <t>Purpose (e.g., to inform, persuade, summarize latest research)</t>
  </si>
  <si>
    <t>Length and style (e.g., 2 pages, formal tone, bullet points allowed)</t>
  </si>
  <si>
    <t>Any data sources or timeframes to focus on.</t>
  </si>
  <si>
    <t>Exercise 2 – Missing Context Detection</t>
  </si>
  <si>
    <t>Read this prompt:</t>
  </si>
  <si>
    <t>"Give me tips for improving productivity."</t>
  </si>
  <si>
    <t>Identify three pieces of context missing from this request that would make the answer more targeted. Then, rewrite it with those details.</t>
  </si>
  <si>
    <t>Exercise 3 – Context Layering</t>
  </si>
  <si>
    <t>Start with a very basic prompt:</t>
  </si>
  <si>
    <t>"Explain gravity."</t>
  </si>
  <si>
    <t>Now create three progressively richer versions:</t>
  </si>
  <si>
    <t>Add audience context (e.g., for a 10-year-old child).</t>
  </si>
  <si>
    <t>Add purpose context (e.g., for a school science fair speech).</t>
  </si>
  <si>
    <t>Add constraints (e.g., use analogies involving sports and limit to 150 words).</t>
  </si>
  <si>
    <t>Exercise 4 – Context Mismatch Correction</t>
  </si>
  <si>
    <t>Here’s a prompt with context that doesn’t fit:</t>
  </si>
  <si>
    <t>"Write a social media post about a new medical device using casual teen slang." (Audience: heart surgeons)</t>
  </si>
  <si>
    <t>Identify the mismatch and rewrite the context so the tone, audience, and purpose align.</t>
  </si>
  <si>
    <t>Exercise 5 – Context Inference Practice</t>
  </si>
  <si>
    <t>Given a task description:</t>
  </si>
  <si>
    <t>"Summarize the following 20-page market research report on electric vehicles."</t>
  </si>
  <si>
    <t>Write three questions you would ask the requester to get the missing context before you start.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</si>
</sst>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
    <numFmt numFmtId="165" formatCode="m/d"/>
    <numFmt numFmtId="166" formatCode="mmm d"/>
    <numFmt numFmtId="167" formatCode="mmmm d"/>
  </numFmts>
  <fonts count="34">
    <font>
      <sz val="10.0"/>
      <color rgb="FF000000"/>
      <name val="Arial"/>
      <scheme val="minor"/>
    </font>
    <font>
      <color theme="1"/>
      <name val="Arial"/>
      <scheme val="minor"/>
    </font>
    <font>
      <b/>
      <color theme="1"/>
      <name val="Arial"/>
      <scheme val="minor"/>
    </font>
    <font>
      <color theme="1"/>
      <name val="Arial"/>
    </font>
    <font>
      <sz val="10.0"/>
      <color theme="1"/>
      <name val="Arial"/>
    </font>
    <font>
      <sz val="10.0"/>
      <color theme="1"/>
      <name val="&quot;gg sans&quot;"/>
    </font>
    <font>
      <b/>
      <sz val="11.0"/>
      <color theme="1"/>
      <name val="&quot;gg mono&quot;"/>
    </font>
    <font>
      <b/>
      <color theme="1"/>
      <name val="Arial"/>
    </font>
    <font>
      <u/>
      <color rgb="FF0000FF"/>
    </font>
    <font>
      <u/>
      <color rgb="FF0000FF"/>
    </font>
    <font>
      <u/>
      <color rgb="FF1155CC"/>
      <name val="Arial"/>
    </font>
    <font>
      <u/>
      <color rgb="FF0000FF"/>
    </font>
    <font>
      <u/>
      <color rgb="FF4A86E8"/>
      <name val="Var(--font-mono)"/>
    </font>
    <font>
      <u/>
      <color rgb="FF4A86E8"/>
    </font>
    <font>
      <u/>
      <color rgb="FF4A86E8"/>
      <name val="Var(--font-mono)"/>
    </font>
    <font>
      <sz val="12.0"/>
      <color theme="1"/>
      <name val="Calibri"/>
    </font>
    <font>
      <u/>
      <sz val="11.0"/>
      <color rgb="FF4A86E8"/>
      <name val="Calibri"/>
    </font>
    <font>
      <sz val="11.0"/>
      <color theme="1"/>
      <name val="Calibri"/>
    </font>
    <font>
      <u/>
      <sz val="11.0"/>
      <color rgb="FF4A86E8"/>
      <name val="Calibri"/>
    </font>
    <font>
      <u/>
      <sz val="11.0"/>
      <color rgb="FF0000FF"/>
      <name val="Calibri"/>
    </font>
    <font>
      <sz val="11.0"/>
      <color rgb="FF4A86E8"/>
      <name val="Calibri"/>
    </font>
    <font>
      <u/>
      <color rgb="FF0000FF"/>
      <name val="Roboto"/>
    </font>
    <font>
      <u/>
      <color rgb="FF0000FF"/>
      <name val="Roboto"/>
    </font>
    <font>
      <u/>
      <color rgb="FF0000FF"/>
      <name val="Roboto"/>
    </font>
    <font>
      <u/>
      <color rgb="FF434343"/>
      <name val="Roboto"/>
    </font>
    <font>
      <u/>
      <color rgb="FF434343"/>
      <name val="Roboto"/>
    </font>
    <font>
      <u/>
      <color rgb="FF0000FF"/>
      <name val="Roboto"/>
    </font>
    <font>
      <b/>
      <color rgb="FFFF0000"/>
      <name val="Arial"/>
    </font>
    <font>
      <b/>
      <color rgb="FFEA4335"/>
      <name val="Arial"/>
    </font>
    <font>
      <color rgb="FFFF0000"/>
      <name val="Arial"/>
      <scheme val="minor"/>
    </font>
    <font>
      <sz val="11.0"/>
      <color theme="1"/>
      <name val="Arial"/>
      <scheme val="minor"/>
    </font>
    <font>
      <b/>
      <sz val="11.0"/>
      <color theme="1"/>
      <name val="Arial"/>
      <scheme val="minor"/>
    </font>
    <font>
      <b/>
      <sz val="17.0"/>
      <color rgb="FF980000"/>
      <name val="Arial"/>
      <scheme val="minor"/>
    </font>
    <font>
      <b/>
      <sz val="12.0"/>
      <color rgb="FF980000"/>
      <name val="Arial"/>
      <scheme val="minor"/>
    </font>
  </fonts>
  <fills count="4">
    <fill>
      <patternFill patternType="none"/>
    </fill>
    <fill>
      <patternFill patternType="lightGray"/>
    </fill>
    <fill>
      <patternFill patternType="solid">
        <fgColor rgb="FFFFFFFF"/>
        <bgColor rgb="FFFFFFFF"/>
      </patternFill>
    </fill>
    <fill>
      <patternFill patternType="solid">
        <fgColor rgb="FFFCE5CD"/>
        <bgColor rgb="FFFCE5CD"/>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1" numFmtId="164" xfId="0" applyAlignment="1" applyFont="1" applyNumberFormat="1">
      <alignment readingOrder="0"/>
    </xf>
    <xf borderId="0" fillId="0" fontId="3" numFmtId="0" xfId="0" applyAlignment="1" applyFont="1">
      <alignment shrinkToFit="0" vertical="top" wrapText="1"/>
    </xf>
    <xf borderId="0" fillId="2" fontId="1" numFmtId="0" xfId="0" applyAlignment="1" applyFill="1" applyFont="1">
      <alignment readingOrder="0" shrinkToFit="0" vertical="top" wrapText="1"/>
    </xf>
    <xf borderId="0" fillId="2" fontId="2" numFmtId="0" xfId="0" applyAlignment="1" applyFont="1">
      <alignment readingOrder="0" vertical="top"/>
    </xf>
    <xf borderId="0" fillId="2" fontId="1" numFmtId="0" xfId="0" applyAlignment="1" applyFont="1">
      <alignment readingOrder="0" shrinkToFit="0" vertical="top"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165" xfId="0" applyAlignment="1" applyFont="1" applyNumberFormat="1">
      <alignment readingOrder="0"/>
    </xf>
    <xf borderId="0" fillId="0" fontId="4" numFmtId="0" xfId="0" applyAlignment="1" applyFont="1">
      <alignment horizontal="left" readingOrder="0"/>
    </xf>
    <xf borderId="0" fillId="0" fontId="5" numFmtId="0" xfId="0" applyAlignment="1" applyFont="1">
      <alignment horizontal="left" readingOrder="0"/>
    </xf>
    <xf borderId="0" fillId="0" fontId="6" numFmtId="0" xfId="0" applyAlignment="1" applyFont="1">
      <alignment horizontal="left" readingOrder="0"/>
    </xf>
    <xf borderId="0" fillId="0" fontId="1" numFmtId="164" xfId="0" applyAlignment="1" applyFont="1" applyNumberFormat="1">
      <alignment readingOrder="0" vertical="center"/>
    </xf>
    <xf borderId="0" fillId="0" fontId="1" numFmtId="0" xfId="0" applyAlignment="1" applyFont="1">
      <alignment readingOrder="0" vertical="center"/>
    </xf>
    <xf borderId="0" fillId="0" fontId="2" numFmtId="0" xfId="0" applyAlignment="1" applyFont="1">
      <alignment horizontal="left" readingOrder="0" vertical="center"/>
    </xf>
    <xf borderId="0" fillId="0" fontId="2" numFmtId="0" xfId="0" applyAlignment="1" applyFont="1">
      <alignment readingOrder="0" vertical="center"/>
    </xf>
    <xf borderId="0" fillId="3" fontId="7" numFmtId="0" xfId="0" applyAlignment="1" applyFill="1" applyFont="1">
      <alignment vertical="bottom"/>
    </xf>
    <xf borderId="0" fillId="3" fontId="2" numFmtId="0" xfId="0" applyAlignment="1" applyFont="1">
      <alignment readingOrder="0"/>
    </xf>
    <xf borderId="0" fillId="0" fontId="8" numFmtId="0" xfId="0" applyAlignment="1" applyFont="1">
      <alignment readingOrder="0"/>
    </xf>
    <xf borderId="0" fillId="0" fontId="1" numFmtId="0" xfId="0" applyAlignment="1" applyFont="1">
      <alignment readingOrder="0"/>
    </xf>
    <xf borderId="0" fillId="0" fontId="9" numFmtId="0" xfId="0" applyAlignment="1" applyFont="1">
      <alignment readingOrder="0"/>
    </xf>
    <xf borderId="0" fillId="0" fontId="3" numFmtId="165" xfId="0" applyAlignment="1" applyFont="1" applyNumberFormat="1">
      <alignment horizontal="right" readingOrder="0" vertical="bottom"/>
    </xf>
    <xf borderId="0" fillId="0" fontId="3" numFmtId="0" xfId="0" applyAlignment="1" applyFont="1">
      <alignment vertical="bottom"/>
    </xf>
    <xf borderId="0" fillId="0" fontId="10" numFmtId="0" xfId="0" applyAlignment="1" applyFont="1">
      <alignment vertical="bottom"/>
    </xf>
    <xf borderId="0" fillId="0" fontId="3" numFmtId="165" xfId="0" applyAlignment="1" applyFont="1" applyNumberFormat="1">
      <alignment horizontal="right"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0" fontId="1" numFmtId="0" xfId="0" applyFont="1"/>
    <xf borderId="0" fillId="0" fontId="11" numFmtId="0" xfId="0" applyFont="1"/>
    <xf borderId="0" fillId="0" fontId="1" numFmtId="0" xfId="0" applyAlignment="1" applyFont="1">
      <alignment horizontal="center"/>
    </xf>
    <xf borderId="0" fillId="0" fontId="12" numFmtId="0" xfId="0" applyAlignment="1" applyFont="1">
      <alignment horizontal="left" readingOrder="0"/>
    </xf>
    <xf borderId="0" fillId="0" fontId="13" numFmtId="0" xfId="0" applyAlignment="1" applyFont="1">
      <alignment readingOrder="0"/>
    </xf>
    <xf borderId="0" fillId="0" fontId="14" numFmtId="0" xfId="0" applyAlignment="1" applyFont="1">
      <alignment horizontal="left" readingOrder="0"/>
    </xf>
    <xf borderId="0" fillId="0" fontId="15" numFmtId="0" xfId="0" applyAlignment="1" applyFont="1">
      <alignment vertical="bottom"/>
    </xf>
    <xf borderId="0" fillId="0" fontId="16" numFmtId="0" xfId="0" applyAlignment="1" applyFont="1">
      <alignment vertical="bottom"/>
    </xf>
    <xf borderId="0" fillId="0" fontId="15" numFmtId="0" xfId="0" applyAlignment="1" applyFont="1">
      <alignment horizontal="right" vertical="bottom"/>
    </xf>
    <xf borderId="0" fillId="0" fontId="17" numFmtId="0" xfId="0" applyAlignment="1" applyFont="1">
      <alignment vertical="bottom"/>
    </xf>
    <xf borderId="0" fillId="0" fontId="18" numFmtId="0" xfId="0" applyAlignment="1" applyFont="1">
      <alignment readingOrder="0" vertical="bottom"/>
    </xf>
    <xf borderId="0" fillId="0" fontId="17" numFmtId="0" xfId="0" applyAlignment="1" applyFont="1">
      <alignment horizontal="right" vertical="bottom"/>
    </xf>
    <xf borderId="0" fillId="0" fontId="17" numFmtId="165" xfId="0" applyAlignment="1" applyFont="1" applyNumberFormat="1">
      <alignment readingOrder="0" vertical="bottom"/>
    </xf>
    <xf borderId="0" fillId="0" fontId="17" numFmtId="164" xfId="0" applyAlignment="1" applyFont="1" applyNumberFormat="1">
      <alignment readingOrder="0" vertical="bottom"/>
    </xf>
    <xf borderId="0" fillId="0" fontId="19" numFmtId="0" xfId="0" applyAlignment="1" applyFont="1">
      <alignment readingOrder="0" vertical="bottom"/>
    </xf>
    <xf borderId="0" fillId="0" fontId="20" numFmtId="0" xfId="0" applyAlignment="1" applyFont="1">
      <alignment vertical="bottom"/>
    </xf>
    <xf borderId="0" fillId="0" fontId="1" numFmtId="164" xfId="0" applyFont="1" applyNumberFormat="1"/>
    <xf borderId="0" fillId="0" fontId="1" numFmtId="165" xfId="0" applyFont="1" applyNumberForma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2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22"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23"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4" numFmtId="0" xfId="0" applyAlignment="1" applyBorder="1" applyFont="1">
      <alignment readingOrder="0" shrinkToFit="0" vertical="center" wrapText="0"/>
    </xf>
    <xf borderId="6" fillId="0" fontId="25"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26" numFmtId="0" xfId="0" applyAlignment="1" applyBorder="1" applyFont="1">
      <alignment readingOrder="0" shrinkToFit="0" vertical="center" wrapText="0"/>
    </xf>
    <xf borderId="0" fillId="0" fontId="1"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166"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13" fillId="0" fontId="7" numFmtId="0" xfId="0" applyAlignment="1" applyBorder="1" applyFont="1">
      <alignment vertical="bottom"/>
    </xf>
    <xf borderId="14" fillId="0" fontId="7" numFmtId="0" xfId="0" applyAlignment="1" applyBorder="1" applyFont="1">
      <alignment horizontal="center" vertical="bottom"/>
    </xf>
    <xf borderId="14" fillId="0" fontId="3" numFmtId="0" xfId="0" applyAlignment="1" applyBorder="1" applyFont="1">
      <alignment vertical="bottom"/>
    </xf>
    <xf borderId="15" fillId="0" fontId="1" numFmtId="0" xfId="0" applyBorder="1" applyFont="1"/>
    <xf borderId="7" fillId="0" fontId="1" numFmtId="0" xfId="0" applyAlignment="1" applyBorder="1" applyFont="1">
      <alignment readingOrder="0" shrinkToFit="0" vertical="center" wrapText="0"/>
    </xf>
    <xf borderId="8" fillId="0" fontId="1" numFmtId="166"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8" fillId="0" fontId="1" numFmtId="0" xfId="0" applyAlignment="1" applyBorder="1" applyFont="1">
      <alignment horizontal="center" readingOrder="0" shrinkToFit="0" vertical="center" wrapText="0"/>
    </xf>
    <xf borderId="16" fillId="0" fontId="7" numFmtId="0" xfId="0" applyAlignment="1" applyBorder="1" applyFont="1">
      <alignment vertical="bottom"/>
    </xf>
    <xf borderId="0" fillId="0" fontId="3" numFmtId="0" xfId="0" applyAlignment="1" applyFont="1">
      <alignment horizontal="center" vertical="bottom"/>
    </xf>
    <xf borderId="0" fillId="0" fontId="3" numFmtId="167" xfId="0" applyAlignment="1" applyFont="1" applyNumberFormat="1">
      <alignment horizontal="center" vertical="bottom"/>
    </xf>
    <xf borderId="17" fillId="0" fontId="1" numFmtId="0" xfId="0" applyBorder="1" applyFont="1"/>
    <xf borderId="16" fillId="0" fontId="27" numFmtId="0" xfId="0" applyAlignment="1" applyBorder="1" applyFont="1">
      <alignment vertical="bottom"/>
    </xf>
    <xf borderId="0" fillId="0" fontId="3" numFmtId="166" xfId="0" applyAlignment="1" applyFont="1" applyNumberFormat="1">
      <alignment horizontal="center" vertical="bottom"/>
    </xf>
    <xf borderId="16" fillId="0" fontId="28" numFmtId="0" xfId="0" applyAlignment="1" applyBorder="1" applyFont="1">
      <alignment vertical="bottom"/>
    </xf>
    <xf borderId="18" fillId="0" fontId="1" numFmtId="0" xfId="0" applyAlignment="1" applyBorder="1" applyFont="1">
      <alignment readingOrder="0" shrinkToFit="0" vertical="center" wrapText="0"/>
    </xf>
    <xf borderId="19" fillId="0" fontId="1" numFmtId="166" xfId="0" applyAlignment="1" applyBorder="1" applyFont="1" applyNumberFormat="1">
      <alignment readingOrder="0" shrinkToFit="0" vertical="center" wrapText="0"/>
    </xf>
    <xf borderId="19" fillId="0" fontId="1" numFmtId="0" xfId="0" applyAlignment="1" applyBorder="1" applyFont="1">
      <alignment readingOrder="0" shrinkToFit="0" vertical="center" wrapText="0"/>
    </xf>
    <xf borderId="20" fillId="0" fontId="1" numFmtId="0" xfId="0" applyAlignment="1" applyBorder="1" applyFont="1">
      <alignment readingOrder="0" shrinkToFit="0" vertical="center" wrapText="0"/>
    </xf>
    <xf borderId="16" fillId="0" fontId="3" numFmtId="0" xfId="0" applyAlignment="1" applyBorder="1" applyFont="1">
      <alignment vertical="bottom"/>
    </xf>
    <xf borderId="21" fillId="0" fontId="7" numFmtId="0" xfId="0" applyAlignment="1" applyBorder="1" applyFont="1">
      <alignment vertical="bottom"/>
    </xf>
    <xf borderId="22" fillId="0" fontId="7" numFmtId="0" xfId="0" applyAlignment="1" applyBorder="1" applyFont="1">
      <alignment vertical="bottom"/>
    </xf>
    <xf borderId="22" fillId="0" fontId="3" numFmtId="0" xfId="0" applyAlignment="1" applyBorder="1" applyFont="1">
      <alignment vertical="bottom"/>
    </xf>
    <xf borderId="23" fillId="0" fontId="1" numFmtId="0" xfId="0" applyBorder="1" applyFont="1"/>
    <xf borderId="8" fillId="0" fontId="29" numFmtId="0" xfId="0" applyAlignment="1" applyBorder="1" applyFont="1">
      <alignment readingOrder="0" shrinkToFit="0" vertical="center" wrapText="0"/>
    </xf>
    <xf borderId="19" fillId="0" fontId="29" numFmtId="0" xfId="0" applyAlignment="1" applyBorder="1" applyFont="1">
      <alignment readingOrder="0" shrinkToFit="0" vertical="center" wrapText="0"/>
    </xf>
    <xf borderId="19" fillId="0" fontId="1" numFmtId="0" xfId="0" applyAlignment="1" applyBorder="1" applyFont="1">
      <alignment horizontal="center" readingOrder="0" shrinkToFit="0" vertical="center" wrapText="0"/>
    </xf>
    <xf borderId="0" fillId="0" fontId="30" numFmtId="0" xfId="0" applyFont="1"/>
    <xf borderId="0" fillId="0" fontId="31" numFmtId="0" xfId="0" applyAlignment="1" applyFont="1">
      <alignment readingOrder="0"/>
    </xf>
    <xf borderId="0" fillId="0" fontId="32" numFmtId="0" xfId="0" applyAlignment="1" applyFont="1">
      <alignment readingOrder="0"/>
    </xf>
    <xf borderId="0" fillId="0" fontId="31" numFmtId="0" xfId="0" applyFont="1"/>
    <xf borderId="0" fillId="0" fontId="33" numFmtId="0" xfId="0" applyAlignment="1" applyFont="1">
      <alignment readingOrder="0"/>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s>
  <tableStyles count="11">
    <tableStyle count="2" pivot="0" name="PREP-style">
      <tableStyleElement dxfId="1" type="firstRowStripe"/>
      <tableStyleElement dxfId="2" type="secondRowStripe"/>
    </tableStyle>
    <tableStyle count="3" pivot="0" name="Resources-style">
      <tableStyleElement dxfId="3" type="headerRow"/>
      <tableStyleElement dxfId="1" type="firstRowStripe"/>
      <tableStyleElement dxfId="2" type="secondRowStripe"/>
    </tableStyle>
    <tableStyle count="3" pivot="0" name="Schedule-style">
      <tableStyleElement dxfId="3" type="headerRow"/>
      <tableStyleElement dxfId="1" type="firstRowStripe"/>
      <tableStyleElement dxfId="2" type="secondRowStripe"/>
    </tableStyle>
    <tableStyle count="3" pivot="0" name="Schedule-style 2">
      <tableStyleElement dxfId="3" type="headerRow"/>
      <tableStyleElement dxfId="1" type="firstRowStripe"/>
      <tableStyleElement dxfId="2" type="secondRowStripe"/>
    </tableStyle>
    <tableStyle count="3" pivot="0" name="Schedule-style 3">
      <tableStyleElement dxfId="3" type="headerRow"/>
      <tableStyleElement dxfId="1" type="firstRowStripe"/>
      <tableStyleElement dxfId="2" type="secondRowStripe"/>
    </tableStyle>
    <tableStyle count="3" pivot="0" name="Schedule-style 4">
      <tableStyleElement dxfId="3" type="headerRow"/>
      <tableStyleElement dxfId="1" type="firstRowStripe"/>
      <tableStyleElement dxfId="2" type="secondRowStripe"/>
    </tableStyle>
    <tableStyle count="3" pivot="0" name="Schedule-style 5">
      <tableStyleElement dxfId="3" type="headerRow"/>
      <tableStyleElement dxfId="1" type="firstRowStripe"/>
      <tableStyleElement dxfId="2" type="secondRowStripe"/>
    </tableStyle>
    <tableStyle count="3" pivot="0" name="Schedule-style 6">
      <tableStyleElement dxfId="3" type="headerRow"/>
      <tableStyleElement dxfId="1" type="firstRowStripe"/>
      <tableStyleElement dxfId="2" type="secondRowStripe"/>
    </tableStyle>
    <tableStyle count="3" pivot="0" name="Schedule-style 7">
      <tableStyleElement dxfId="3" type="headerRow"/>
      <tableStyleElement dxfId="1" type="firstRowStripe"/>
      <tableStyleElement dxfId="2" type="secondRowStripe"/>
    </tableStyle>
    <tableStyle count="3" pivot="0" name="Schedule-style 8">
      <tableStyleElement dxfId="3" type="headerRow"/>
      <tableStyleElement dxfId="1" type="firstRowStripe"/>
      <tableStyleElement dxfId="2" type="secondRowStripe"/>
    </tableStyle>
    <tableStyle count="3" pivot="0" name="Schedule-style 9">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G34:G38" displayName="Table_1" name="Table_1" id="1">
  <tableColumns count="1">
    <tableColumn name="Column1" id="1"/>
  </tableColumns>
  <tableStyleInfo name="PREP-style" showColumnStripes="0" showFirstColumn="1" showLastColumn="1" showRowStripes="1"/>
</table>
</file>

<file path=xl/tables/table10.xml><?xml version="1.0" encoding="utf-8"?>
<table xmlns="http://schemas.openxmlformats.org/spreadsheetml/2006/main" ref="F17:I22" displayName="WEEK_9" name="WEEK_9" id="10">
  <tableColumns count="4">
    <tableColumn name="Day" id="1"/>
    <tableColumn name="Date" id="2"/>
    <tableColumn name="Host" id="3"/>
    <tableColumn name="Done" id="4"/>
  </tableColumns>
  <tableStyleInfo name="Schedule-style 8" showColumnStripes="0" showFirstColumn="1" showLastColumn="1" showRowStripes="1"/>
</table>
</file>

<file path=xl/tables/table11.xml><?xml version="1.0" encoding="utf-8"?>
<table xmlns="http://schemas.openxmlformats.org/spreadsheetml/2006/main" ref="K17:N22" displayName="WEEK_12" name="WEEK_12" id="11">
  <tableColumns count="4">
    <tableColumn name="Day" id="1"/>
    <tableColumn name="Date" id="2"/>
    <tableColumn name="Host" id="3"/>
    <tableColumn name="Done" id="4"/>
  </tableColumns>
  <tableStyleInfo name="Schedule-style 9" showColumnStripes="0" showFirstColumn="1" showLastColumn="1" showRowStripes="1"/>
</table>
</file>

<file path=xl/tables/table2.xml><?xml version="1.0" encoding="utf-8"?>
<table xmlns="http://schemas.openxmlformats.org/spreadsheetml/2006/main" ref="A1:D9" displayName="PEP_resources" name="PEP_resources" id="2">
  <tableColumns count="4">
    <tableColumn name="sn" id="1"/>
    <tableColumn name="Description" id="2"/>
    <tableColumn name="Type" id="3"/>
    <tableColumn name="Link" id="4"/>
  </tableColumns>
  <tableStyleInfo name="Resources-style" showColumnStripes="0" showFirstColumn="1" showLastColumn="1" showRowStripes="1"/>
</table>
</file>

<file path=xl/tables/table3.xml><?xml version="1.0" encoding="utf-8"?>
<table xmlns="http://schemas.openxmlformats.org/spreadsheetml/2006/main" ref="A3:D8" displayName="WEEK_4" name="WEEK_4" id="3">
  <tableColumns count="4">
    <tableColumn name="Day" id="1"/>
    <tableColumn name="Date" id="2"/>
    <tableColumn name="Host" id="3"/>
    <tableColumn name="Done" id="4"/>
  </tableColumns>
  <tableStyleInfo name="Schedule-style" showColumnStripes="0" showFirstColumn="1" showLastColumn="1" showRowStripes="1"/>
</table>
</file>

<file path=xl/tables/table4.xml><?xml version="1.0" encoding="utf-8"?>
<table xmlns="http://schemas.openxmlformats.org/spreadsheetml/2006/main" ref="F3:I8" displayName="WEEK_7" name="WEEK_7" id="4">
  <tableColumns count="4">
    <tableColumn name="Day" id="1"/>
    <tableColumn name="Date" id="2"/>
    <tableColumn name="Host" id="3"/>
    <tableColumn name="Done" id="4"/>
  </tableColumns>
  <tableStyleInfo name="Schedule-style 2" showColumnStripes="0" showFirstColumn="1" showLastColumn="1" showRowStripes="1"/>
</table>
</file>

<file path=xl/tables/table5.xml><?xml version="1.0" encoding="utf-8"?>
<table xmlns="http://schemas.openxmlformats.org/spreadsheetml/2006/main" ref="K3:N8" displayName="WEEK_10" name="WEEK_10" id="5">
  <tableColumns count="4">
    <tableColumn name="Day" id="1"/>
    <tableColumn name="Date" id="2"/>
    <tableColumn name="Host" id="3"/>
    <tableColumn name="Done" id="4"/>
  </tableColumns>
  <tableStyleInfo name="Schedule-style 3" showColumnStripes="0" showFirstColumn="1" showLastColumn="1" showRowStripes="1"/>
</table>
</file>

<file path=xl/tables/table6.xml><?xml version="1.0" encoding="utf-8"?>
<table xmlns="http://schemas.openxmlformats.org/spreadsheetml/2006/main" ref="A10:D15" displayName="WEEK_5" name="WEEK_5" id="6">
  <tableColumns count="4">
    <tableColumn name="Day" id="1"/>
    <tableColumn name="Date" id="2"/>
    <tableColumn name="Host" id="3"/>
    <tableColumn name="Done" id="4"/>
  </tableColumns>
  <tableStyleInfo name="Schedule-style 4" showColumnStripes="0" showFirstColumn="1" showLastColumn="1" showRowStripes="1"/>
</table>
</file>

<file path=xl/tables/table7.xml><?xml version="1.0" encoding="utf-8"?>
<table xmlns="http://schemas.openxmlformats.org/spreadsheetml/2006/main" ref="F10:I15" displayName="WEEK_8" name="WEEK_8" id="7">
  <tableColumns count="4">
    <tableColumn name="Day" id="1"/>
    <tableColumn name="Date" id="2"/>
    <tableColumn name="Host" id="3"/>
    <tableColumn name="Done" id="4"/>
  </tableColumns>
  <tableStyleInfo name="Schedule-style 5" showColumnStripes="0" showFirstColumn="1" showLastColumn="1" showRowStripes="1"/>
</table>
</file>

<file path=xl/tables/table8.xml><?xml version="1.0" encoding="utf-8"?>
<table xmlns="http://schemas.openxmlformats.org/spreadsheetml/2006/main" ref="K10:N15" displayName="WEEK_11" name="WEEK_11" id="8">
  <tableColumns count="4">
    <tableColumn name="Day" id="1"/>
    <tableColumn name="Date" id="2"/>
    <tableColumn name="Host" id="3"/>
    <tableColumn name="Done" id="4"/>
  </tableColumns>
  <tableStyleInfo name="Schedule-style 6" showColumnStripes="0" showFirstColumn="1" showLastColumn="1" showRowStripes="1"/>
</table>
</file>

<file path=xl/tables/table9.xml><?xml version="1.0" encoding="utf-8"?>
<table xmlns="http://schemas.openxmlformats.org/spreadsheetml/2006/main" ref="A17:D22" displayName="WEEK_6" name="WEEK_6" id="9">
  <tableColumns count="4">
    <tableColumn name="Day" id="1"/>
    <tableColumn name="Date" id="2"/>
    <tableColumn name="Host" id="3"/>
    <tableColumn name="Done" id="4"/>
  </tableColumns>
  <tableStyleInfo name="Schedule-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leetcode.com/problems/move-zeroes/" TargetMode="External"/><Relationship Id="rId22" Type="http://schemas.openxmlformats.org/officeDocument/2006/relationships/hyperlink" Target="https://leetcode.com/problems/remove-element/description/" TargetMode="External"/><Relationship Id="rId21" Type="http://schemas.openxmlformats.org/officeDocument/2006/relationships/hyperlink" Target="https://leetcode.com/problems/remove-duplicates-from-sorted-array/" TargetMode="External"/><Relationship Id="rId24" Type="http://schemas.openxmlformats.org/officeDocument/2006/relationships/hyperlink" Target="https://leetcode.com/problems/valid-palindrome/" TargetMode="External"/><Relationship Id="rId23" Type="http://schemas.openxmlformats.org/officeDocument/2006/relationships/hyperlink" Target="https://leetcode.com/problems/reverse-words-in-a-string-iii/description/" TargetMode="External"/><Relationship Id="rId1" Type="http://schemas.openxmlformats.org/officeDocument/2006/relationships/hyperlink" Target="https://leetcode.com/problems/two-sum/submissions/1694352410/?utm_source=instabyte.io&amp;utm_medium=referral&amp;utm_campaign=interview-master-100" TargetMode="External"/><Relationship Id="rId2" Type="http://schemas.openxmlformats.org/officeDocument/2006/relationships/hyperlink" Target="https://leetcode.com/problems/intersection-of-two-arrays" TargetMode="External"/><Relationship Id="rId3" Type="http://schemas.openxmlformats.org/officeDocument/2006/relationships/hyperlink" Target="https://leetcode.com/problems/intersection-of-two-arrays-ii/" TargetMode="External"/><Relationship Id="rId4" Type="http://schemas.openxmlformats.org/officeDocument/2006/relationships/hyperlink" Target="https://leetcode.com/problems/contains-duplicate/submissions/1652029095/" TargetMode="External"/><Relationship Id="rId9" Type="http://schemas.openxmlformats.org/officeDocument/2006/relationships/hyperlink" Target="https://leetcode.com/problems/word-pattern/" TargetMode="External"/><Relationship Id="rId26" Type="http://schemas.openxmlformats.org/officeDocument/2006/relationships/hyperlink" Target="https://leetcode.com/problems/best-time-to-buy-and-sell-stock/description/" TargetMode="External"/><Relationship Id="rId25" Type="http://schemas.openxmlformats.org/officeDocument/2006/relationships/hyperlink" Target="https://leetcode.com/problems/merge-sorted-array/" TargetMode="External"/><Relationship Id="rId28" Type="http://schemas.openxmlformats.org/officeDocument/2006/relationships/hyperlink" Target="https://leetcode.com/problems/squares-of-a-sorted-array/description/" TargetMode="External"/><Relationship Id="rId27" Type="http://schemas.openxmlformats.org/officeDocument/2006/relationships/hyperlink" Target="https://leetcode.com/problems/check-if-all-as-appears-before-all-bs/description/" TargetMode="External"/><Relationship Id="rId5" Type="http://schemas.openxmlformats.org/officeDocument/2006/relationships/hyperlink" Target="https://leetcode.com/problems/contains-duplicate-ii/" TargetMode="External"/><Relationship Id="rId6" Type="http://schemas.openxmlformats.org/officeDocument/2006/relationships/hyperlink" Target="https://leetcode.com/problems/ransom-note/" TargetMode="External"/><Relationship Id="rId29" Type="http://schemas.openxmlformats.org/officeDocument/2006/relationships/hyperlink" Target="https://leetcode.com/problems/longest-palindrome/description/" TargetMode="External"/><Relationship Id="rId7" Type="http://schemas.openxmlformats.org/officeDocument/2006/relationships/hyperlink" Target="https://leetcode.com/problems/valid-anagram/" TargetMode="External"/><Relationship Id="rId8" Type="http://schemas.openxmlformats.org/officeDocument/2006/relationships/hyperlink" Target="https://leetcode.com/problems/find-the-difference/" TargetMode="External"/><Relationship Id="rId30" Type="http://schemas.openxmlformats.org/officeDocument/2006/relationships/drawing" Target="../drawings/drawing2.xml"/><Relationship Id="rId11" Type="http://schemas.openxmlformats.org/officeDocument/2006/relationships/hyperlink" Target="https://leetcode.com/problems/baseball-game/description/" TargetMode="External"/><Relationship Id="rId10" Type="http://schemas.openxmlformats.org/officeDocument/2006/relationships/hyperlink" Target="https://leetcode.com/problems/valid-parentheses/description/" TargetMode="External"/><Relationship Id="rId32" Type="http://schemas.openxmlformats.org/officeDocument/2006/relationships/table" Target="../tables/table1.xml"/><Relationship Id="rId13" Type="http://schemas.openxmlformats.org/officeDocument/2006/relationships/hyperlink" Target="https://leetcode.com/problems/backspace-string-compare" TargetMode="External"/><Relationship Id="rId12" Type="http://schemas.openxmlformats.org/officeDocument/2006/relationships/hyperlink" Target="https://leetcode.com/problems/remove-all-adjacent-duplicates-in-string/" TargetMode="External"/><Relationship Id="rId15" Type="http://schemas.openxmlformats.org/officeDocument/2006/relationships/hyperlink" Target="https://leetcode.com/problems/kids-with-the-greatest-number-of-candies/" TargetMode="External"/><Relationship Id="rId14" Type="http://schemas.openxmlformats.org/officeDocument/2006/relationships/hyperlink" Target="https://leetcode.com/problems/goat-latin/" TargetMode="External"/><Relationship Id="rId17" Type="http://schemas.openxmlformats.org/officeDocument/2006/relationships/hyperlink" Target="https://leetcode.com/problems/reverse-string/" TargetMode="External"/><Relationship Id="rId16" Type="http://schemas.openxmlformats.org/officeDocument/2006/relationships/hyperlink" Target="https://leetcode.com/problems/two-sum-ii-input-array-is-sorted/" TargetMode="External"/><Relationship Id="rId19" Type="http://schemas.openxmlformats.org/officeDocument/2006/relationships/hyperlink" Target="https://leetcode.com/problems/valid-palindrome-ii/" TargetMode="External"/><Relationship Id="rId18" Type="http://schemas.openxmlformats.org/officeDocument/2006/relationships/hyperlink" Target="https://leetcode.com/problems/check-if-two-string-arrays-are-equivalent/description/"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leetcode.com/problems/next-greater-element-i/" TargetMode="External"/><Relationship Id="rId22" Type="http://schemas.openxmlformats.org/officeDocument/2006/relationships/hyperlink" Target="https://leetcode.com/problems/evaluate-reverse-polish-notation/" TargetMode="External"/><Relationship Id="rId21" Type="http://schemas.openxmlformats.org/officeDocument/2006/relationships/hyperlink" Target="https://leetcode.com/problems/backspace-string-compare/" TargetMode="External"/><Relationship Id="rId24" Type="http://schemas.openxmlformats.org/officeDocument/2006/relationships/hyperlink" Target="https://leetcode.com/problems/car-fleet/" TargetMode="External"/><Relationship Id="rId23" Type="http://schemas.openxmlformats.org/officeDocument/2006/relationships/hyperlink" Target="https://leetcode.com/problems/daily-temperatures/" TargetMode="External"/><Relationship Id="rId1" Type="http://schemas.openxmlformats.org/officeDocument/2006/relationships/hyperlink" Target="https://leetcode.com/problems/majority-element/" TargetMode="External"/><Relationship Id="rId2" Type="http://schemas.openxmlformats.org/officeDocument/2006/relationships/hyperlink" Target="https://leetcode.com/problems/first-unique-character-in-a-string/" TargetMode="External"/><Relationship Id="rId3" Type="http://schemas.openxmlformats.org/officeDocument/2006/relationships/hyperlink" Target="https://leetcode.com/problems/happy-number/" TargetMode="External"/><Relationship Id="rId4" Type="http://schemas.openxmlformats.org/officeDocument/2006/relationships/hyperlink" Target="https://leetcode.com/problems/isomorphic-strings/" TargetMode="External"/><Relationship Id="rId9" Type="http://schemas.openxmlformats.org/officeDocument/2006/relationships/hyperlink" Target="https://leetcode.com/problems/subdomain-visit-count/" TargetMode="External"/><Relationship Id="rId26" Type="http://schemas.openxmlformats.org/officeDocument/2006/relationships/hyperlink" Target="https://leetcode.com/problems/decode-string/" TargetMode="External"/><Relationship Id="rId25" Type="http://schemas.openxmlformats.org/officeDocument/2006/relationships/hyperlink" Target="https://leetcode.com/problems/generate-parentheses/" TargetMode="External"/><Relationship Id="rId28" Type="http://schemas.openxmlformats.org/officeDocument/2006/relationships/hyperlink" Target="https://leetcode.com/problems/next-greater-element-ii/" TargetMode="External"/><Relationship Id="rId27" Type="http://schemas.openxmlformats.org/officeDocument/2006/relationships/hyperlink" Target="https://leetcode.com/problems/simplify-path/" TargetMode="External"/><Relationship Id="rId5" Type="http://schemas.openxmlformats.org/officeDocument/2006/relationships/hyperlink" Target="https://leetcode.com/problems/group-anagrams/" TargetMode="External"/><Relationship Id="rId6" Type="http://schemas.openxmlformats.org/officeDocument/2006/relationships/hyperlink" Target="https://leetcode.com/problems/top-k-frequent-elements/" TargetMode="External"/><Relationship Id="rId29" Type="http://schemas.openxmlformats.org/officeDocument/2006/relationships/hyperlink" Target="https://leetcode.com/problems/reverse-string" TargetMode="External"/><Relationship Id="rId7" Type="http://schemas.openxmlformats.org/officeDocument/2006/relationships/hyperlink" Target="https://leetcode.com/problems/encode-and-decode-strings/" TargetMode="External"/><Relationship Id="rId8" Type="http://schemas.openxmlformats.org/officeDocument/2006/relationships/hyperlink" Target="https://leetcode.com/problems/unique-email-addresses/" TargetMode="External"/><Relationship Id="rId31" Type="http://schemas.openxmlformats.org/officeDocument/2006/relationships/hyperlink" Target="https://leetcode.com/problems/move-zeroes/" TargetMode="External"/><Relationship Id="rId30" Type="http://schemas.openxmlformats.org/officeDocument/2006/relationships/hyperlink" Target="https://leetcode.com/problems/remove-element" TargetMode="External"/><Relationship Id="rId11" Type="http://schemas.openxmlformats.org/officeDocument/2006/relationships/hyperlink" Target="https://leetcode.com/problems/find-all-anagrams-in-a-string/" TargetMode="External"/><Relationship Id="rId33" Type="http://schemas.openxmlformats.org/officeDocument/2006/relationships/hyperlink" Target="https://leetcode.com/problems/3sum" TargetMode="External"/><Relationship Id="rId10" Type="http://schemas.openxmlformats.org/officeDocument/2006/relationships/hyperlink" Target="https://leetcode.com/problems/find-common-characters/" TargetMode="External"/><Relationship Id="rId32" Type="http://schemas.openxmlformats.org/officeDocument/2006/relationships/hyperlink" Target="https://leetcode.com/problems/sort-colors" TargetMode="External"/><Relationship Id="rId13" Type="http://schemas.openxmlformats.org/officeDocument/2006/relationships/hyperlink" Target="https://leetcode.com/problems/longest-palindrome/" TargetMode="External"/><Relationship Id="rId35" Type="http://schemas.openxmlformats.org/officeDocument/2006/relationships/drawing" Target="../drawings/drawing3.xml"/><Relationship Id="rId12" Type="http://schemas.openxmlformats.org/officeDocument/2006/relationships/hyperlink" Target="https://leetcode.com/problems/longest-harmonious-subsequence/" TargetMode="External"/><Relationship Id="rId34" Type="http://schemas.openxmlformats.org/officeDocument/2006/relationships/hyperlink" Target="https://leetcode.com/problems/longest-mountain-in-array" TargetMode="External"/><Relationship Id="rId15" Type="http://schemas.openxmlformats.org/officeDocument/2006/relationships/hyperlink" Target="https://leetcode.com/problems/remove-all-adjacent-duplicates-in-string/" TargetMode="External"/><Relationship Id="rId14" Type="http://schemas.openxmlformats.org/officeDocument/2006/relationships/hyperlink" Target="https://leetcode.com/problems/valid-parentheses/" TargetMode="External"/><Relationship Id="rId17" Type="http://schemas.openxmlformats.org/officeDocument/2006/relationships/hyperlink" Target="https://leetcode.com/problems/min-stack/" TargetMode="External"/><Relationship Id="rId16" Type="http://schemas.openxmlformats.org/officeDocument/2006/relationships/hyperlink" Target="https://leetcode.com/problems/baseball-game/" TargetMode="External"/><Relationship Id="rId19" Type="http://schemas.openxmlformats.org/officeDocument/2006/relationships/hyperlink" Target="https://leetcode.com/problems/implement-stack-using-queues/" TargetMode="External"/><Relationship Id="rId18" Type="http://schemas.openxmlformats.org/officeDocument/2006/relationships/hyperlink" Target="https://leetcode.com/problems/implement-queue-using-stack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leetcode.com/problems/delete-the-middle-node-of-a-linked-list/description/" TargetMode="External"/><Relationship Id="rId84" Type="http://schemas.openxmlformats.org/officeDocument/2006/relationships/hyperlink" Target="https://leetcode.com/problems/shortest-path-in-binary-matrix/description/" TargetMode="External"/><Relationship Id="rId83" Type="http://schemas.openxmlformats.org/officeDocument/2006/relationships/hyperlink" Target="https://leetcode.com/problems/rotting-oranges/submissions/1740421503/" TargetMode="External"/><Relationship Id="rId42" Type="http://schemas.openxmlformats.org/officeDocument/2006/relationships/hyperlink" Target="https://leetcode.com/problems/valid-palindrome-ii/" TargetMode="External"/><Relationship Id="rId86" Type="http://schemas.openxmlformats.org/officeDocument/2006/relationships/hyperlink" Target="https://leetcode.com/problems/pacific-atlantic-water-flow/" TargetMode="External"/><Relationship Id="rId41" Type="http://schemas.openxmlformats.org/officeDocument/2006/relationships/hyperlink" Target="https://leetcode.com/problems/valid-palindrome/submissions/1719050116/" TargetMode="External"/><Relationship Id="rId85" Type="http://schemas.openxmlformats.org/officeDocument/2006/relationships/hyperlink" Target="https://neetcode.io/problems/islands-and-treasure" TargetMode="External"/><Relationship Id="rId44" Type="http://schemas.openxmlformats.org/officeDocument/2006/relationships/hyperlink" Target="https://leetcode.com/problems/reverse-string/" TargetMode="External"/><Relationship Id="rId43" Type="http://schemas.openxmlformats.org/officeDocument/2006/relationships/hyperlink" Target="https://leetcode.com/problems/two-sum-ii-input-array-is-sorted/description/" TargetMode="External"/><Relationship Id="rId87" Type="http://schemas.openxmlformats.org/officeDocument/2006/relationships/drawing" Target="../drawings/drawing4.xml"/><Relationship Id="rId46" Type="http://schemas.openxmlformats.org/officeDocument/2006/relationships/hyperlink" Target="https://leetcode.com/problems/remove-duplicates-from-sorted-array/" TargetMode="External"/><Relationship Id="rId45" Type="http://schemas.openxmlformats.org/officeDocument/2006/relationships/hyperlink" Target="https://leetcode.com/problems/move-zeroes/" TargetMode="External"/><Relationship Id="rId80" Type="http://schemas.openxmlformats.org/officeDocument/2006/relationships/hyperlink" Target="https://leetcode.com/problems/combination-sum-ii/" TargetMode="External"/><Relationship Id="rId82" Type="http://schemas.openxmlformats.org/officeDocument/2006/relationships/hyperlink" Target="https://leetcode.com/problems/max-area-of-island/" TargetMode="External"/><Relationship Id="rId81" Type="http://schemas.openxmlformats.org/officeDocument/2006/relationships/hyperlink" Target="https://leetcode.com/problems/number-of-islands/description/" TargetMode="External"/><Relationship Id="rId1" Type="http://schemas.openxmlformats.org/officeDocument/2006/relationships/hyperlink" Target="https://leetcode.com/problems/two-sum/submissions/1694352410/?utm_source=instabyte.io&amp;utm_medium=referral&amp;utm_campaign=interview-master-100" TargetMode="External"/><Relationship Id="rId2" Type="http://schemas.openxmlformats.org/officeDocument/2006/relationships/hyperlink" Target="https://leetcode.com/problems/intersection-of-two-arrays" TargetMode="External"/><Relationship Id="rId3" Type="http://schemas.openxmlformats.org/officeDocument/2006/relationships/hyperlink" Target="https://leetcode.com/problems/intersection-of-two-arrays-ii/" TargetMode="External"/><Relationship Id="rId4" Type="http://schemas.openxmlformats.org/officeDocument/2006/relationships/hyperlink" Target="https://leetcode.com/problems/degree-of-an-array/solutions/6734841/master-frequency-degree-matching-to-find-shortest-subarray/" TargetMode="External"/><Relationship Id="rId9" Type="http://schemas.openxmlformats.org/officeDocument/2006/relationships/hyperlink" Target="https://leetcode.com/problems/group-anagrams/submissions/1705812261/" TargetMode="External"/><Relationship Id="rId48" Type="http://schemas.openxmlformats.org/officeDocument/2006/relationships/hyperlink" Target="https://leetcode.com/problems/merge-sorted-array/" TargetMode="External"/><Relationship Id="rId47" Type="http://schemas.openxmlformats.org/officeDocument/2006/relationships/hyperlink" Target="https://leetcode.com/problems/remove-element/description/" TargetMode="External"/><Relationship Id="rId49" Type="http://schemas.openxmlformats.org/officeDocument/2006/relationships/hyperlink" Target="https://leetcode.com/problems/squares-of-a-sorted-array/submissions/1722592057/" TargetMode="External"/><Relationship Id="rId5" Type="http://schemas.openxmlformats.org/officeDocument/2006/relationships/hyperlink" Target="https://leetcode.com/problems/contains-duplicate/submissions/1652029095/" TargetMode="External"/><Relationship Id="rId6" Type="http://schemas.openxmlformats.org/officeDocument/2006/relationships/hyperlink" Target="https://leetcode.com/problems/contains-duplicate-ii/" TargetMode="External"/><Relationship Id="rId7" Type="http://schemas.openxmlformats.org/officeDocument/2006/relationships/hyperlink" Target="https://leetcode.com/problems/longest-harmonious-subsequence/" TargetMode="External"/><Relationship Id="rId8" Type="http://schemas.openxmlformats.org/officeDocument/2006/relationships/hyperlink" Target="https://leetcode.com/problems/longest-harmonious-subsequence/description/" TargetMode="External"/><Relationship Id="rId73" Type="http://schemas.openxmlformats.org/officeDocument/2006/relationships/hyperlink" Target="https://leetcode.com/problems/pascals-triangle/description/" TargetMode="External"/><Relationship Id="rId72" Type="http://schemas.openxmlformats.org/officeDocument/2006/relationships/hyperlink" Target="https://leetcode.com/problems/powx-n/submissions/1732183965/" TargetMode="External"/><Relationship Id="rId31" Type="http://schemas.openxmlformats.org/officeDocument/2006/relationships/hyperlink" Target="https://leetcode.com/problems/remove-duplicates-from-sorted-list" TargetMode="External"/><Relationship Id="rId75" Type="http://schemas.openxmlformats.org/officeDocument/2006/relationships/hyperlink" Target="https://leetcode.com/problems/remove-covered-intervals" TargetMode="External"/><Relationship Id="rId30" Type="http://schemas.openxmlformats.org/officeDocument/2006/relationships/hyperlink" Target="https://leetcode.com/problems/merge-two-sorted-lists" TargetMode="External"/><Relationship Id="rId74" Type="http://schemas.openxmlformats.org/officeDocument/2006/relationships/hyperlink" Target="https://leetcode.com/problems/pascals-triangle-ii/solutions/6750701/video-give-me-10-minutes-how-we-think-about-a-solution-python-javascript-java-c/" TargetMode="External"/><Relationship Id="rId33" Type="http://schemas.openxmlformats.org/officeDocument/2006/relationships/hyperlink" Target="https://leetcode.com/problems/remove-duplicates-from-sorted-list-ii" TargetMode="External"/><Relationship Id="rId77" Type="http://schemas.openxmlformats.org/officeDocument/2006/relationships/hyperlink" Target="https://leetcode.com/problems/combination-sum/description/" TargetMode="External"/><Relationship Id="rId32" Type="http://schemas.openxmlformats.org/officeDocument/2006/relationships/hyperlink" Target="https://leetcode.com/problems/linked-list-cycle/" TargetMode="External"/><Relationship Id="rId76" Type="http://schemas.openxmlformats.org/officeDocument/2006/relationships/hyperlink" Target="https://leetcode.com/problems/subsets/" TargetMode="External"/><Relationship Id="rId35" Type="http://schemas.openxmlformats.org/officeDocument/2006/relationships/hyperlink" Target="https://leetcode.com/problems/delete-node-in-a-linked-list" TargetMode="External"/><Relationship Id="rId79" Type="http://schemas.openxmlformats.org/officeDocument/2006/relationships/hyperlink" Target="https://leetcode.com/problems/subsets-ii/" TargetMode="External"/><Relationship Id="rId34" Type="http://schemas.openxmlformats.org/officeDocument/2006/relationships/hyperlink" Target="https://leetcode.com/problems/palindrome-linked-list/" TargetMode="External"/><Relationship Id="rId78" Type="http://schemas.openxmlformats.org/officeDocument/2006/relationships/hyperlink" Target="https://leetcode.com/problems/permutations/" TargetMode="External"/><Relationship Id="rId71" Type="http://schemas.openxmlformats.org/officeDocument/2006/relationships/hyperlink" Target="https://leetcode.com/problems/number-of-steps-to-reduce-a-number-to-zero/submissions/1732084590/" TargetMode="External"/><Relationship Id="rId70" Type="http://schemas.openxmlformats.org/officeDocument/2006/relationships/hyperlink" Target="https://leetcode.com/problems/power-of-three/" TargetMode="External"/><Relationship Id="rId37" Type="http://schemas.openxmlformats.org/officeDocument/2006/relationships/hyperlink" Target="https://leetcode.com/problems/add-two-numbers" TargetMode="External"/><Relationship Id="rId36" Type="http://schemas.openxmlformats.org/officeDocument/2006/relationships/hyperlink" Target="https://leetcode.com/problems/remove-linked-list-elements/" TargetMode="External"/><Relationship Id="rId39" Type="http://schemas.openxmlformats.org/officeDocument/2006/relationships/hyperlink" Target="https://leetcode.com/problems/remove-nth-node-from-end-of-list/solutions/6750818/video-using-distance-between-two-pointers/" TargetMode="External"/><Relationship Id="rId38" Type="http://schemas.openxmlformats.org/officeDocument/2006/relationships/hyperlink" Target="https://neetcode.io/problems/remove-node-from-end-of-linked-list" TargetMode="External"/><Relationship Id="rId62" Type="http://schemas.openxmlformats.org/officeDocument/2006/relationships/hyperlink" Target="https://leetcode.com/problems/minimum-number-of-arrows-to-burst-balloons/submissions/1726667709/" TargetMode="External"/><Relationship Id="rId61" Type="http://schemas.openxmlformats.org/officeDocument/2006/relationships/hyperlink" Target="https://neetcode.io/problems/meeting-schedule-ii" TargetMode="External"/><Relationship Id="rId20" Type="http://schemas.openxmlformats.org/officeDocument/2006/relationships/hyperlink" Target="https://leetcode.com/problems/daily-temperatures/description/" TargetMode="External"/><Relationship Id="rId64" Type="http://schemas.openxmlformats.org/officeDocument/2006/relationships/hyperlink" Target="https://leetcode.com/problems/interval-list-intersections/submissions/1726750089/" TargetMode="External"/><Relationship Id="rId63" Type="http://schemas.openxmlformats.org/officeDocument/2006/relationships/hyperlink" Target="https://leetcode.com/problems/can-place-flowers/description/" TargetMode="External"/><Relationship Id="rId22" Type="http://schemas.openxmlformats.org/officeDocument/2006/relationships/hyperlink" Target="https://leetcode.com/problems/backspace-string-compare/" TargetMode="External"/><Relationship Id="rId66" Type="http://schemas.openxmlformats.org/officeDocument/2006/relationships/hyperlink" Target="https://leetcode.com/problems/reverse-integer/submissions/" TargetMode="External"/><Relationship Id="rId21" Type="http://schemas.openxmlformats.org/officeDocument/2006/relationships/hyperlink" Target="https://leetcode.com/problems/remove-all-adjacent-duplicates-in-string/" TargetMode="External"/><Relationship Id="rId65" Type="http://schemas.openxmlformats.org/officeDocument/2006/relationships/hyperlink" Target="https://leetcode.com/problems/fibonacci-number/submissions/1731173648/" TargetMode="External"/><Relationship Id="rId24" Type="http://schemas.openxmlformats.org/officeDocument/2006/relationships/hyperlink" Target="https://leetcode.com/problems/next-greater-element-i" TargetMode="External"/><Relationship Id="rId68" Type="http://schemas.openxmlformats.org/officeDocument/2006/relationships/hyperlink" Target="https://leetcode.com/problems/valid-palindrome/submissions/1719050116/" TargetMode="External"/><Relationship Id="rId23" Type="http://schemas.openxmlformats.org/officeDocument/2006/relationships/hyperlink" Target="https://leetcode.com/problems/baseball-game" TargetMode="External"/><Relationship Id="rId67" Type="http://schemas.openxmlformats.org/officeDocument/2006/relationships/hyperlink" Target="https://leetcode.com/problems/palindrome-number/description/" TargetMode="External"/><Relationship Id="rId60" Type="http://schemas.openxmlformats.org/officeDocument/2006/relationships/hyperlink" Target="https://leetcode.com/problems/non-overlapping-intervals/submissions/1726572631/" TargetMode="External"/><Relationship Id="rId26" Type="http://schemas.openxmlformats.org/officeDocument/2006/relationships/hyperlink" Target="https://leetcode.com/problems/car-fleet/" TargetMode="External"/><Relationship Id="rId25" Type="http://schemas.openxmlformats.org/officeDocument/2006/relationships/hyperlink" Target="https://leetcode.com/problems/reverse-substrings-between-each-pair-of-parentheses" TargetMode="External"/><Relationship Id="rId69" Type="http://schemas.openxmlformats.org/officeDocument/2006/relationships/hyperlink" Target="https://leetcode.com/problems/power-of-two/submissions/1732039687/" TargetMode="External"/><Relationship Id="rId28" Type="http://schemas.openxmlformats.org/officeDocument/2006/relationships/hyperlink" Target="https://leetcode.com/problems/reverse-linked-list/" TargetMode="External"/><Relationship Id="rId27" Type="http://schemas.openxmlformats.org/officeDocument/2006/relationships/hyperlink" Target="https://leetcode.com/problems/min-stack" TargetMode="External"/><Relationship Id="rId29" Type="http://schemas.openxmlformats.org/officeDocument/2006/relationships/hyperlink" Target="https://leetcode.com/problems/middle-of-the-linked-list/" TargetMode="External"/><Relationship Id="rId51" Type="http://schemas.openxmlformats.org/officeDocument/2006/relationships/hyperlink" Target="https://leetcode.com/problems/3sum/submissions/1724117359/" TargetMode="External"/><Relationship Id="rId50" Type="http://schemas.openxmlformats.org/officeDocument/2006/relationships/hyperlink" Target="https://leetcode.com/problems/max-consecutive-ones/description/" TargetMode="External"/><Relationship Id="rId53" Type="http://schemas.openxmlformats.org/officeDocument/2006/relationships/hyperlink" Target="https://leetcode.com/problems/jump-game/" TargetMode="External"/><Relationship Id="rId52" Type="http://schemas.openxmlformats.org/officeDocument/2006/relationships/hyperlink" Target="https://leetcode.com/problems/container-with-most-water/description/" TargetMode="External"/><Relationship Id="rId11" Type="http://schemas.openxmlformats.org/officeDocument/2006/relationships/hyperlink" Target="https://leetcode.com/problems/top-k-frequent-elements/submissions/1705849024/" TargetMode="External"/><Relationship Id="rId55" Type="http://schemas.openxmlformats.org/officeDocument/2006/relationships/hyperlink" Target="https://leetcode.com/problems/gas-station/" TargetMode="External"/><Relationship Id="rId10" Type="http://schemas.openxmlformats.org/officeDocument/2006/relationships/hyperlink" Target="https://neetcode.io/problems/top-k-elements-in-list" TargetMode="External"/><Relationship Id="rId54" Type="http://schemas.openxmlformats.org/officeDocument/2006/relationships/hyperlink" Target="https://leetcode.com/problems/maximum-subarray/" TargetMode="External"/><Relationship Id="rId13" Type="http://schemas.openxmlformats.org/officeDocument/2006/relationships/hyperlink" Target="https://leetcode.com/problems/valid-anagram/" TargetMode="External"/><Relationship Id="rId57" Type="http://schemas.openxmlformats.org/officeDocument/2006/relationships/hyperlink" Target="https://leetcode.com/problems/insert-interval/" TargetMode="External"/><Relationship Id="rId12" Type="http://schemas.openxmlformats.org/officeDocument/2006/relationships/hyperlink" Target="https://leetcode.com/problems/ransom-note/" TargetMode="External"/><Relationship Id="rId56" Type="http://schemas.openxmlformats.org/officeDocument/2006/relationships/hyperlink" Target="https://leetcode.com/problems/partition-labels/" TargetMode="External"/><Relationship Id="rId15" Type="http://schemas.openxmlformats.org/officeDocument/2006/relationships/hyperlink" Target="https://leetcode.com/problems/word-pattern/" TargetMode="External"/><Relationship Id="rId59" Type="http://schemas.openxmlformats.org/officeDocument/2006/relationships/hyperlink" Target="https://neetcode.io/problems/meeting-schedule" TargetMode="External"/><Relationship Id="rId14" Type="http://schemas.openxmlformats.org/officeDocument/2006/relationships/hyperlink" Target="https://leetcode.com/problems/find-the-difference/" TargetMode="External"/><Relationship Id="rId58" Type="http://schemas.openxmlformats.org/officeDocument/2006/relationships/hyperlink" Target="https://leetcode.com/problems/merge-intervals/submissions/1726495387/" TargetMode="External"/><Relationship Id="rId17" Type="http://schemas.openxmlformats.org/officeDocument/2006/relationships/hyperlink" Target="https://leetcode.com/problems/uncommon-words-from-two-sentences/description/" TargetMode="External"/><Relationship Id="rId16" Type="http://schemas.openxmlformats.org/officeDocument/2006/relationships/hyperlink" Target="https://leetcode.com/problems/uncommon-words-from-two-sentences/" TargetMode="External"/><Relationship Id="rId19" Type="http://schemas.openxmlformats.org/officeDocument/2006/relationships/hyperlink" Target="https://leetcode.com/problems/evaluate-reverse-polish-notation/" TargetMode="External"/><Relationship Id="rId18" Type="http://schemas.openxmlformats.org/officeDocument/2006/relationships/hyperlink" Target="https://leetcode.com/problems/valid-parentheses/descrip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ervices.google.com/fh/files/misc/gemini-for-google-workspace-prompting-guide-101.pdf" TargetMode="External"/><Relationship Id="rId2" Type="http://schemas.openxmlformats.org/officeDocument/2006/relationships/hyperlink" Target="https://platform.openai.com/docs/guides/prompt-engineering" TargetMode="External"/><Relationship Id="rId3" Type="http://schemas.openxmlformats.org/officeDocument/2006/relationships/hyperlink" Target="https://docs.anthropic.com/en/docs/build-with-claude/prompt-engineering/overview" TargetMode="External"/><Relationship Id="rId4" Type="http://schemas.openxmlformats.org/officeDocument/2006/relationships/hyperlink" Target="https://www.deeplearning.ai/short-courses/chatgpt-prompt-engineering-for-developers/" TargetMode="External"/><Relationship Id="rId9" Type="http://schemas.openxmlformats.org/officeDocument/2006/relationships/drawing" Target="../drawings/drawing5.xml"/><Relationship Id="rId5" Type="http://schemas.openxmlformats.org/officeDocument/2006/relationships/hyperlink" Target="https://github.com/anthropics/prompt-eng-interactive-tutorial" TargetMode="External"/><Relationship Id="rId6" Type="http://schemas.openxmlformats.org/officeDocument/2006/relationships/hyperlink" Target="https://claude.ai/public/artifacts/89300990-1cc9-4248-af14-e0a7d85f646f" TargetMode="External"/><Relationship Id="rId7" Type="http://schemas.openxmlformats.org/officeDocument/2006/relationships/hyperlink" Target="https://namastedev.com/practice?search=&amp;sortBy=default&amp;language=reactJs&amp;difficulty_level=easy&amp;status=All&amp;companies=All&amp;tags=All&amp;page=4" TargetMode="External"/><Relationship Id="rId8" Type="http://schemas.openxmlformats.org/officeDocument/2006/relationships/hyperlink" Target="https://www.youtube.com/playlist?list=PLlasXeu85E9cQ32gLCvAvr9vNaUccPVNP" TargetMode="External"/><Relationship Id="rId1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3.xml"/><Relationship Id="rId13" Type="http://schemas.openxmlformats.org/officeDocument/2006/relationships/table" Target="../tables/table5.xml"/><Relationship Id="rId12" Type="http://schemas.openxmlformats.org/officeDocument/2006/relationships/table" Target="../tables/table4.xml"/><Relationship Id="rId15" Type="http://schemas.openxmlformats.org/officeDocument/2006/relationships/table" Target="../tables/table7.xml"/><Relationship Id="rId14" Type="http://schemas.openxmlformats.org/officeDocument/2006/relationships/table" Target="../tables/table6.xml"/><Relationship Id="rId17" Type="http://schemas.openxmlformats.org/officeDocument/2006/relationships/table" Target="../tables/table9.xml"/><Relationship Id="rId16" Type="http://schemas.openxmlformats.org/officeDocument/2006/relationships/table" Target="../tables/table8.xml"/><Relationship Id="rId19" Type="http://schemas.openxmlformats.org/officeDocument/2006/relationships/table" Target="../tables/table11.xml"/><Relationship Id="rId18"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135.75"/>
    <col customWidth="1" min="4" max="4" width="46.38"/>
  </cols>
  <sheetData>
    <row r="1">
      <c r="A1" s="1" t="s">
        <v>0</v>
      </c>
      <c r="B1" s="1" t="s">
        <v>1</v>
      </c>
      <c r="C1" s="1" t="s">
        <v>2</v>
      </c>
      <c r="D1" s="2" t="s">
        <v>3</v>
      </c>
      <c r="E1" s="1" t="s">
        <v>4</v>
      </c>
    </row>
    <row r="2">
      <c r="D2" s="3"/>
    </row>
    <row r="3">
      <c r="A3" s="4">
        <v>45852.0</v>
      </c>
      <c r="B3" s="5" t="s">
        <v>5</v>
      </c>
      <c r="C3" s="5" t="s">
        <v>6</v>
      </c>
      <c r="D3" s="2" t="s">
        <v>7</v>
      </c>
    </row>
    <row r="4">
      <c r="A4" s="4">
        <v>45853.0</v>
      </c>
      <c r="B4" s="1" t="s">
        <v>8</v>
      </c>
      <c r="C4" s="1" t="s">
        <v>9</v>
      </c>
      <c r="D4" s="2" t="s">
        <v>7</v>
      </c>
    </row>
    <row r="5">
      <c r="A5" s="4">
        <v>45854.0</v>
      </c>
      <c r="B5" s="6" t="s">
        <v>10</v>
      </c>
      <c r="D5" s="7" t="s">
        <v>11</v>
      </c>
    </row>
    <row r="6">
      <c r="A6" s="4">
        <v>45855.0</v>
      </c>
      <c r="B6" s="8" t="s">
        <v>12</v>
      </c>
      <c r="D6" s="7" t="s">
        <v>11</v>
      </c>
    </row>
    <row r="7">
      <c r="A7" s="4">
        <v>45856.0</v>
      </c>
      <c r="B7" s="8" t="s">
        <v>13</v>
      </c>
      <c r="D7" s="7" t="s">
        <v>11</v>
      </c>
    </row>
    <row r="8">
      <c r="A8" s="4">
        <v>45859.0</v>
      </c>
      <c r="B8" s="9" t="s">
        <v>14</v>
      </c>
      <c r="D8" s="2" t="s">
        <v>15</v>
      </c>
      <c r="E8" s="1" t="s">
        <v>16</v>
      </c>
    </row>
    <row r="9">
      <c r="A9" s="4">
        <v>45860.0</v>
      </c>
      <c r="B9" s="9" t="s">
        <v>17</v>
      </c>
      <c r="D9" s="2" t="s">
        <v>15</v>
      </c>
      <c r="E9" s="1" t="s">
        <v>16</v>
      </c>
    </row>
    <row r="10">
      <c r="A10" s="4">
        <v>45861.0</v>
      </c>
      <c r="B10" s="10" t="s">
        <v>18</v>
      </c>
      <c r="D10" s="2" t="s">
        <v>15</v>
      </c>
      <c r="E10" s="1" t="s">
        <v>16</v>
      </c>
    </row>
    <row r="11">
      <c r="A11" s="4">
        <v>45866.0</v>
      </c>
      <c r="B11" s="1" t="s">
        <v>19</v>
      </c>
      <c r="D11" s="2" t="s">
        <v>20</v>
      </c>
      <c r="E11" s="1" t="s">
        <v>21</v>
      </c>
    </row>
    <row r="12">
      <c r="A12" s="11">
        <v>45868.0</v>
      </c>
      <c r="B12" s="1" t="s">
        <v>22</v>
      </c>
      <c r="D12" s="2" t="s">
        <v>20</v>
      </c>
      <c r="E12" s="1" t="s">
        <v>21</v>
      </c>
    </row>
    <row r="13">
      <c r="A13" s="11">
        <v>45869.0</v>
      </c>
      <c r="B13" s="1" t="s">
        <v>23</v>
      </c>
      <c r="D13" s="2" t="s">
        <v>24</v>
      </c>
      <c r="E13" s="1" t="s">
        <v>21</v>
      </c>
    </row>
    <row r="14">
      <c r="A14" s="4">
        <v>45870.0</v>
      </c>
      <c r="B14" s="1" t="s">
        <v>25</v>
      </c>
      <c r="D14" s="2" t="s">
        <v>24</v>
      </c>
      <c r="E14" s="1" t="s">
        <v>21</v>
      </c>
    </row>
    <row r="15">
      <c r="A15" s="4">
        <v>45873.0</v>
      </c>
      <c r="B15" s="1" t="s">
        <v>26</v>
      </c>
      <c r="D15" s="2" t="s">
        <v>27</v>
      </c>
      <c r="E15" s="1" t="s">
        <v>28</v>
      </c>
    </row>
    <row r="16">
      <c r="A16" s="4">
        <v>45874.0</v>
      </c>
      <c r="B16" s="1" t="s">
        <v>29</v>
      </c>
      <c r="D16" s="2" t="s">
        <v>24</v>
      </c>
      <c r="E16" s="1" t="s">
        <v>30</v>
      </c>
    </row>
    <row r="17">
      <c r="A17" s="4">
        <v>45875.0</v>
      </c>
      <c r="B17" s="1" t="s">
        <v>31</v>
      </c>
      <c r="D17" s="2" t="s">
        <v>32</v>
      </c>
      <c r="E17" s="1" t="s">
        <v>33</v>
      </c>
    </row>
    <row r="18" ht="26.25" customHeight="1">
      <c r="A18" s="4">
        <v>45876.0</v>
      </c>
      <c r="B18" s="1" t="s">
        <v>34</v>
      </c>
      <c r="D18" s="10" t="s">
        <v>35</v>
      </c>
      <c r="E18" s="1" t="s">
        <v>36</v>
      </c>
    </row>
    <row r="19">
      <c r="A19" s="4">
        <v>45877.0</v>
      </c>
      <c r="B19" s="12" t="s">
        <v>37</v>
      </c>
      <c r="D19" s="2" t="s">
        <v>38</v>
      </c>
      <c r="E19" s="1" t="s">
        <v>39</v>
      </c>
    </row>
    <row r="20">
      <c r="A20" s="4">
        <v>45880.0</v>
      </c>
      <c r="B20" s="1" t="s">
        <v>40</v>
      </c>
      <c r="D20" s="2" t="s">
        <v>41</v>
      </c>
      <c r="E20" s="1" t="s">
        <v>42</v>
      </c>
    </row>
    <row r="21">
      <c r="A21" s="4">
        <v>45881.0</v>
      </c>
      <c r="B21" s="1" t="s">
        <v>43</v>
      </c>
      <c r="D21" s="2" t="s">
        <v>44</v>
      </c>
      <c r="E21" s="1" t="s">
        <v>45</v>
      </c>
    </row>
    <row r="22">
      <c r="A22" s="4">
        <v>45882.0</v>
      </c>
      <c r="B22" s="13" t="s">
        <v>46</v>
      </c>
      <c r="D22" s="14" t="s">
        <v>47</v>
      </c>
      <c r="E22" s="1" t="s">
        <v>48</v>
      </c>
    </row>
    <row r="23">
      <c r="A23" s="15">
        <v>45883.0</v>
      </c>
      <c r="B23" s="16" t="s">
        <v>49</v>
      </c>
      <c r="C23" s="1" t="s">
        <v>50</v>
      </c>
      <c r="D23" s="17" t="s">
        <v>51</v>
      </c>
      <c r="E23" s="18" t="s">
        <v>52</v>
      </c>
    </row>
    <row r="24">
      <c r="A24" s="4">
        <v>45887.0</v>
      </c>
      <c r="B24" s="1" t="s">
        <v>53</v>
      </c>
      <c r="D24" s="2" t="s">
        <v>54</v>
      </c>
      <c r="E24" s="1" t="s">
        <v>55</v>
      </c>
    </row>
    <row r="25">
      <c r="A25" s="4">
        <v>45888.0</v>
      </c>
      <c r="B25" s="1" t="s">
        <v>56</v>
      </c>
      <c r="C25" s="1" t="s">
        <v>57</v>
      </c>
      <c r="D25" s="2" t="s">
        <v>58</v>
      </c>
      <c r="E25" s="1" t="s">
        <v>59</v>
      </c>
    </row>
    <row r="26">
      <c r="D26" s="3"/>
    </row>
    <row r="27">
      <c r="D27" s="3"/>
    </row>
    <row r="28">
      <c r="D28" s="3"/>
    </row>
    <row r="29">
      <c r="D29" s="3"/>
    </row>
    <row r="30">
      <c r="D30" s="3"/>
    </row>
    <row r="31">
      <c r="D31" s="3"/>
    </row>
    <row r="32">
      <c r="D32" s="3"/>
    </row>
    <row r="33">
      <c r="D33" s="3"/>
    </row>
    <row r="34">
      <c r="D34" s="3"/>
    </row>
    <row r="35">
      <c r="D35" s="3"/>
    </row>
    <row r="36">
      <c r="D36" s="3"/>
    </row>
    <row r="37">
      <c r="D37" s="3"/>
    </row>
    <row r="38">
      <c r="D38" s="3"/>
    </row>
    <row r="39">
      <c r="D39" s="3"/>
    </row>
    <row r="40">
      <c r="D40" s="3"/>
    </row>
    <row r="41">
      <c r="D41" s="3"/>
    </row>
    <row r="42">
      <c r="D42" s="3"/>
    </row>
    <row r="43">
      <c r="D43" s="3"/>
    </row>
    <row r="44">
      <c r="D44" s="3"/>
    </row>
    <row r="45">
      <c r="D45" s="3"/>
    </row>
    <row r="46">
      <c r="D46" s="3"/>
    </row>
    <row r="47">
      <c r="D47" s="3"/>
    </row>
    <row r="48">
      <c r="D48" s="3"/>
    </row>
    <row r="49">
      <c r="D49" s="3"/>
    </row>
    <row r="50">
      <c r="D50" s="3"/>
    </row>
    <row r="51">
      <c r="D51" s="3"/>
    </row>
    <row r="52">
      <c r="D52" s="3"/>
    </row>
    <row r="53">
      <c r="D53" s="3"/>
    </row>
    <row r="54">
      <c r="D54" s="3"/>
    </row>
    <row r="55">
      <c r="D55" s="3"/>
    </row>
    <row r="56">
      <c r="D56" s="3"/>
    </row>
    <row r="57">
      <c r="D57" s="3"/>
    </row>
    <row r="58">
      <c r="D58" s="3"/>
    </row>
    <row r="59">
      <c r="D59" s="3"/>
    </row>
    <row r="60">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row r="995">
      <c r="D995" s="3"/>
    </row>
    <row r="996">
      <c r="D996" s="3"/>
    </row>
    <row r="997">
      <c r="D997" s="3"/>
    </row>
    <row r="998">
      <c r="D998" s="3"/>
    </row>
    <row r="999">
      <c r="D999" s="3"/>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18.38"/>
    <col customWidth="1" min="3" max="3" width="33.0"/>
    <col customWidth="1" min="4" max="4" width="62.5"/>
    <col customWidth="1" min="5" max="5" width="13.88"/>
    <col customWidth="1" min="6" max="6" width="12.88"/>
    <col customWidth="1" min="7" max="7" width="18.88"/>
  </cols>
  <sheetData>
    <row r="1">
      <c r="A1" s="19" t="s">
        <v>0</v>
      </c>
      <c r="B1" s="20" t="s">
        <v>3</v>
      </c>
      <c r="C1" s="20" t="s">
        <v>60</v>
      </c>
      <c r="D1" s="20" t="s">
        <v>61</v>
      </c>
      <c r="E1" s="20" t="s">
        <v>62</v>
      </c>
      <c r="F1" s="20" t="s">
        <v>63</v>
      </c>
      <c r="G1" s="20" t="s">
        <v>64</v>
      </c>
    </row>
    <row r="2">
      <c r="A2" s="4">
        <v>45852.0</v>
      </c>
      <c r="B2" s="1" t="s">
        <v>65</v>
      </c>
      <c r="C2" s="1" t="s">
        <v>66</v>
      </c>
      <c r="D2" s="21" t="s">
        <v>67</v>
      </c>
      <c r="E2" s="22">
        <v>2.0</v>
      </c>
      <c r="F2" s="1" t="s">
        <v>68</v>
      </c>
      <c r="G2" s="1" t="s">
        <v>69</v>
      </c>
    </row>
    <row r="3">
      <c r="A3" s="4">
        <v>45853.0</v>
      </c>
      <c r="B3" s="1" t="s">
        <v>65</v>
      </c>
      <c r="C3" s="1" t="s">
        <v>70</v>
      </c>
      <c r="D3" s="21" t="s">
        <v>71</v>
      </c>
      <c r="E3" s="1">
        <v>3.0</v>
      </c>
      <c r="F3" s="1" t="s">
        <v>68</v>
      </c>
      <c r="G3" s="1" t="s">
        <v>69</v>
      </c>
    </row>
    <row r="4">
      <c r="A4" s="4">
        <v>45853.0</v>
      </c>
      <c r="B4" s="1" t="s">
        <v>65</v>
      </c>
      <c r="C4" s="1" t="s">
        <v>72</v>
      </c>
      <c r="D4" s="23" t="s">
        <v>73</v>
      </c>
      <c r="E4" s="1">
        <v>3.0</v>
      </c>
      <c r="F4" s="1" t="s">
        <v>68</v>
      </c>
      <c r="G4" s="1" t="s">
        <v>69</v>
      </c>
    </row>
    <row r="5">
      <c r="A5" s="4">
        <v>45854.0</v>
      </c>
      <c r="B5" s="1" t="s">
        <v>65</v>
      </c>
      <c r="C5" s="1" t="s">
        <v>74</v>
      </c>
      <c r="D5" s="21" t="s">
        <v>75</v>
      </c>
      <c r="E5" s="1">
        <v>3.0</v>
      </c>
      <c r="F5" s="1" t="s">
        <v>68</v>
      </c>
      <c r="G5" s="1" t="s">
        <v>69</v>
      </c>
    </row>
    <row r="6">
      <c r="A6" s="4">
        <v>45854.0</v>
      </c>
      <c r="B6" s="1" t="s">
        <v>65</v>
      </c>
      <c r="C6" s="1" t="s">
        <v>76</v>
      </c>
      <c r="D6" s="23" t="s">
        <v>77</v>
      </c>
      <c r="E6" s="1">
        <v>4.0</v>
      </c>
      <c r="F6" s="1" t="s">
        <v>68</v>
      </c>
      <c r="G6" s="1" t="s">
        <v>69</v>
      </c>
    </row>
    <row r="7">
      <c r="A7" s="4">
        <v>45855.0</v>
      </c>
      <c r="B7" s="1" t="s">
        <v>78</v>
      </c>
      <c r="C7" s="1" t="s">
        <v>79</v>
      </c>
      <c r="D7" s="23" t="s">
        <v>80</v>
      </c>
      <c r="E7" s="1">
        <v>3.0</v>
      </c>
      <c r="F7" s="1" t="s">
        <v>68</v>
      </c>
      <c r="G7" s="1" t="s">
        <v>69</v>
      </c>
    </row>
    <row r="8">
      <c r="A8" s="4">
        <v>45855.0</v>
      </c>
      <c r="B8" s="1" t="s">
        <v>78</v>
      </c>
      <c r="C8" s="1" t="s">
        <v>81</v>
      </c>
      <c r="D8" s="23" t="s">
        <v>82</v>
      </c>
      <c r="E8" s="1">
        <v>3.0</v>
      </c>
      <c r="F8" s="1" t="s">
        <v>68</v>
      </c>
      <c r="G8" s="1" t="s">
        <v>69</v>
      </c>
    </row>
    <row r="9">
      <c r="A9" s="4">
        <v>45856.0</v>
      </c>
      <c r="B9" s="1" t="s">
        <v>78</v>
      </c>
      <c r="C9" s="1" t="s">
        <v>83</v>
      </c>
      <c r="D9" s="23" t="s">
        <v>84</v>
      </c>
      <c r="E9" s="1">
        <v>3.0</v>
      </c>
      <c r="F9" s="1" t="s">
        <v>68</v>
      </c>
      <c r="G9" s="1" t="s">
        <v>69</v>
      </c>
    </row>
    <row r="10">
      <c r="A10" s="4">
        <v>45856.0</v>
      </c>
      <c r="B10" s="1" t="s">
        <v>78</v>
      </c>
      <c r="C10" s="1" t="s">
        <v>85</v>
      </c>
      <c r="D10" s="23" t="s">
        <v>86</v>
      </c>
      <c r="E10" s="1">
        <v>4.0</v>
      </c>
      <c r="F10" s="1" t="s">
        <v>68</v>
      </c>
      <c r="G10" s="1" t="s">
        <v>69</v>
      </c>
    </row>
    <row r="11">
      <c r="A11" s="4">
        <v>45859.0</v>
      </c>
      <c r="B11" s="1" t="s">
        <v>87</v>
      </c>
      <c r="C11" s="1" t="s">
        <v>88</v>
      </c>
      <c r="D11" s="21" t="s">
        <v>89</v>
      </c>
      <c r="E11" s="1">
        <v>3.0</v>
      </c>
      <c r="F11" s="1" t="s">
        <v>68</v>
      </c>
      <c r="G11" s="1" t="s">
        <v>90</v>
      </c>
    </row>
    <row r="12">
      <c r="A12" s="4">
        <v>45861.0</v>
      </c>
      <c r="B12" s="1" t="s">
        <v>87</v>
      </c>
      <c r="C12" s="1" t="s">
        <v>91</v>
      </c>
      <c r="D12" s="23" t="s">
        <v>92</v>
      </c>
      <c r="E12" s="1">
        <v>3.0</v>
      </c>
      <c r="F12" s="1" t="s">
        <v>68</v>
      </c>
      <c r="G12" s="1" t="s">
        <v>90</v>
      </c>
    </row>
    <row r="13">
      <c r="A13" s="4">
        <v>45862.0</v>
      </c>
      <c r="B13" s="1" t="s">
        <v>87</v>
      </c>
      <c r="C13" s="1" t="s">
        <v>93</v>
      </c>
      <c r="D13" s="21" t="s">
        <v>94</v>
      </c>
      <c r="E13" s="1">
        <v>3.0</v>
      </c>
      <c r="F13" s="1" t="s">
        <v>68</v>
      </c>
      <c r="G13" s="1" t="s">
        <v>90</v>
      </c>
    </row>
    <row r="14">
      <c r="A14" s="4">
        <v>45863.0</v>
      </c>
      <c r="B14" s="1" t="s">
        <v>87</v>
      </c>
      <c r="C14" s="1" t="s">
        <v>95</v>
      </c>
      <c r="D14" s="23" t="s">
        <v>96</v>
      </c>
      <c r="E14" s="1">
        <v>3.0</v>
      </c>
      <c r="F14" s="1" t="s">
        <v>68</v>
      </c>
      <c r="G14" s="1" t="s">
        <v>90</v>
      </c>
    </row>
    <row r="15">
      <c r="A15" s="4">
        <v>45866.0</v>
      </c>
      <c r="B15" s="1" t="s">
        <v>97</v>
      </c>
      <c r="C15" s="1" t="s">
        <v>98</v>
      </c>
      <c r="D15" s="21" t="s">
        <v>99</v>
      </c>
      <c r="E15" s="1">
        <v>3.0</v>
      </c>
      <c r="F15" s="1" t="s">
        <v>68</v>
      </c>
      <c r="G15" s="1" t="s">
        <v>21</v>
      </c>
    </row>
    <row r="16">
      <c r="A16" s="11">
        <v>45868.0</v>
      </c>
      <c r="B16" s="1" t="s">
        <v>100</v>
      </c>
      <c r="C16" s="1" t="s">
        <v>101</v>
      </c>
      <c r="D16" s="21" t="s">
        <v>102</v>
      </c>
      <c r="E16" s="1">
        <v>3.0</v>
      </c>
      <c r="F16" s="1" t="s">
        <v>68</v>
      </c>
      <c r="G16" s="1" t="s">
        <v>21</v>
      </c>
    </row>
    <row r="17">
      <c r="A17" s="11">
        <v>45868.0</v>
      </c>
      <c r="B17" s="1" t="s">
        <v>103</v>
      </c>
      <c r="C17" s="1" t="s">
        <v>104</v>
      </c>
      <c r="D17" s="21" t="s">
        <v>105</v>
      </c>
      <c r="E17" s="1">
        <v>3.0</v>
      </c>
      <c r="F17" s="1" t="s">
        <v>68</v>
      </c>
      <c r="G17" s="1" t="s">
        <v>21</v>
      </c>
    </row>
    <row r="18">
      <c r="A18" s="11">
        <v>45869.0</v>
      </c>
      <c r="B18" s="1" t="s">
        <v>103</v>
      </c>
      <c r="C18" s="1" t="s">
        <v>106</v>
      </c>
      <c r="D18" s="21" t="s">
        <v>107</v>
      </c>
      <c r="E18" s="1">
        <v>3.0</v>
      </c>
      <c r="F18" s="1" t="s">
        <v>68</v>
      </c>
      <c r="G18" s="1" t="s">
        <v>21</v>
      </c>
    </row>
    <row r="19">
      <c r="A19" s="11">
        <v>45869.0</v>
      </c>
      <c r="B19" s="1" t="s">
        <v>100</v>
      </c>
      <c r="C19" s="1" t="s">
        <v>108</v>
      </c>
      <c r="D19" s="21" t="s">
        <v>109</v>
      </c>
      <c r="E19" s="1">
        <v>3.0</v>
      </c>
      <c r="F19" s="1" t="s">
        <v>68</v>
      </c>
      <c r="G19" s="1" t="s">
        <v>21</v>
      </c>
    </row>
    <row r="20">
      <c r="A20" s="24">
        <v>45870.0</v>
      </c>
      <c r="B20" s="1" t="s">
        <v>103</v>
      </c>
      <c r="C20" s="25" t="s">
        <v>110</v>
      </c>
      <c r="D20" s="26" t="s">
        <v>111</v>
      </c>
      <c r="E20" s="1">
        <v>4.0</v>
      </c>
      <c r="F20" s="1" t="s">
        <v>112</v>
      </c>
      <c r="G20" s="1" t="s">
        <v>21</v>
      </c>
      <c r="H20" s="25"/>
      <c r="I20" s="25"/>
      <c r="J20" s="25"/>
      <c r="K20" s="25"/>
      <c r="L20" s="25"/>
      <c r="M20" s="25"/>
      <c r="N20" s="25"/>
      <c r="O20" s="25"/>
      <c r="P20" s="25"/>
      <c r="Q20" s="25"/>
      <c r="R20" s="25"/>
      <c r="S20" s="25"/>
      <c r="T20" s="25"/>
      <c r="U20" s="25"/>
      <c r="V20" s="25"/>
      <c r="W20" s="25"/>
      <c r="X20" s="25"/>
      <c r="Y20" s="25"/>
      <c r="Z20" s="25"/>
      <c r="AA20" s="25"/>
      <c r="AB20" s="25"/>
    </row>
    <row r="21">
      <c r="A21" s="11">
        <v>45870.0</v>
      </c>
      <c r="B21" s="1" t="s">
        <v>103</v>
      </c>
      <c r="C21" s="1" t="s">
        <v>113</v>
      </c>
      <c r="D21" s="21" t="s">
        <v>114</v>
      </c>
      <c r="E21" s="1">
        <v>3.0</v>
      </c>
      <c r="F21" s="1" t="s">
        <v>68</v>
      </c>
      <c r="G21" s="1" t="s">
        <v>21</v>
      </c>
    </row>
    <row r="22">
      <c r="A22" s="27">
        <v>45870.0</v>
      </c>
      <c r="B22" s="1" t="s">
        <v>103</v>
      </c>
      <c r="C22" s="25" t="s">
        <v>115</v>
      </c>
      <c r="D22" s="26" t="s">
        <v>116</v>
      </c>
      <c r="E22" s="28">
        <v>3.0</v>
      </c>
      <c r="F22" s="1" t="s">
        <v>112</v>
      </c>
      <c r="G22" s="25"/>
      <c r="H22" s="25"/>
      <c r="I22" s="25"/>
      <c r="J22" s="25"/>
      <c r="K22" s="25"/>
      <c r="L22" s="25"/>
      <c r="M22" s="25"/>
      <c r="N22" s="25"/>
      <c r="O22" s="25"/>
      <c r="P22" s="25"/>
      <c r="Q22" s="25"/>
      <c r="R22" s="25"/>
      <c r="S22" s="25"/>
      <c r="T22" s="25"/>
      <c r="U22" s="25"/>
      <c r="V22" s="25"/>
      <c r="W22" s="25"/>
      <c r="X22" s="25"/>
      <c r="Y22" s="25"/>
      <c r="Z22" s="25"/>
      <c r="AA22" s="25"/>
      <c r="AB22" s="25"/>
    </row>
    <row r="23">
      <c r="A23" s="27">
        <v>45871.0</v>
      </c>
      <c r="B23" s="1" t="s">
        <v>103</v>
      </c>
      <c r="C23" s="25" t="s">
        <v>117</v>
      </c>
      <c r="D23" s="26" t="s">
        <v>118</v>
      </c>
      <c r="E23" s="28">
        <v>3.0</v>
      </c>
      <c r="F23" s="1" t="s">
        <v>112</v>
      </c>
      <c r="G23" s="25"/>
      <c r="H23" s="25"/>
      <c r="I23" s="25"/>
      <c r="J23" s="25"/>
      <c r="K23" s="25"/>
      <c r="L23" s="25"/>
      <c r="M23" s="25"/>
      <c r="N23" s="25"/>
      <c r="O23" s="25"/>
      <c r="P23" s="25"/>
      <c r="Q23" s="25"/>
      <c r="R23" s="25"/>
      <c r="S23" s="25"/>
      <c r="T23" s="25"/>
      <c r="U23" s="25"/>
      <c r="V23" s="25"/>
      <c r="W23" s="25"/>
      <c r="X23" s="25"/>
      <c r="Y23" s="25"/>
      <c r="Z23" s="25"/>
      <c r="AA23" s="25"/>
      <c r="AB23" s="25"/>
    </row>
    <row r="24">
      <c r="A24" s="11">
        <v>45873.0</v>
      </c>
      <c r="B24" s="1" t="s">
        <v>103</v>
      </c>
      <c r="C24" s="1" t="s">
        <v>119</v>
      </c>
      <c r="D24" s="23" t="s">
        <v>120</v>
      </c>
      <c r="E24" s="28">
        <v>3.0</v>
      </c>
      <c r="F24" s="1" t="s">
        <v>68</v>
      </c>
      <c r="G24" s="1" t="s">
        <v>121</v>
      </c>
    </row>
    <row r="25">
      <c r="A25" s="11">
        <v>45874.0</v>
      </c>
      <c r="B25" s="1" t="s">
        <v>103</v>
      </c>
      <c r="C25" s="1" t="s">
        <v>122</v>
      </c>
      <c r="D25" s="21" t="s">
        <v>123</v>
      </c>
      <c r="E25" s="29">
        <v>2.0</v>
      </c>
      <c r="F25" s="1" t="s">
        <v>68</v>
      </c>
      <c r="G25" s="1" t="s">
        <v>124</v>
      </c>
    </row>
    <row r="26">
      <c r="A26" s="4">
        <v>45875.0</v>
      </c>
      <c r="B26" s="1" t="s">
        <v>103</v>
      </c>
      <c r="C26" s="1" t="s">
        <v>125</v>
      </c>
      <c r="D26" s="21" t="s">
        <v>126</v>
      </c>
      <c r="E26" s="29">
        <v>3.0</v>
      </c>
      <c r="F26" s="1" t="s">
        <v>68</v>
      </c>
      <c r="G26" s="1" t="s">
        <v>127</v>
      </c>
    </row>
    <row r="27">
      <c r="A27" s="4">
        <v>45876.0</v>
      </c>
      <c r="B27" s="1" t="s">
        <v>100</v>
      </c>
      <c r="C27" s="1" t="s">
        <v>128</v>
      </c>
      <c r="D27" s="23" t="s">
        <v>129</v>
      </c>
      <c r="E27" s="29">
        <v>2.0</v>
      </c>
      <c r="F27" s="1" t="s">
        <v>68</v>
      </c>
      <c r="G27" s="1" t="s">
        <v>130</v>
      </c>
    </row>
    <row r="28">
      <c r="A28" s="4">
        <v>45876.0</v>
      </c>
      <c r="B28" s="1" t="s">
        <v>103</v>
      </c>
      <c r="C28" s="1" t="s">
        <v>131</v>
      </c>
      <c r="D28" s="23" t="s">
        <v>132</v>
      </c>
      <c r="E28" s="29">
        <v>4.0</v>
      </c>
      <c r="F28" s="1" t="s">
        <v>68</v>
      </c>
      <c r="G28" s="1" t="s">
        <v>130</v>
      </c>
    </row>
    <row r="29">
      <c r="A29" s="4">
        <v>45877.0</v>
      </c>
      <c r="B29" s="1" t="s">
        <v>103</v>
      </c>
      <c r="C29" s="22" t="s">
        <v>133</v>
      </c>
      <c r="D29" s="23" t="s">
        <v>134</v>
      </c>
      <c r="E29" s="29">
        <v>3.0</v>
      </c>
      <c r="F29" s="1" t="s">
        <v>68</v>
      </c>
      <c r="G29" s="1" t="s">
        <v>135</v>
      </c>
    </row>
    <row r="30">
      <c r="A30" s="4">
        <v>45880.0</v>
      </c>
      <c r="B30" s="1" t="s">
        <v>78</v>
      </c>
      <c r="C30" s="1" t="s">
        <v>136</v>
      </c>
      <c r="D30" s="23" t="s">
        <v>137</v>
      </c>
      <c r="E30" s="29">
        <v>3.0</v>
      </c>
      <c r="F30" s="1" t="s">
        <v>68</v>
      </c>
      <c r="G30" s="1" t="s">
        <v>138</v>
      </c>
    </row>
    <row r="31">
      <c r="A31" s="4">
        <v>45881.0</v>
      </c>
      <c r="B31" s="1" t="s">
        <v>78</v>
      </c>
      <c r="C31" s="30" t="str">
        <f>IF(A31&lt;&gt;"", VLOOKUP(A31,PREP_Resources!$A$2:$F105, 3, FALSE), "")</f>
        <v>Majority Elements</v>
      </c>
      <c r="D31" s="31" t="str">
        <f>IF(A31&lt;&gt;"", VLOOKUP(A31,PREP_Resources!$A$2:$F105, 4, FALSE), "")</f>
        <v>https://leetcode.com/problems/majority-element/</v>
      </c>
      <c r="E31" s="29">
        <v>2.0</v>
      </c>
      <c r="F31" s="1" t="s">
        <v>68</v>
      </c>
      <c r="G31" s="1" t="s">
        <v>45</v>
      </c>
    </row>
    <row r="32">
      <c r="A32" s="4">
        <v>45882.0</v>
      </c>
      <c r="B32" s="1" t="s">
        <v>78</v>
      </c>
      <c r="C32" s="30" t="str">
        <f>IF(A32&lt;&gt;"", VLOOKUP(A32,PREP_Resources!$A$2:$F106, 3, FALSE), "")</f>
        <v>First Unique Character in a String</v>
      </c>
      <c r="D32" s="31" t="str">
        <f>IF(A32&lt;&gt;"", VLOOKUP(A32,PREP_Resources!$A$2:$F106, 4, FALSE), "")</f>
        <v>https://leetcode.com/problems/first-unique-character-in-a-string/</v>
      </c>
      <c r="E32" s="29">
        <v>2.0</v>
      </c>
      <c r="F32" s="1" t="s">
        <v>68</v>
      </c>
      <c r="G32" s="1" t="s">
        <v>139</v>
      </c>
    </row>
    <row r="33">
      <c r="A33" s="4">
        <v>45883.0</v>
      </c>
      <c r="B33" s="1" t="s">
        <v>78</v>
      </c>
      <c r="C33" s="30" t="str">
        <f>IF(A33&lt;&gt;"", VLOOKUP(A33,PREP_Resources!$A$2:$F107, 3, FALSE), "")</f>
        <v>Unique Email Addresses</v>
      </c>
      <c r="D33" s="31" t="str">
        <f>IF(A33&lt;&gt;"", VLOOKUP(A33,PREP_Resources!$A$2:$F107, 4, FALSE), "")</f>
        <v>https://leetcode.com/problems/unique-email-addresses/</v>
      </c>
      <c r="E33" s="29">
        <v>4.0</v>
      </c>
      <c r="F33" s="1" t="s">
        <v>68</v>
      </c>
      <c r="G33" s="1" t="s">
        <v>140</v>
      </c>
    </row>
    <row r="34">
      <c r="A34" s="4">
        <v>45887.0</v>
      </c>
      <c r="B34" s="1" t="s">
        <v>87</v>
      </c>
      <c r="C34" s="30" t="str">
        <f>IF(A34&lt;&gt;"", VLOOKUP(A34,PREP_Resources!$A$2:$F109, 3, FALSE), "")</f>
        <v>Simplify Path</v>
      </c>
      <c r="D34" s="31" t="str">
        <f>IF(A34&lt;&gt;"", VLOOKUP(A34,PREP_Resources!$A$2:$F109, 4, FALSE), "")</f>
        <v>https://leetcode.com/problems/simplify-path</v>
      </c>
      <c r="E34" s="29">
        <v>4.0</v>
      </c>
      <c r="F34" s="1" t="s">
        <v>68</v>
      </c>
      <c r="G34" s="1" t="s">
        <v>141</v>
      </c>
    </row>
    <row r="35">
      <c r="A35" s="4">
        <v>45888.0</v>
      </c>
      <c r="B35" s="1" t="s">
        <v>87</v>
      </c>
      <c r="C35" s="30" t="str">
        <f>IF(A35&lt;&gt;"", VLOOKUP(A35,PREP_Resources!$A$2:$F110, 3, FALSE), "")</f>
        <v>Decode String</v>
      </c>
      <c r="D35" s="31" t="str">
        <f>IF(A35&lt;&gt;"", VLOOKUP(A35,PREP_Resources!$A$2:$F110, 4, FALSE), "")</f>
        <v>https://leetcode.com/problems/decode-string/</v>
      </c>
      <c r="E35" s="29">
        <v>4.0</v>
      </c>
      <c r="F35" s="1" t="s">
        <v>68</v>
      </c>
      <c r="G35" s="1" t="s">
        <v>142</v>
      </c>
    </row>
    <row r="36">
      <c r="A36" s="4">
        <v>45890.0</v>
      </c>
      <c r="B36" s="1" t="s">
        <v>87</v>
      </c>
      <c r="C36" s="30" t="str">
        <f>IF(A36&lt;&gt;"", VLOOKUP(A36,PREP_Resources!$A$2:$F111, 3, FALSE), "")</f>
        <v>Daily Temperatures</v>
      </c>
      <c r="D36" s="31" t="str">
        <f>IF(A36&lt;&gt;"", VLOOKUP(A36,PREP_Resources!$A$2:$F111, 4, FALSE), "")</f>
        <v>https://leetcode.com/problems/daily-temperatures/</v>
      </c>
      <c r="E36" s="29">
        <v>4.0</v>
      </c>
      <c r="F36" s="1" t="s">
        <v>68</v>
      </c>
      <c r="G36" s="1" t="s">
        <v>143</v>
      </c>
    </row>
    <row r="37">
      <c r="A37" s="4">
        <v>45894.0</v>
      </c>
      <c r="B37" s="32" t="str">
        <f>IF(A37&lt;&gt;"", VLOOKUP(A37,PREP_Resources!$A$2:$F112, 2, FALSE), "")</f>
        <v>#N/A</v>
      </c>
      <c r="C37" s="30" t="str">
        <f>IF(A37&lt;&gt;"", VLOOKUP(A37,PREP_Resources!$A$2:$F112, 3, FALSE), "")</f>
        <v>#N/A</v>
      </c>
      <c r="D37" s="30" t="str">
        <f>IF(A37&lt;&gt;"", VLOOKUP(A37,PREP_Resources!$A$2:$F112, 4, FALSE), "")</f>
        <v>#N/A</v>
      </c>
      <c r="E37" s="32" t="str">
        <f>IF(A37&lt;&gt;"", VLOOKUP(A37,PREP_Resources!$A$2:$F112, 5, FALSE), "")</f>
        <v>#N/A</v>
      </c>
      <c r="F37" s="1" t="s">
        <v>112</v>
      </c>
      <c r="G37" s="1" t="s">
        <v>144</v>
      </c>
    </row>
    <row r="38">
      <c r="A38" s="4">
        <v>45896.0</v>
      </c>
      <c r="B38" s="32" t="str">
        <f>IF(A38&lt;&gt;"", VLOOKUP(A38,PREP_Resources!$A$2:$F113, 2, FALSE), "")</f>
        <v>#N/A</v>
      </c>
      <c r="C38" s="30" t="str">
        <f>IF(A38&lt;&gt;"", VLOOKUP(A38,PREP_Resources!$A$2:$F113, 3, FALSE), "")</f>
        <v>#N/A</v>
      </c>
      <c r="D38" s="30" t="str">
        <f>IF(A38&lt;&gt;"", VLOOKUP(A38,PREP_Resources!$A$2:$F113, 4, FALSE), "")</f>
        <v>#N/A</v>
      </c>
      <c r="E38" s="32" t="str">
        <f>IF(A38&lt;&gt;"", VLOOKUP(A38,PREP_Resources!$A$2:$F113, 5, FALSE), "")</f>
        <v>#N/A</v>
      </c>
      <c r="F38" s="1" t="s">
        <v>112</v>
      </c>
      <c r="G38" s="1" t="s">
        <v>121</v>
      </c>
    </row>
    <row r="39">
      <c r="A39" s="4">
        <v>45898.0</v>
      </c>
      <c r="B39" s="32" t="str">
        <f>IF(A39&lt;&gt;"", VLOOKUP(A39,PREP_Resources!$A$2:$F114, 2, FALSE), "")</f>
        <v>#N/A</v>
      </c>
      <c r="C39" s="30" t="str">
        <f>IF(A39&lt;&gt;"", VLOOKUP(A39,PREP_Resources!$A$2:$F114, 3, FALSE), "")</f>
        <v>#N/A</v>
      </c>
      <c r="D39" s="30" t="str">
        <f>IF(A39&lt;&gt;"", VLOOKUP(A39,PREP_Resources!$A$2:$F114, 4, FALSE), "")</f>
        <v>#N/A</v>
      </c>
      <c r="E39" s="32" t="str">
        <f>IF(A39&lt;&gt;"", VLOOKUP(A39,PREP_Resources!$A$2:$F114, 5, FALSE), "")</f>
        <v>#N/A</v>
      </c>
      <c r="F39" s="1" t="s">
        <v>112</v>
      </c>
      <c r="G39" s="1" t="s">
        <v>124</v>
      </c>
    </row>
  </sheetData>
  <dataValidations>
    <dataValidation type="list" allowBlank="1" showErrorMessage="1" sqref="F2:F39">
      <formula1>"Done,POTD,Not Done"</formula1>
    </dataValidation>
    <dataValidation type="list" allowBlank="1" showErrorMessage="1" sqref="B2:B36">
      <formula1>"Array-Hash Map,String-Hash Map,Stack,String,Array,Two Pointers"</formula1>
    </dataValidation>
    <dataValidation type="list" allowBlank="1" showErrorMessage="1" sqref="E2:E21">
      <formula1>"1,2,3,4,5"</formula1>
    </dataValidation>
    <dataValidation type="list" allowBlank="1" showErrorMessage="1" sqref="E22:E36">
      <formula1>"1,2,3,4,5,6,7,8,9,10"</formula1>
    </dataValidation>
    <dataValidation type="list" allowBlank="1" showErrorMessage="1" sqref="G2:G21">
      <formula1>"Sanjeev,SANKAR,Sudesh"</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s>
  <drawing r:id="rId30"/>
  <tableParts count="1">
    <tablePart r:id="rId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31.25"/>
    <col customWidth="1" min="4" max="4" width="58.75"/>
    <col customWidth="1" min="6" max="6" width="25.88"/>
  </cols>
  <sheetData>
    <row r="1">
      <c r="A1" s="25" t="s">
        <v>0</v>
      </c>
      <c r="B1" s="1" t="s">
        <v>3</v>
      </c>
      <c r="C1" s="1" t="s">
        <v>60</v>
      </c>
      <c r="D1" s="1" t="s">
        <v>145</v>
      </c>
      <c r="E1" s="1" t="s">
        <v>146</v>
      </c>
    </row>
    <row r="2">
      <c r="A2" s="11">
        <v>45881.0</v>
      </c>
      <c r="B2" s="1" t="s">
        <v>147</v>
      </c>
      <c r="C2" s="1" t="s">
        <v>148</v>
      </c>
      <c r="D2" s="33" t="s">
        <v>149</v>
      </c>
      <c r="E2" s="1">
        <v>2.0</v>
      </c>
    </row>
    <row r="3">
      <c r="A3" s="11">
        <v>45882.0</v>
      </c>
      <c r="B3" s="1" t="s">
        <v>147</v>
      </c>
      <c r="C3" s="1" t="s">
        <v>150</v>
      </c>
      <c r="D3" s="34" t="s">
        <v>151</v>
      </c>
      <c r="E3" s="1">
        <v>2.0</v>
      </c>
    </row>
    <row r="4">
      <c r="B4" s="1" t="s">
        <v>147</v>
      </c>
      <c r="C4" s="1" t="s">
        <v>152</v>
      </c>
      <c r="D4" s="34" t="s">
        <v>153</v>
      </c>
      <c r="E4" s="1">
        <v>2.0</v>
      </c>
    </row>
    <row r="5">
      <c r="B5" s="1" t="s">
        <v>147</v>
      </c>
      <c r="C5" s="1" t="s">
        <v>154</v>
      </c>
      <c r="D5" s="34" t="s">
        <v>155</v>
      </c>
      <c r="E5" s="1">
        <v>2.0</v>
      </c>
    </row>
    <row r="6">
      <c r="A6" s="11"/>
      <c r="B6" s="1" t="s">
        <v>147</v>
      </c>
      <c r="C6" s="1" t="s">
        <v>156</v>
      </c>
      <c r="D6" s="33" t="s">
        <v>157</v>
      </c>
      <c r="E6" s="1">
        <v>3.0</v>
      </c>
    </row>
    <row r="7">
      <c r="B7" s="1" t="s">
        <v>147</v>
      </c>
      <c r="C7" s="1" t="s">
        <v>158</v>
      </c>
      <c r="D7" s="34" t="s">
        <v>159</v>
      </c>
      <c r="E7" s="1">
        <v>4.0</v>
      </c>
    </row>
    <row r="8">
      <c r="B8" s="1" t="s">
        <v>147</v>
      </c>
      <c r="C8" s="1" t="s">
        <v>160</v>
      </c>
      <c r="D8" s="33" t="s">
        <v>161</v>
      </c>
      <c r="E8" s="1">
        <v>4.0</v>
      </c>
      <c r="F8" s="1" t="s">
        <v>162</v>
      </c>
    </row>
    <row r="9">
      <c r="A9" s="11">
        <v>45883.0</v>
      </c>
      <c r="B9" s="1" t="s">
        <v>147</v>
      </c>
      <c r="C9" s="1" t="s">
        <v>163</v>
      </c>
      <c r="D9" s="33" t="s">
        <v>164</v>
      </c>
      <c r="E9" s="1">
        <v>4.0</v>
      </c>
    </row>
    <row r="10">
      <c r="A10" s="11"/>
      <c r="B10" s="1" t="s">
        <v>147</v>
      </c>
      <c r="C10" s="1" t="s">
        <v>165</v>
      </c>
      <c r="D10" s="34" t="s">
        <v>166</v>
      </c>
      <c r="E10" s="1">
        <v>4.0</v>
      </c>
    </row>
    <row r="11">
      <c r="B11" s="1" t="s">
        <v>147</v>
      </c>
      <c r="C11" s="1" t="s">
        <v>167</v>
      </c>
      <c r="D11" s="34" t="s">
        <v>168</v>
      </c>
      <c r="E11" s="1">
        <v>4.0</v>
      </c>
    </row>
    <row r="12">
      <c r="B12" s="1" t="s">
        <v>147</v>
      </c>
      <c r="C12" s="1" t="s">
        <v>169</v>
      </c>
      <c r="D12" s="35" t="s">
        <v>170</v>
      </c>
      <c r="E12" s="1">
        <v>4.0</v>
      </c>
    </row>
    <row r="13">
      <c r="A13" s="11"/>
      <c r="B13" s="1" t="s">
        <v>147</v>
      </c>
      <c r="C13" s="1" t="s">
        <v>171</v>
      </c>
      <c r="D13" s="35" t="s">
        <v>172</v>
      </c>
      <c r="E13" s="1">
        <v>4.0</v>
      </c>
    </row>
    <row r="14">
      <c r="A14" s="11">
        <v>45880.0</v>
      </c>
      <c r="B14" s="1" t="s">
        <v>147</v>
      </c>
      <c r="C14" s="1" t="s">
        <v>136</v>
      </c>
      <c r="D14" s="34" t="s">
        <v>173</v>
      </c>
      <c r="E14" s="1">
        <v>4.0</v>
      </c>
    </row>
    <row r="15">
      <c r="A15" s="36"/>
      <c r="B15" s="1" t="s">
        <v>87</v>
      </c>
      <c r="C15" s="36" t="s">
        <v>174</v>
      </c>
      <c r="D15" s="37" t="s">
        <v>89</v>
      </c>
      <c r="E15" s="38">
        <v>2.0</v>
      </c>
      <c r="F15" s="36"/>
      <c r="G15" s="36"/>
      <c r="H15" s="36"/>
      <c r="I15" s="36"/>
      <c r="J15" s="36"/>
      <c r="K15" s="36"/>
      <c r="L15" s="36"/>
      <c r="M15" s="36"/>
      <c r="N15" s="36"/>
      <c r="O15" s="36"/>
      <c r="P15" s="36"/>
      <c r="Q15" s="36"/>
      <c r="R15" s="36"/>
      <c r="S15" s="36"/>
      <c r="T15" s="36"/>
      <c r="U15" s="36"/>
      <c r="V15" s="36"/>
      <c r="W15" s="36"/>
      <c r="X15" s="36"/>
      <c r="Y15" s="36"/>
      <c r="Z15" s="36"/>
    </row>
    <row r="16">
      <c r="A16" s="39"/>
      <c r="B16" s="1" t="s">
        <v>87</v>
      </c>
      <c r="C16" s="39" t="s">
        <v>93</v>
      </c>
      <c r="D16" s="40" t="s">
        <v>94</v>
      </c>
      <c r="E16" s="41">
        <v>2.0</v>
      </c>
      <c r="F16" s="36"/>
      <c r="G16" s="36"/>
      <c r="H16" s="36"/>
      <c r="I16" s="36"/>
      <c r="J16" s="36"/>
      <c r="K16" s="36"/>
      <c r="L16" s="36"/>
      <c r="M16" s="36"/>
      <c r="N16" s="36"/>
      <c r="O16" s="36"/>
      <c r="P16" s="36"/>
      <c r="Q16" s="36"/>
      <c r="R16" s="36"/>
      <c r="S16" s="36"/>
      <c r="T16" s="36"/>
      <c r="U16" s="36"/>
      <c r="V16" s="36"/>
      <c r="W16" s="36"/>
      <c r="X16" s="36"/>
      <c r="Y16" s="36"/>
      <c r="Z16" s="36"/>
    </row>
    <row r="17">
      <c r="A17" s="39"/>
      <c r="B17" s="1" t="s">
        <v>87</v>
      </c>
      <c r="C17" s="39" t="s">
        <v>175</v>
      </c>
      <c r="D17" s="37" t="s">
        <v>176</v>
      </c>
      <c r="E17" s="41">
        <v>2.0</v>
      </c>
      <c r="F17" s="36"/>
      <c r="G17" s="36"/>
      <c r="H17" s="36"/>
      <c r="I17" s="36"/>
      <c r="J17" s="36"/>
      <c r="K17" s="36"/>
      <c r="L17" s="36"/>
      <c r="M17" s="36"/>
      <c r="N17" s="36"/>
      <c r="O17" s="36"/>
      <c r="P17" s="36"/>
      <c r="Q17" s="36"/>
      <c r="R17" s="36"/>
      <c r="S17" s="36"/>
      <c r="T17" s="36"/>
      <c r="U17" s="36"/>
      <c r="V17" s="36"/>
      <c r="W17" s="36"/>
      <c r="X17" s="36"/>
      <c r="Y17" s="36"/>
      <c r="Z17" s="36"/>
    </row>
    <row r="18">
      <c r="A18" s="39"/>
      <c r="B18" s="1" t="s">
        <v>87</v>
      </c>
      <c r="C18" s="39" t="s">
        <v>177</v>
      </c>
      <c r="D18" s="37" t="s">
        <v>178</v>
      </c>
      <c r="E18" s="41">
        <v>3.0</v>
      </c>
      <c r="F18" s="36"/>
      <c r="G18" s="36"/>
      <c r="H18" s="36"/>
      <c r="I18" s="36"/>
      <c r="J18" s="36"/>
      <c r="K18" s="36"/>
      <c r="L18" s="36"/>
      <c r="M18" s="36"/>
      <c r="N18" s="36"/>
      <c r="O18" s="36"/>
      <c r="P18" s="36"/>
      <c r="Q18" s="36"/>
      <c r="R18" s="36"/>
      <c r="S18" s="36"/>
      <c r="T18" s="36"/>
      <c r="U18" s="36"/>
      <c r="V18" s="36"/>
      <c r="W18" s="36"/>
      <c r="X18" s="36"/>
      <c r="Y18" s="36"/>
      <c r="Z18" s="36"/>
    </row>
    <row r="19">
      <c r="A19" s="39"/>
      <c r="B19" s="1" t="s">
        <v>87</v>
      </c>
      <c r="C19" s="39" t="s">
        <v>179</v>
      </c>
      <c r="D19" s="37" t="s">
        <v>180</v>
      </c>
      <c r="E19" s="41">
        <v>3.0</v>
      </c>
      <c r="F19" s="36"/>
      <c r="G19" s="36"/>
      <c r="H19" s="36"/>
      <c r="I19" s="36"/>
      <c r="J19" s="36"/>
      <c r="K19" s="36"/>
      <c r="L19" s="36"/>
      <c r="M19" s="36"/>
      <c r="N19" s="36"/>
      <c r="O19" s="36"/>
      <c r="P19" s="36"/>
      <c r="Q19" s="36"/>
      <c r="R19" s="36"/>
      <c r="S19" s="36"/>
      <c r="T19" s="36"/>
      <c r="U19" s="36"/>
      <c r="V19" s="36"/>
      <c r="W19" s="36"/>
      <c r="X19" s="36"/>
      <c r="Y19" s="36"/>
      <c r="Z19" s="36"/>
    </row>
    <row r="20">
      <c r="A20" s="39"/>
      <c r="B20" s="1" t="s">
        <v>87</v>
      </c>
      <c r="C20" s="39" t="s">
        <v>181</v>
      </c>
      <c r="D20" s="37" t="s">
        <v>182</v>
      </c>
      <c r="E20" s="41">
        <v>3.0</v>
      </c>
      <c r="F20" s="36"/>
      <c r="G20" s="36"/>
      <c r="H20" s="36"/>
      <c r="I20" s="36"/>
      <c r="J20" s="36"/>
      <c r="K20" s="36"/>
      <c r="L20" s="36"/>
      <c r="M20" s="36"/>
      <c r="N20" s="36"/>
      <c r="O20" s="36"/>
      <c r="P20" s="36"/>
      <c r="Q20" s="36"/>
      <c r="R20" s="36"/>
      <c r="S20" s="36"/>
      <c r="T20" s="36"/>
      <c r="U20" s="36"/>
      <c r="V20" s="36"/>
      <c r="W20" s="36"/>
      <c r="X20" s="36"/>
      <c r="Y20" s="36"/>
      <c r="Z20" s="36"/>
    </row>
    <row r="21">
      <c r="A21" s="42"/>
      <c r="B21" s="1" t="s">
        <v>87</v>
      </c>
      <c r="C21" s="39" t="s">
        <v>183</v>
      </c>
      <c r="D21" s="37" t="s">
        <v>184</v>
      </c>
      <c r="E21" s="41">
        <v>3.0</v>
      </c>
      <c r="F21" s="36"/>
      <c r="G21" s="36"/>
      <c r="H21" s="36"/>
      <c r="I21" s="36"/>
      <c r="J21" s="36"/>
      <c r="K21" s="36"/>
      <c r="L21" s="36"/>
      <c r="M21" s="36"/>
      <c r="N21" s="36"/>
      <c r="O21" s="36"/>
      <c r="P21" s="36"/>
      <c r="Q21" s="36"/>
      <c r="R21" s="36"/>
      <c r="S21" s="36"/>
      <c r="T21" s="36"/>
      <c r="U21" s="36"/>
      <c r="V21" s="36"/>
      <c r="W21" s="36"/>
      <c r="X21" s="36"/>
      <c r="Y21" s="36"/>
      <c r="Z21" s="36"/>
    </row>
    <row r="22">
      <c r="A22" s="39"/>
      <c r="B22" s="1" t="s">
        <v>87</v>
      </c>
      <c r="C22" s="39" t="s">
        <v>95</v>
      </c>
      <c r="D22" s="40" t="s">
        <v>185</v>
      </c>
      <c r="E22" s="41">
        <v>3.0</v>
      </c>
      <c r="F22" s="36"/>
      <c r="G22" s="36"/>
      <c r="H22" s="36"/>
      <c r="I22" s="36"/>
      <c r="J22" s="36"/>
      <c r="K22" s="36"/>
      <c r="L22" s="36"/>
      <c r="M22" s="36"/>
      <c r="N22" s="36"/>
      <c r="O22" s="36"/>
      <c r="P22" s="36"/>
      <c r="Q22" s="36"/>
      <c r="R22" s="36"/>
      <c r="S22" s="36"/>
      <c r="T22" s="36"/>
      <c r="U22" s="36"/>
      <c r="V22" s="36"/>
      <c r="W22" s="36"/>
      <c r="X22" s="36"/>
      <c r="Y22" s="36"/>
      <c r="Z22" s="36"/>
    </row>
    <row r="23">
      <c r="A23" s="39"/>
      <c r="B23" s="1" t="s">
        <v>87</v>
      </c>
      <c r="C23" s="39" t="s">
        <v>186</v>
      </c>
      <c r="D23" s="40" t="s">
        <v>187</v>
      </c>
      <c r="E23" s="41">
        <v>3.0</v>
      </c>
      <c r="F23" s="36"/>
      <c r="G23" s="36"/>
      <c r="H23" s="36"/>
      <c r="I23" s="36"/>
      <c r="J23" s="36"/>
      <c r="K23" s="36"/>
      <c r="L23" s="36"/>
      <c r="M23" s="36"/>
      <c r="N23" s="36"/>
      <c r="O23" s="36"/>
      <c r="P23" s="36"/>
      <c r="Q23" s="36"/>
      <c r="R23" s="36"/>
      <c r="S23" s="36"/>
      <c r="T23" s="36"/>
      <c r="U23" s="36"/>
      <c r="V23" s="36"/>
      <c r="W23" s="36"/>
      <c r="X23" s="36"/>
      <c r="Y23" s="36"/>
      <c r="Z23" s="36"/>
    </row>
    <row r="24">
      <c r="A24" s="43">
        <v>45890.0</v>
      </c>
      <c r="B24" s="1" t="s">
        <v>87</v>
      </c>
      <c r="C24" s="39" t="s">
        <v>188</v>
      </c>
      <c r="D24" s="40" t="s">
        <v>189</v>
      </c>
      <c r="E24" s="41">
        <v>4.0</v>
      </c>
      <c r="F24" s="36"/>
      <c r="G24" s="36"/>
      <c r="H24" s="36"/>
      <c r="I24" s="36"/>
      <c r="J24" s="36"/>
      <c r="K24" s="36"/>
      <c r="L24" s="36"/>
      <c r="M24" s="36"/>
      <c r="N24" s="36"/>
      <c r="O24" s="36"/>
      <c r="P24" s="36"/>
      <c r="Q24" s="36"/>
      <c r="R24" s="36"/>
      <c r="S24" s="36"/>
      <c r="T24" s="36"/>
      <c r="U24" s="36"/>
      <c r="V24" s="36"/>
      <c r="W24" s="36"/>
      <c r="X24" s="36"/>
      <c r="Y24" s="36"/>
      <c r="Z24" s="36"/>
    </row>
    <row r="25">
      <c r="A25" s="39"/>
      <c r="B25" s="1" t="s">
        <v>87</v>
      </c>
      <c r="C25" s="39" t="s">
        <v>190</v>
      </c>
      <c r="D25" s="40" t="s">
        <v>191</v>
      </c>
      <c r="E25" s="41">
        <v>4.0</v>
      </c>
      <c r="F25" s="36"/>
      <c r="G25" s="36"/>
      <c r="H25" s="36"/>
      <c r="I25" s="36"/>
      <c r="J25" s="36"/>
      <c r="K25" s="36"/>
      <c r="L25" s="36"/>
      <c r="M25" s="36"/>
      <c r="N25" s="36"/>
      <c r="O25" s="36"/>
      <c r="P25" s="36"/>
      <c r="Q25" s="36"/>
      <c r="R25" s="36"/>
      <c r="S25" s="36"/>
      <c r="T25" s="36"/>
      <c r="U25" s="36"/>
      <c r="V25" s="36"/>
      <c r="W25" s="36"/>
      <c r="X25" s="36"/>
      <c r="Y25" s="36"/>
      <c r="Z25" s="36"/>
    </row>
    <row r="26">
      <c r="A26" s="39"/>
      <c r="B26" s="1" t="s">
        <v>87</v>
      </c>
      <c r="C26" s="39" t="s">
        <v>192</v>
      </c>
      <c r="D26" s="40" t="s">
        <v>193</v>
      </c>
      <c r="E26" s="41">
        <v>4.0</v>
      </c>
      <c r="F26" s="36"/>
      <c r="G26" s="36"/>
      <c r="H26" s="36"/>
      <c r="I26" s="36"/>
      <c r="J26" s="36"/>
      <c r="K26" s="36"/>
      <c r="L26" s="36"/>
      <c r="M26" s="36"/>
      <c r="N26" s="36"/>
      <c r="O26" s="36"/>
      <c r="P26" s="36"/>
      <c r="Q26" s="36"/>
      <c r="R26" s="36"/>
      <c r="S26" s="36"/>
      <c r="T26" s="36"/>
      <c r="U26" s="36"/>
      <c r="V26" s="36"/>
      <c r="W26" s="36"/>
      <c r="X26" s="36"/>
      <c r="Y26" s="36"/>
      <c r="Z26" s="36"/>
    </row>
    <row r="27">
      <c r="A27" s="43">
        <v>45888.0</v>
      </c>
      <c r="B27" s="1" t="s">
        <v>87</v>
      </c>
      <c r="C27" s="39" t="s">
        <v>194</v>
      </c>
      <c r="D27" s="40" t="s">
        <v>195</v>
      </c>
      <c r="E27" s="41">
        <v>4.0</v>
      </c>
      <c r="F27" s="36"/>
      <c r="G27" s="36"/>
      <c r="H27" s="36"/>
      <c r="I27" s="36"/>
      <c r="J27" s="36"/>
      <c r="K27" s="36"/>
      <c r="L27" s="36"/>
      <c r="M27" s="36"/>
      <c r="N27" s="36"/>
      <c r="O27" s="36"/>
      <c r="P27" s="36"/>
      <c r="Q27" s="36"/>
      <c r="R27" s="36"/>
      <c r="S27" s="36"/>
      <c r="T27" s="36"/>
      <c r="U27" s="36"/>
      <c r="V27" s="36"/>
      <c r="W27" s="36"/>
      <c r="X27" s="36"/>
      <c r="Y27" s="36"/>
      <c r="Z27" s="36"/>
    </row>
    <row r="28">
      <c r="A28" s="43">
        <v>45887.0</v>
      </c>
      <c r="B28" s="1" t="s">
        <v>87</v>
      </c>
      <c r="C28" s="39" t="s">
        <v>196</v>
      </c>
      <c r="D28" s="40" t="s">
        <v>197</v>
      </c>
      <c r="E28" s="41">
        <v>4.0</v>
      </c>
      <c r="F28" s="36"/>
      <c r="G28" s="36"/>
      <c r="H28" s="36"/>
      <c r="I28" s="36"/>
      <c r="J28" s="36"/>
      <c r="K28" s="36"/>
      <c r="L28" s="36"/>
      <c r="M28" s="36"/>
      <c r="N28" s="36"/>
      <c r="O28" s="36"/>
      <c r="P28" s="36"/>
      <c r="Q28" s="36"/>
      <c r="R28" s="36"/>
      <c r="S28" s="36"/>
      <c r="T28" s="36"/>
      <c r="U28" s="36"/>
      <c r="V28" s="36"/>
      <c r="W28" s="36"/>
      <c r="X28" s="36"/>
      <c r="Y28" s="36"/>
      <c r="Z28" s="36"/>
    </row>
    <row r="29">
      <c r="A29" s="39"/>
      <c r="B29" s="1" t="s">
        <v>87</v>
      </c>
      <c r="C29" s="39" t="s">
        <v>198</v>
      </c>
      <c r="D29" s="40" t="s">
        <v>199</v>
      </c>
      <c r="E29" s="41">
        <v>4.0</v>
      </c>
      <c r="F29" s="36"/>
      <c r="G29" s="36"/>
      <c r="H29" s="36"/>
      <c r="I29" s="36"/>
      <c r="J29" s="36"/>
      <c r="K29" s="36"/>
      <c r="L29" s="36"/>
      <c r="M29" s="36"/>
      <c r="N29" s="36"/>
      <c r="O29" s="36"/>
      <c r="P29" s="36"/>
      <c r="Q29" s="36"/>
      <c r="R29" s="36"/>
      <c r="S29" s="36"/>
      <c r="T29" s="36"/>
      <c r="U29" s="36"/>
      <c r="V29" s="36"/>
      <c r="W29" s="36"/>
      <c r="X29" s="36"/>
      <c r="Y29" s="36"/>
      <c r="Z29" s="36"/>
    </row>
    <row r="30">
      <c r="A30" s="39"/>
      <c r="B30" s="1" t="s">
        <v>103</v>
      </c>
      <c r="C30" s="39" t="s">
        <v>106</v>
      </c>
      <c r="D30" s="44" t="s">
        <v>200</v>
      </c>
      <c r="E30" s="41">
        <v>1.0</v>
      </c>
      <c r="F30" s="36"/>
      <c r="G30" s="36"/>
      <c r="H30" s="36"/>
      <c r="I30" s="36"/>
      <c r="J30" s="36"/>
      <c r="K30" s="36"/>
      <c r="L30" s="36"/>
      <c r="M30" s="36"/>
      <c r="N30" s="36"/>
      <c r="O30" s="36"/>
      <c r="P30" s="36"/>
      <c r="Q30" s="36"/>
      <c r="R30" s="36"/>
      <c r="S30" s="36"/>
      <c r="T30" s="36"/>
      <c r="U30" s="36"/>
      <c r="V30" s="36"/>
      <c r="W30" s="36"/>
      <c r="X30" s="36"/>
      <c r="Y30" s="36"/>
      <c r="Z30" s="36"/>
    </row>
    <row r="31">
      <c r="A31" s="39"/>
      <c r="B31" s="1" t="s">
        <v>103</v>
      </c>
      <c r="C31" s="39" t="s">
        <v>201</v>
      </c>
      <c r="D31" s="45" t="s">
        <v>123</v>
      </c>
      <c r="E31" s="41">
        <v>2.0</v>
      </c>
      <c r="F31" s="36"/>
      <c r="G31" s="36"/>
      <c r="H31" s="36"/>
      <c r="I31" s="36"/>
      <c r="J31" s="36"/>
      <c r="K31" s="36"/>
      <c r="L31" s="36"/>
      <c r="M31" s="36"/>
      <c r="N31" s="36"/>
      <c r="O31" s="36"/>
      <c r="P31" s="36"/>
      <c r="Q31" s="36"/>
      <c r="R31" s="36"/>
      <c r="S31" s="36"/>
      <c r="T31" s="36"/>
      <c r="U31" s="36"/>
      <c r="V31" s="36"/>
      <c r="W31" s="36"/>
      <c r="X31" s="36"/>
      <c r="Y31" s="36"/>
      <c r="Z31" s="36"/>
    </row>
    <row r="32">
      <c r="A32" s="39"/>
      <c r="B32" s="1" t="s">
        <v>103</v>
      </c>
      <c r="C32" s="39" t="s">
        <v>202</v>
      </c>
      <c r="D32" s="45" t="s">
        <v>105</v>
      </c>
      <c r="E32" s="41">
        <v>2.0</v>
      </c>
    </row>
    <row r="33">
      <c r="A33" s="39"/>
      <c r="B33" s="1" t="s">
        <v>103</v>
      </c>
      <c r="C33" s="39" t="s">
        <v>203</v>
      </c>
      <c r="D33" s="45" t="s">
        <v>116</v>
      </c>
      <c r="E33" s="41">
        <v>2.0</v>
      </c>
    </row>
    <row r="34">
      <c r="A34" s="39"/>
      <c r="B34" s="1" t="s">
        <v>103</v>
      </c>
      <c r="C34" s="39" t="s">
        <v>204</v>
      </c>
      <c r="D34" s="44" t="s">
        <v>118</v>
      </c>
      <c r="E34" s="41">
        <v>2.0</v>
      </c>
    </row>
    <row r="35">
      <c r="A35" s="39"/>
      <c r="B35" s="1" t="s">
        <v>103</v>
      </c>
      <c r="C35" s="39" t="s">
        <v>113</v>
      </c>
      <c r="D35" s="44" t="s">
        <v>114</v>
      </c>
      <c r="E35" s="41">
        <v>2.0</v>
      </c>
    </row>
    <row r="36">
      <c r="A36" s="39"/>
      <c r="B36" s="1" t="s">
        <v>103</v>
      </c>
      <c r="C36" s="39" t="s">
        <v>205</v>
      </c>
      <c r="D36" s="45" t="s">
        <v>206</v>
      </c>
      <c r="E36" s="41">
        <v>2.0</v>
      </c>
    </row>
    <row r="37">
      <c r="A37" s="39"/>
      <c r="B37" s="1" t="s">
        <v>103</v>
      </c>
      <c r="C37" s="39" t="s">
        <v>125</v>
      </c>
      <c r="D37" s="45" t="s">
        <v>126</v>
      </c>
      <c r="E37" s="41">
        <v>3.0</v>
      </c>
    </row>
    <row r="38">
      <c r="A38" s="39"/>
      <c r="B38" s="1" t="s">
        <v>103</v>
      </c>
      <c r="C38" s="39" t="s">
        <v>207</v>
      </c>
      <c r="D38" s="44" t="s">
        <v>208</v>
      </c>
      <c r="E38" s="41">
        <v>3.0</v>
      </c>
    </row>
    <row r="39">
      <c r="A39" s="39"/>
      <c r="B39" s="1" t="s">
        <v>103</v>
      </c>
      <c r="C39" s="39" t="s">
        <v>95</v>
      </c>
      <c r="D39" s="45" t="s">
        <v>185</v>
      </c>
      <c r="E39" s="41">
        <v>3.0</v>
      </c>
    </row>
    <row r="40">
      <c r="A40" s="39"/>
      <c r="B40" s="1" t="s">
        <v>103</v>
      </c>
      <c r="C40" s="39" t="s">
        <v>209</v>
      </c>
      <c r="D40" s="45" t="s">
        <v>210</v>
      </c>
      <c r="E40" s="41">
        <v>3.0</v>
      </c>
    </row>
    <row r="41">
      <c r="A41" s="39"/>
      <c r="B41" s="1" t="s">
        <v>103</v>
      </c>
      <c r="C41" s="39" t="s">
        <v>211</v>
      </c>
      <c r="D41" s="44" t="s">
        <v>212</v>
      </c>
      <c r="E41" s="41">
        <v>4.0</v>
      </c>
    </row>
    <row r="42">
      <c r="A42" s="39"/>
      <c r="B42" s="1" t="s">
        <v>103</v>
      </c>
      <c r="C42" s="39" t="s">
        <v>213</v>
      </c>
      <c r="D42" s="45" t="s">
        <v>214</v>
      </c>
      <c r="E42" s="41">
        <v>4.0</v>
      </c>
    </row>
    <row r="43">
      <c r="A43" s="39"/>
      <c r="B43" s="1" t="s">
        <v>103</v>
      </c>
      <c r="C43" s="39" t="s">
        <v>215</v>
      </c>
      <c r="D43" s="45" t="s">
        <v>216</v>
      </c>
      <c r="E43" s="41">
        <v>4.0</v>
      </c>
    </row>
    <row r="44">
      <c r="A44" s="39"/>
      <c r="B44" s="1" t="s">
        <v>103</v>
      </c>
      <c r="C44" s="39" t="s">
        <v>217</v>
      </c>
      <c r="D44" s="44" t="s">
        <v>218</v>
      </c>
      <c r="E44" s="41">
        <v>4.0</v>
      </c>
    </row>
  </sheetData>
  <dataValidations>
    <dataValidation type="list" allowBlank="1" showErrorMessage="1" sqref="B2:B44">
      <formula1>"Hash Map,Stack,Two Pointers"</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4"/>
    <hyperlink r:id="rId31" ref="D35"/>
    <hyperlink r:id="rId32" ref="D38"/>
    <hyperlink r:id="rId33" ref="D41"/>
    <hyperlink r:id="rId34" ref="D44"/>
  </hyperlinks>
  <drawing r:id="rId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13"/>
    <col customWidth="1" min="3" max="3" width="37.5"/>
    <col customWidth="1" min="6" max="6" width="21.75"/>
  </cols>
  <sheetData>
    <row r="1">
      <c r="A1" s="30" t="str">
        <f>IFERROR(__xludf.DUMMYFUNCTION("IMPORTRANGE(""https://docs.google.com/spreadsheets/d/1X7ONkNBzwkOqq7g6DTskc7GnSEaY1YAU9iKy_wi9m_0/edit?gid=0#gid=0"", ""My Lists!A1:Z200"")"),"Date")</f>
        <v>Date</v>
      </c>
      <c r="B1" s="30" t="str">
        <f>IFERROR(__xludf.DUMMYFUNCTION("""COMPUTED_VALUE"""),"Category")</f>
        <v>Category</v>
      </c>
      <c r="C1" s="30" t="str">
        <f>IFERROR(__xludf.DUMMYFUNCTION("""COMPUTED_VALUE"""),"Title")</f>
        <v>Title</v>
      </c>
      <c r="D1" s="30" t="str">
        <f>IFERROR(__xludf.DUMMYFUNCTION("""COMPUTED_VALUE"""),"Leetcode link")</f>
        <v>Leetcode link</v>
      </c>
      <c r="E1" s="30" t="str">
        <f>IFERROR(__xludf.DUMMYFUNCTION("""COMPUTED_VALUE"""),"Difficulty")</f>
        <v>Difficulty</v>
      </c>
      <c r="F1" s="30" t="str">
        <f>IFERROR(__xludf.DUMMYFUNCTION("""COMPUTED_VALUE"""),"Difficulty Level")</f>
        <v>Difficulty Level</v>
      </c>
      <c r="G1" s="30" t="str">
        <f>IFERROR(__xludf.DUMMYFUNCTION("""COMPUTED_VALUE"""),"Idea")</f>
        <v>Idea</v>
      </c>
      <c r="H1" s="30"/>
      <c r="I1" s="30"/>
      <c r="J1" s="30"/>
      <c r="K1" s="30"/>
      <c r="L1" s="30"/>
      <c r="M1" s="30"/>
      <c r="N1" s="30"/>
      <c r="O1" s="30"/>
      <c r="P1" s="30"/>
      <c r="Q1" s="30"/>
      <c r="R1" s="30"/>
      <c r="S1" s="30"/>
      <c r="T1" s="30"/>
      <c r="U1" s="30"/>
      <c r="V1" s="30"/>
      <c r="W1" s="30"/>
      <c r="X1" s="30"/>
      <c r="Y1" s="30"/>
      <c r="Z1" s="30"/>
    </row>
    <row r="2">
      <c r="A2" s="46">
        <f>IFERROR(__xludf.DUMMYFUNCTION("""COMPUTED_VALUE"""),45852.0)</f>
        <v>45852</v>
      </c>
      <c r="B2" s="30" t="str">
        <f>IFERROR(__xludf.DUMMYFUNCTION("""COMPUTED_VALUE"""),"Array-Hash Map")</f>
        <v>Array-Hash Map</v>
      </c>
      <c r="C2" s="30" t="str">
        <f>IFERROR(__xludf.DUMMYFUNCTION("""COMPUTED_VALUE"""),"Two Sum")</f>
        <v>Two Sum</v>
      </c>
      <c r="D2" s="31" t="str">
        <f>IFERROR(__xludf.DUMMYFUNCTION("""COMPUTED_VALUE"""),"https://leetcode.com/problems/two-sum")</f>
        <v>https://leetcode.com/problems/two-sum</v>
      </c>
      <c r="E2" s="30" t="str">
        <f>IFERROR(__xludf.DUMMYFUNCTION("""COMPUTED_VALUE"""),"Easy")</f>
        <v>Easy</v>
      </c>
      <c r="F2" s="30">
        <f>IFERROR(__xludf.DUMMYFUNCTION("""COMPUTED_VALUE"""),2.0)</f>
        <v>2</v>
      </c>
      <c r="G2" s="30"/>
      <c r="H2" s="30"/>
      <c r="I2" s="30"/>
      <c r="J2" s="30"/>
      <c r="K2" s="30"/>
      <c r="L2" s="30"/>
      <c r="M2" s="30"/>
      <c r="N2" s="30"/>
      <c r="O2" s="30"/>
      <c r="P2" s="30"/>
      <c r="Q2" s="30"/>
      <c r="R2" s="30"/>
      <c r="S2" s="30"/>
      <c r="T2" s="30"/>
      <c r="U2" s="30"/>
      <c r="V2" s="30"/>
      <c r="W2" s="30"/>
      <c r="X2" s="30"/>
      <c r="Y2" s="30"/>
      <c r="Z2" s="30"/>
    </row>
    <row r="3">
      <c r="A3" s="46">
        <f>IFERROR(__xludf.DUMMYFUNCTION("""COMPUTED_VALUE"""),45853.0)</f>
        <v>45853</v>
      </c>
      <c r="B3" s="30" t="str">
        <f>IFERROR(__xludf.DUMMYFUNCTION("""COMPUTED_VALUE"""),"Array-Hash Map")</f>
        <v>Array-Hash Map</v>
      </c>
      <c r="C3" s="30" t="str">
        <f>IFERROR(__xludf.DUMMYFUNCTION("""COMPUTED_VALUE"""),"Intersection of Two Arrays")</f>
        <v>Intersection of Two Arrays</v>
      </c>
      <c r="D3" s="31" t="str">
        <f>IFERROR(__xludf.DUMMYFUNCTION("""COMPUTED_VALUE"""),"https://leetcode.com/problems/intersection-of-two-arrays")</f>
        <v>https://leetcode.com/problems/intersection-of-two-arrays</v>
      </c>
      <c r="E3" s="30" t="str">
        <f>IFERROR(__xludf.DUMMYFUNCTION("""COMPUTED_VALUE"""),"Easy")</f>
        <v>Easy</v>
      </c>
      <c r="F3" s="30">
        <f>IFERROR(__xludf.DUMMYFUNCTION("""COMPUTED_VALUE"""),3.0)</f>
        <v>3</v>
      </c>
      <c r="G3" s="30"/>
      <c r="H3" s="30"/>
      <c r="I3" s="30"/>
      <c r="J3" s="30"/>
      <c r="K3" s="30"/>
      <c r="L3" s="30"/>
      <c r="M3" s="30"/>
      <c r="N3" s="30"/>
      <c r="O3" s="30"/>
      <c r="P3" s="30"/>
      <c r="Q3" s="30"/>
      <c r="R3" s="30"/>
      <c r="S3" s="30"/>
      <c r="T3" s="30"/>
      <c r="U3" s="30"/>
      <c r="V3" s="30"/>
      <c r="W3" s="30"/>
      <c r="X3" s="30"/>
      <c r="Y3" s="30"/>
      <c r="Z3" s="30"/>
    </row>
    <row r="4">
      <c r="A4" s="46">
        <f>IFERROR(__xludf.DUMMYFUNCTION("""COMPUTED_VALUE"""),45853.0)</f>
        <v>45853</v>
      </c>
      <c r="B4" s="30" t="str">
        <f>IFERROR(__xludf.DUMMYFUNCTION("""COMPUTED_VALUE"""),"Array-Hash Map")</f>
        <v>Array-Hash Map</v>
      </c>
      <c r="C4" s="30" t="str">
        <f>IFERROR(__xludf.DUMMYFUNCTION("""COMPUTED_VALUE"""),"Intersection of Two Arrays II")</f>
        <v>Intersection of Two Arrays II</v>
      </c>
      <c r="D4" s="31" t="str">
        <f>IFERROR(__xludf.DUMMYFUNCTION("""COMPUTED_VALUE"""),"https://leetcode.com/problems/intersection-of-two-arrays-ii/")</f>
        <v>https://leetcode.com/problems/intersection-of-two-arrays-ii/</v>
      </c>
      <c r="E4" s="30" t="str">
        <f>IFERROR(__xludf.DUMMYFUNCTION("""COMPUTED_VALUE"""),"Easy")</f>
        <v>Easy</v>
      </c>
      <c r="F4" s="30">
        <f>IFERROR(__xludf.DUMMYFUNCTION("""COMPUTED_VALUE"""),3.0)</f>
        <v>3</v>
      </c>
      <c r="G4" s="30"/>
      <c r="H4" s="30"/>
      <c r="I4" s="30"/>
      <c r="J4" s="30"/>
      <c r="K4" s="30"/>
      <c r="L4" s="30"/>
      <c r="M4" s="30"/>
      <c r="N4" s="30"/>
      <c r="O4" s="30"/>
      <c r="P4" s="30"/>
      <c r="Q4" s="30"/>
      <c r="R4" s="30"/>
      <c r="S4" s="30"/>
      <c r="T4" s="30"/>
      <c r="U4" s="30"/>
      <c r="V4" s="30"/>
      <c r="W4" s="30"/>
      <c r="X4" s="30"/>
      <c r="Y4" s="30"/>
      <c r="Z4" s="30"/>
    </row>
    <row r="5">
      <c r="A5" s="46">
        <f>IFERROR(__xludf.DUMMYFUNCTION("""COMPUTED_VALUE"""),45853.0)</f>
        <v>45853</v>
      </c>
      <c r="B5" s="30" t="str">
        <f>IFERROR(__xludf.DUMMYFUNCTION("""COMPUTED_VALUE"""),"Array-Hash Map")</f>
        <v>Array-Hash Map</v>
      </c>
      <c r="C5" s="30" t="str">
        <f>IFERROR(__xludf.DUMMYFUNCTION("""COMPUTED_VALUE"""),"Degree of an Array")</f>
        <v>Degree of an Array</v>
      </c>
      <c r="D5" s="31" t="str">
        <f>IFERROR(__xludf.DUMMYFUNCTION("""COMPUTED_VALUE"""),"https://leetcode.com/problems/degree-of-an-array/")</f>
        <v>https://leetcode.com/problems/degree-of-an-array/</v>
      </c>
      <c r="E5" s="30" t="str">
        <f>IFERROR(__xludf.DUMMYFUNCTION("""COMPUTED_VALUE"""),"Easy")</f>
        <v>Easy</v>
      </c>
      <c r="F5" s="30">
        <f>IFERROR(__xludf.DUMMYFUNCTION("""COMPUTED_VALUE"""),5.0)</f>
        <v>5</v>
      </c>
      <c r="G5" s="30"/>
      <c r="H5" s="30"/>
      <c r="I5" s="30"/>
      <c r="J5" s="30"/>
      <c r="K5" s="30"/>
      <c r="L5" s="30"/>
      <c r="M5" s="30"/>
      <c r="N5" s="30"/>
      <c r="O5" s="30"/>
      <c r="P5" s="30"/>
      <c r="Q5" s="30"/>
      <c r="R5" s="30"/>
      <c r="S5" s="30"/>
      <c r="T5" s="30"/>
      <c r="U5" s="30"/>
      <c r="V5" s="30"/>
      <c r="W5" s="30"/>
      <c r="X5" s="30"/>
      <c r="Y5" s="30"/>
      <c r="Z5" s="30"/>
    </row>
    <row r="6">
      <c r="A6" s="46">
        <f>IFERROR(__xludf.DUMMYFUNCTION("""COMPUTED_VALUE"""),45854.0)</f>
        <v>45854</v>
      </c>
      <c r="B6" s="30" t="str">
        <f>IFERROR(__xludf.DUMMYFUNCTION("""COMPUTED_VALUE"""),"Array-Hash Map")</f>
        <v>Array-Hash Map</v>
      </c>
      <c r="C6" s="30" t="str">
        <f>IFERROR(__xludf.DUMMYFUNCTION("""COMPUTED_VALUE"""),"Contains Duplicate ")</f>
        <v>Contains Duplicate </v>
      </c>
      <c r="D6" s="31" t="str">
        <f>IFERROR(__xludf.DUMMYFUNCTION("""COMPUTED_VALUE"""),"https://leetcode.com/problems/contains-duplicate/submissions/1652029095/")</f>
        <v>https://leetcode.com/problems/contains-duplicate/submissions/1652029095/</v>
      </c>
      <c r="E6" s="30" t="str">
        <f>IFERROR(__xludf.DUMMYFUNCTION("""COMPUTED_VALUE"""),"Easy")</f>
        <v>Easy</v>
      </c>
      <c r="F6" s="30">
        <f>IFERROR(__xludf.DUMMYFUNCTION("""COMPUTED_VALUE"""),3.0)</f>
        <v>3</v>
      </c>
      <c r="G6" s="30"/>
      <c r="H6" s="30"/>
      <c r="I6" s="30"/>
      <c r="J6" s="30"/>
      <c r="K6" s="30"/>
      <c r="L6" s="30"/>
      <c r="M6" s="30"/>
      <c r="N6" s="30"/>
      <c r="O6" s="30"/>
      <c r="P6" s="30"/>
      <c r="Q6" s="30"/>
      <c r="R6" s="30"/>
      <c r="S6" s="30"/>
      <c r="T6" s="30"/>
      <c r="U6" s="30"/>
      <c r="V6" s="30"/>
      <c r="W6" s="30"/>
      <c r="X6" s="30"/>
      <c r="Y6" s="30"/>
      <c r="Z6" s="30"/>
    </row>
    <row r="7">
      <c r="A7" s="46">
        <f>IFERROR(__xludf.DUMMYFUNCTION("""COMPUTED_VALUE"""),45854.0)</f>
        <v>45854</v>
      </c>
      <c r="B7" s="30" t="str">
        <f>IFERROR(__xludf.DUMMYFUNCTION("""COMPUTED_VALUE"""),"Array-Hash Map")</f>
        <v>Array-Hash Map</v>
      </c>
      <c r="C7" s="30" t="str">
        <f>IFERROR(__xludf.DUMMYFUNCTION("""COMPUTED_VALUE"""),"Contains Duplicate II")</f>
        <v>Contains Duplicate II</v>
      </c>
      <c r="D7" s="31" t="str">
        <f>IFERROR(__xludf.DUMMYFUNCTION("""COMPUTED_VALUE"""),"https://leetcode.com/problems/contains-duplicate-ii/")</f>
        <v>https://leetcode.com/problems/contains-duplicate-ii/</v>
      </c>
      <c r="E7" s="30" t="str">
        <f>IFERROR(__xludf.DUMMYFUNCTION("""COMPUTED_VALUE"""),"Easy")</f>
        <v>Easy</v>
      </c>
      <c r="F7" s="30">
        <f>IFERROR(__xludf.DUMMYFUNCTION("""COMPUTED_VALUE"""),4.0)</f>
        <v>4</v>
      </c>
      <c r="G7" s="30"/>
      <c r="H7" s="30"/>
      <c r="I7" s="30"/>
      <c r="J7" s="30"/>
      <c r="K7" s="30"/>
      <c r="L7" s="30"/>
      <c r="M7" s="30"/>
      <c r="N7" s="30"/>
      <c r="O7" s="30"/>
      <c r="P7" s="30"/>
      <c r="Q7" s="30"/>
      <c r="R7" s="30"/>
      <c r="S7" s="30"/>
      <c r="T7" s="30"/>
      <c r="U7" s="30"/>
      <c r="V7" s="30"/>
      <c r="W7" s="30"/>
      <c r="X7" s="30"/>
      <c r="Y7" s="30"/>
      <c r="Z7" s="30"/>
    </row>
    <row r="8">
      <c r="A8" s="46">
        <f>IFERROR(__xludf.DUMMYFUNCTION("""COMPUTED_VALUE"""),45854.0)</f>
        <v>45854</v>
      </c>
      <c r="B8" s="30" t="str">
        <f>IFERROR(__xludf.DUMMYFUNCTION("""COMPUTED_VALUE"""),"Array-Hash Map")</f>
        <v>Array-Hash Map</v>
      </c>
      <c r="C8" s="31" t="str">
        <f>IFERROR(__xludf.DUMMYFUNCTION("""COMPUTED_VALUE"""),"Longest Harmonious Subsequence")</f>
        <v>Longest Harmonious Subsequence</v>
      </c>
      <c r="D8" s="31" t="str">
        <f>IFERROR(__xludf.DUMMYFUNCTION("""COMPUTED_VALUE"""),"https://leetcode.com/problems/longest-harmonious-subsequence/description/")</f>
        <v>https://leetcode.com/problems/longest-harmonious-subsequence/description/</v>
      </c>
      <c r="E8" s="30" t="str">
        <f>IFERROR(__xludf.DUMMYFUNCTION("""COMPUTED_VALUE"""),"Easy")</f>
        <v>Easy</v>
      </c>
      <c r="F8" s="30">
        <f>IFERROR(__xludf.DUMMYFUNCTION("""COMPUTED_VALUE"""),5.0)</f>
        <v>5</v>
      </c>
      <c r="G8" s="30"/>
      <c r="H8" s="30"/>
      <c r="I8" s="30"/>
      <c r="J8" s="30"/>
      <c r="K8" s="30"/>
      <c r="L8" s="30"/>
      <c r="M8" s="30"/>
      <c r="N8" s="30"/>
      <c r="O8" s="30"/>
      <c r="P8" s="30"/>
      <c r="Q8" s="30"/>
      <c r="R8" s="30"/>
      <c r="S8" s="30"/>
      <c r="T8" s="30"/>
      <c r="U8" s="30"/>
      <c r="V8" s="30"/>
      <c r="W8" s="30"/>
      <c r="X8" s="30"/>
      <c r="Y8" s="30"/>
      <c r="Z8" s="30"/>
    </row>
    <row r="9">
      <c r="A9" s="46">
        <f>IFERROR(__xludf.DUMMYFUNCTION("""COMPUTED_VALUE"""),45859.0)</f>
        <v>45859</v>
      </c>
      <c r="B9" s="30" t="str">
        <f>IFERROR(__xludf.DUMMYFUNCTION("""COMPUTED_VALUE"""),"Array-Hash Map")</f>
        <v>Array-Hash Map</v>
      </c>
      <c r="C9" s="30" t="str">
        <f>IFERROR(__xludf.DUMMYFUNCTION("""COMPUTED_VALUE"""),"Group Anagrams")</f>
        <v>Group Anagrams</v>
      </c>
      <c r="D9" s="31" t="str">
        <f>IFERROR(__xludf.DUMMYFUNCTION("""COMPUTED_VALUE"""),"https://leetcode.com/problems/group-anagrams")</f>
        <v>https://leetcode.com/problems/group-anagrams</v>
      </c>
      <c r="E9" s="30" t="str">
        <f>IFERROR(__xludf.DUMMYFUNCTION("""COMPUTED_VALUE"""),"Medium")</f>
        <v>Medium</v>
      </c>
      <c r="F9" s="30">
        <f>IFERROR(__xludf.DUMMYFUNCTION("""COMPUTED_VALUE"""),7.0)</f>
        <v>7</v>
      </c>
      <c r="G9" s="30"/>
      <c r="H9" s="30"/>
      <c r="I9" s="30"/>
      <c r="J9" s="30"/>
      <c r="K9" s="30"/>
      <c r="L9" s="30"/>
      <c r="M9" s="30"/>
      <c r="N9" s="30"/>
      <c r="O9" s="30"/>
      <c r="P9" s="30"/>
      <c r="Q9" s="30"/>
      <c r="R9" s="30"/>
      <c r="S9" s="30"/>
      <c r="T9" s="30"/>
      <c r="U9" s="30"/>
      <c r="V9" s="30"/>
      <c r="W9" s="30"/>
      <c r="X9" s="30"/>
      <c r="Y9" s="30"/>
      <c r="Z9" s="30"/>
    </row>
    <row r="10">
      <c r="A10" s="46">
        <f>IFERROR(__xludf.DUMMYFUNCTION("""COMPUTED_VALUE"""),45859.0)</f>
        <v>45859</v>
      </c>
      <c r="B10" s="30" t="str">
        <f>IFERROR(__xludf.DUMMYFUNCTION("""COMPUTED_VALUE"""),"Array-Hash Map")</f>
        <v>Array-Hash Map</v>
      </c>
      <c r="C10" s="31" t="str">
        <f>IFERROR(__xludf.DUMMYFUNCTION("""COMPUTED_VALUE"""),"Top K Frequent Elements")</f>
        <v>Top K Frequent Elements</v>
      </c>
      <c r="D10" s="31" t="str">
        <f>IFERROR(__xludf.DUMMYFUNCTION("""COMPUTED_VALUE"""),"https://leetcode.com/problems/top-k-frequent-elements")</f>
        <v>https://leetcode.com/problems/top-k-frequent-elements</v>
      </c>
      <c r="E10" s="30" t="str">
        <f>IFERROR(__xludf.DUMMYFUNCTION("""COMPUTED_VALUE"""),"Medium")</f>
        <v>Medium</v>
      </c>
      <c r="F10" s="30">
        <f>IFERROR(__xludf.DUMMYFUNCTION("""COMPUTED_VALUE"""),5.0)</f>
        <v>5</v>
      </c>
      <c r="G10" s="30"/>
      <c r="H10" s="30"/>
      <c r="I10" s="30"/>
      <c r="J10" s="30"/>
      <c r="K10" s="30"/>
      <c r="L10" s="30"/>
      <c r="M10" s="30"/>
      <c r="N10" s="30"/>
      <c r="O10" s="30"/>
      <c r="P10" s="30"/>
      <c r="Q10" s="30"/>
      <c r="R10" s="30"/>
      <c r="S10" s="30"/>
      <c r="T10" s="30"/>
      <c r="U10" s="30"/>
      <c r="V10" s="30"/>
      <c r="W10" s="30"/>
      <c r="X10" s="30"/>
      <c r="Y10" s="30"/>
      <c r="Z10" s="30"/>
    </row>
    <row r="11">
      <c r="A11" s="46">
        <f>IFERROR(__xludf.DUMMYFUNCTION("""COMPUTED_VALUE"""),45852.0)</f>
        <v>45852</v>
      </c>
      <c r="B11" s="30" t="str">
        <f>IFERROR(__xludf.DUMMYFUNCTION("""COMPUTED_VALUE"""),"String-Hash Map")</f>
        <v>String-Hash Map</v>
      </c>
      <c r="C11" s="30" t="str">
        <f>IFERROR(__xludf.DUMMYFUNCTION("""COMPUTED_VALUE"""),"Ransom Note")</f>
        <v>Ransom Note</v>
      </c>
      <c r="D11" s="31" t="str">
        <f>IFERROR(__xludf.DUMMYFUNCTION("""COMPUTED_VALUE"""),"https://leetcode.com/problems/ransom-note/")</f>
        <v>https://leetcode.com/problems/ransom-note/</v>
      </c>
      <c r="E11" s="30" t="str">
        <f>IFERROR(__xludf.DUMMYFUNCTION("""COMPUTED_VALUE"""),"Easy")</f>
        <v>Easy</v>
      </c>
      <c r="F11" s="30">
        <f>IFERROR(__xludf.DUMMYFUNCTION("""COMPUTED_VALUE"""),3.0)</f>
        <v>3</v>
      </c>
      <c r="G11" s="30"/>
      <c r="H11" s="30"/>
      <c r="I11" s="30"/>
      <c r="J11" s="30"/>
      <c r="K11" s="30"/>
      <c r="L11" s="30"/>
      <c r="M11" s="30"/>
      <c r="N11" s="30"/>
      <c r="O11" s="30"/>
      <c r="P11" s="30"/>
      <c r="Q11" s="30"/>
      <c r="R11" s="30"/>
      <c r="S11" s="30"/>
      <c r="T11" s="30"/>
      <c r="U11" s="30"/>
      <c r="V11" s="30"/>
      <c r="W11" s="30"/>
      <c r="X11" s="30"/>
      <c r="Y11" s="30"/>
      <c r="Z11" s="30"/>
    </row>
    <row r="12">
      <c r="A12" s="46">
        <f>IFERROR(__xludf.DUMMYFUNCTION("""COMPUTED_VALUE"""),45852.0)</f>
        <v>45852</v>
      </c>
      <c r="B12" s="30" t="str">
        <f>IFERROR(__xludf.DUMMYFUNCTION("""COMPUTED_VALUE"""),"String-Hash Map")</f>
        <v>String-Hash Map</v>
      </c>
      <c r="C12" s="30" t="str">
        <f>IFERROR(__xludf.DUMMYFUNCTION("""COMPUTED_VALUE"""),"Valid Anagram")</f>
        <v>Valid Anagram</v>
      </c>
      <c r="D12" s="31" t="str">
        <f>IFERROR(__xludf.DUMMYFUNCTION("""COMPUTED_VALUE"""),"https://leetcode.com/problems/valid-anagram/")</f>
        <v>https://leetcode.com/problems/valid-anagram/</v>
      </c>
      <c r="E12" s="30" t="str">
        <f>IFERROR(__xludf.DUMMYFUNCTION("""COMPUTED_VALUE"""),"Easy")</f>
        <v>Easy</v>
      </c>
      <c r="F12" s="30">
        <f>IFERROR(__xludf.DUMMYFUNCTION("""COMPUTED_VALUE"""),3.0)</f>
        <v>3</v>
      </c>
      <c r="G12" s="30"/>
      <c r="H12" s="30"/>
      <c r="I12" s="30"/>
      <c r="J12" s="30"/>
      <c r="K12" s="30"/>
      <c r="L12" s="30"/>
      <c r="M12" s="30"/>
      <c r="N12" s="30"/>
      <c r="O12" s="30"/>
      <c r="P12" s="30"/>
      <c r="Q12" s="30"/>
      <c r="R12" s="30"/>
      <c r="S12" s="30"/>
      <c r="T12" s="30"/>
      <c r="U12" s="30"/>
      <c r="V12" s="30"/>
      <c r="W12" s="30"/>
      <c r="X12" s="30"/>
      <c r="Y12" s="30"/>
      <c r="Z12" s="30"/>
    </row>
    <row r="13">
      <c r="A13" s="46">
        <f>IFERROR(__xludf.DUMMYFUNCTION("""COMPUTED_VALUE"""),45854.0)</f>
        <v>45854</v>
      </c>
      <c r="B13" s="30" t="str">
        <f>IFERROR(__xludf.DUMMYFUNCTION("""COMPUTED_VALUE"""),"String-Hash Map")</f>
        <v>String-Hash Map</v>
      </c>
      <c r="C13" s="30" t="str">
        <f>IFERROR(__xludf.DUMMYFUNCTION("""COMPUTED_VALUE"""),"Find the Difference")</f>
        <v>Find the Difference</v>
      </c>
      <c r="D13" s="31" t="str">
        <f>IFERROR(__xludf.DUMMYFUNCTION("""COMPUTED_VALUE"""),"https://leetcode.com/problems/find-the-difference/")</f>
        <v>https://leetcode.com/problems/find-the-difference/</v>
      </c>
      <c r="E13" s="30" t="str">
        <f>IFERROR(__xludf.DUMMYFUNCTION("""COMPUTED_VALUE"""),"Easy")</f>
        <v>Easy</v>
      </c>
      <c r="F13" s="30">
        <f>IFERROR(__xludf.DUMMYFUNCTION("""COMPUTED_VALUE"""),3.0)</f>
        <v>3</v>
      </c>
      <c r="G13" s="30"/>
      <c r="H13" s="30"/>
      <c r="I13" s="30"/>
      <c r="J13" s="30"/>
      <c r="K13" s="30"/>
      <c r="L13" s="30"/>
      <c r="M13" s="30"/>
      <c r="N13" s="30"/>
      <c r="O13" s="30"/>
      <c r="P13" s="30"/>
      <c r="Q13" s="30"/>
      <c r="R13" s="30"/>
      <c r="S13" s="30"/>
      <c r="T13" s="30"/>
      <c r="U13" s="30"/>
      <c r="V13" s="30"/>
      <c r="W13" s="30"/>
      <c r="X13" s="30"/>
      <c r="Y13" s="30"/>
      <c r="Z13" s="30"/>
    </row>
    <row r="14">
      <c r="A14" s="46">
        <f>IFERROR(__xludf.DUMMYFUNCTION("""COMPUTED_VALUE"""),45854.0)</f>
        <v>45854</v>
      </c>
      <c r="B14" s="30" t="str">
        <f>IFERROR(__xludf.DUMMYFUNCTION("""COMPUTED_VALUE"""),"String-Hash Map")</f>
        <v>String-Hash Map</v>
      </c>
      <c r="C14" s="30" t="str">
        <f>IFERROR(__xludf.DUMMYFUNCTION("""COMPUTED_VALUE"""),"Word Pattern")</f>
        <v>Word Pattern</v>
      </c>
      <c r="D14" s="31" t="str">
        <f>IFERROR(__xludf.DUMMYFUNCTION("""COMPUTED_VALUE"""),"https://leetcode.com/problems/word-pattern/")</f>
        <v>https://leetcode.com/problems/word-pattern/</v>
      </c>
      <c r="E14" s="30" t="str">
        <f>IFERROR(__xludf.DUMMYFUNCTION("""COMPUTED_VALUE"""),"Easy")</f>
        <v>Easy</v>
      </c>
      <c r="F14" s="30">
        <f>IFERROR(__xludf.DUMMYFUNCTION("""COMPUTED_VALUE"""),4.0)</f>
        <v>4</v>
      </c>
      <c r="G14" s="30"/>
      <c r="H14" s="30"/>
      <c r="I14" s="30"/>
      <c r="J14" s="30"/>
      <c r="K14" s="30"/>
      <c r="L14" s="30"/>
      <c r="M14" s="30"/>
      <c r="N14" s="30"/>
      <c r="O14" s="30"/>
      <c r="P14" s="30"/>
      <c r="Q14" s="30"/>
      <c r="R14" s="30"/>
      <c r="S14" s="30"/>
      <c r="T14" s="30"/>
      <c r="U14" s="30"/>
      <c r="V14" s="30"/>
      <c r="W14" s="30"/>
      <c r="X14" s="30"/>
      <c r="Y14" s="30"/>
      <c r="Z14" s="30"/>
    </row>
    <row r="15">
      <c r="A15" s="46">
        <f>IFERROR(__xludf.DUMMYFUNCTION("""COMPUTED_VALUE"""),45854.0)</f>
        <v>45854</v>
      </c>
      <c r="B15" s="30" t="str">
        <f>IFERROR(__xludf.DUMMYFUNCTION("""COMPUTED_VALUE"""),"String-Hash Map")</f>
        <v>String-Hash Map</v>
      </c>
      <c r="C15" s="31" t="str">
        <f>IFERROR(__xludf.DUMMYFUNCTION("""COMPUTED_VALUE"""),"Uncommon Words from Two Sentences")</f>
        <v>Uncommon Words from Two Sentences</v>
      </c>
      <c r="D15" s="31" t="str">
        <f>IFERROR(__xludf.DUMMYFUNCTION("""COMPUTED_VALUE"""),"https://leetcode.com/problems/uncommon-words-from-two-sentences/description/")</f>
        <v>https://leetcode.com/problems/uncommon-words-from-two-sentences/description/</v>
      </c>
      <c r="E15" s="30" t="str">
        <f>IFERROR(__xludf.DUMMYFUNCTION("""COMPUTED_VALUE"""),"Easy")</f>
        <v>Easy</v>
      </c>
      <c r="F15" s="30"/>
      <c r="G15" s="30"/>
      <c r="H15" s="30"/>
      <c r="I15" s="30"/>
      <c r="J15" s="30"/>
      <c r="K15" s="30"/>
      <c r="L15" s="30"/>
      <c r="M15" s="30"/>
      <c r="N15" s="30"/>
      <c r="O15" s="30"/>
      <c r="P15" s="30"/>
      <c r="Q15" s="30"/>
      <c r="R15" s="30"/>
      <c r="S15" s="30"/>
      <c r="T15" s="30"/>
      <c r="U15" s="30"/>
      <c r="V15" s="30"/>
      <c r="W15" s="30"/>
      <c r="X15" s="30"/>
      <c r="Y15" s="30"/>
      <c r="Z15" s="30"/>
    </row>
    <row r="16">
      <c r="A16" s="46">
        <f>IFERROR(__xludf.DUMMYFUNCTION("""COMPUTED_VALUE"""),45859.0)</f>
        <v>45859</v>
      </c>
      <c r="B16" s="30" t="str">
        <f>IFERROR(__xludf.DUMMYFUNCTION("""COMPUTED_VALUE"""),"Stack")</f>
        <v>Stack</v>
      </c>
      <c r="C16" s="30" t="str">
        <f>IFERROR(__xludf.DUMMYFUNCTION("""COMPUTED_VALUE"""),"Valid Parentheses")</f>
        <v>Valid Parentheses</v>
      </c>
      <c r="D16" s="31" t="str">
        <f>IFERROR(__xludf.DUMMYFUNCTION("""COMPUTED_VALUE"""),"https://leetcode.com/problems/valid-parentheses/")</f>
        <v>https://leetcode.com/problems/valid-parentheses/</v>
      </c>
      <c r="E16" s="30" t="str">
        <f>IFERROR(__xludf.DUMMYFUNCTION("""COMPUTED_VALUE"""),"Easy")</f>
        <v>Easy</v>
      </c>
      <c r="F16" s="30"/>
      <c r="G16" s="30"/>
      <c r="H16" s="30"/>
      <c r="I16" s="30"/>
      <c r="J16" s="30"/>
      <c r="K16" s="30"/>
      <c r="L16" s="30"/>
      <c r="M16" s="30"/>
      <c r="N16" s="30"/>
      <c r="O16" s="30"/>
      <c r="P16" s="30"/>
      <c r="Q16" s="30"/>
      <c r="R16" s="30"/>
      <c r="S16" s="30"/>
      <c r="T16" s="30"/>
      <c r="U16" s="30"/>
      <c r="V16" s="30"/>
      <c r="W16" s="30"/>
      <c r="X16" s="30"/>
      <c r="Y16" s="30"/>
      <c r="Z16" s="30"/>
    </row>
    <row r="17">
      <c r="A17" s="46">
        <f>IFERROR(__xludf.DUMMYFUNCTION("""COMPUTED_VALUE"""),45859.0)</f>
        <v>45859</v>
      </c>
      <c r="B17" s="30" t="str">
        <f>IFERROR(__xludf.DUMMYFUNCTION("""COMPUTED_VALUE"""),"Stack")</f>
        <v>Stack</v>
      </c>
      <c r="C17" s="30" t="str">
        <f>IFERROR(__xludf.DUMMYFUNCTION("""COMPUTED_VALUE"""),"Evaluate Reverse Polish Notation")</f>
        <v>Evaluate Reverse Polish Notation</v>
      </c>
      <c r="D17" s="31" t="str">
        <f>IFERROR(__xludf.DUMMYFUNCTION("""COMPUTED_VALUE"""),"https://leetcode.com/problems/evaluate-reverse-polish-notation/")</f>
        <v>https://leetcode.com/problems/evaluate-reverse-polish-notation/</v>
      </c>
      <c r="E17" s="30" t="str">
        <f>IFERROR(__xludf.DUMMYFUNCTION("""COMPUTED_VALUE"""),"Medium")</f>
        <v>Medium</v>
      </c>
      <c r="F17" s="30"/>
      <c r="G17" s="30"/>
      <c r="H17" s="30"/>
      <c r="I17" s="30"/>
      <c r="J17" s="30"/>
      <c r="K17" s="30"/>
      <c r="L17" s="30"/>
      <c r="M17" s="30"/>
      <c r="N17" s="30"/>
      <c r="O17" s="30"/>
      <c r="P17" s="30"/>
      <c r="Q17" s="30"/>
      <c r="R17" s="30"/>
      <c r="S17" s="30"/>
      <c r="T17" s="30"/>
      <c r="U17" s="30"/>
      <c r="V17" s="30"/>
      <c r="W17" s="30"/>
      <c r="X17" s="30"/>
      <c r="Y17" s="30"/>
      <c r="Z17" s="30"/>
    </row>
    <row r="18">
      <c r="A18" s="46">
        <f>IFERROR(__xludf.DUMMYFUNCTION("""COMPUTED_VALUE"""),45860.0)</f>
        <v>45860</v>
      </c>
      <c r="B18" s="30" t="str">
        <f>IFERROR(__xludf.DUMMYFUNCTION("""COMPUTED_VALUE"""),"Stack")</f>
        <v>Stack</v>
      </c>
      <c r="C18" s="30" t="str">
        <f>IFERROR(__xludf.DUMMYFUNCTION("""COMPUTED_VALUE"""),"Daily Temperatures")</f>
        <v>Daily Temperatures</v>
      </c>
      <c r="D18" s="31" t="str">
        <f>IFERROR(__xludf.DUMMYFUNCTION("""COMPUTED_VALUE"""),"https://leetcode.com/problems/daily-temperatures/description/")</f>
        <v>https://leetcode.com/problems/daily-temperatures/description/</v>
      </c>
      <c r="E18" s="30" t="str">
        <f>IFERROR(__xludf.DUMMYFUNCTION("""COMPUTED_VALUE"""),"Medium")</f>
        <v>Medium</v>
      </c>
      <c r="F18" s="30"/>
      <c r="G18" s="30"/>
      <c r="H18" s="30"/>
      <c r="I18" s="30"/>
      <c r="J18" s="30"/>
      <c r="K18" s="30"/>
      <c r="L18" s="30"/>
      <c r="M18" s="30"/>
      <c r="N18" s="30"/>
      <c r="O18" s="30"/>
      <c r="P18" s="30"/>
      <c r="Q18" s="30"/>
      <c r="R18" s="30"/>
      <c r="S18" s="30"/>
      <c r="T18" s="30"/>
      <c r="U18" s="30"/>
      <c r="V18" s="30"/>
      <c r="W18" s="30"/>
      <c r="X18" s="30"/>
      <c r="Y18" s="30"/>
      <c r="Z18" s="30"/>
    </row>
    <row r="19">
      <c r="A19" s="47">
        <f>IFERROR(__xludf.DUMMYFUNCTION("""COMPUTED_VALUE"""),45861.0)</f>
        <v>45861</v>
      </c>
      <c r="B19" s="30" t="str">
        <f>IFERROR(__xludf.DUMMYFUNCTION("""COMPUTED_VALUE"""),"Stack")</f>
        <v>Stack</v>
      </c>
      <c r="C19" s="30" t="str">
        <f>IFERROR(__xludf.DUMMYFUNCTION("""COMPUTED_VALUE"""),"Remove All Adjacent Duplicates In String")</f>
        <v>Remove All Adjacent Duplicates In String</v>
      </c>
      <c r="D19" s="31" t="str">
        <f>IFERROR(__xludf.DUMMYFUNCTION("""COMPUTED_VALUE"""),"https://leetcode.com/problems/remove-all-adjacent-duplicates-in-string/")</f>
        <v>https://leetcode.com/problems/remove-all-adjacent-duplicates-in-string/</v>
      </c>
      <c r="E19" s="30" t="str">
        <f>IFERROR(__xludf.DUMMYFUNCTION("""COMPUTED_VALUE"""),"Easy")</f>
        <v>Easy</v>
      </c>
      <c r="F19" s="30"/>
      <c r="G19" s="30"/>
      <c r="H19" s="30"/>
      <c r="I19" s="30"/>
      <c r="J19" s="30"/>
      <c r="K19" s="30"/>
      <c r="L19" s="30"/>
      <c r="M19" s="30"/>
      <c r="N19" s="30"/>
      <c r="O19" s="30"/>
      <c r="P19" s="30"/>
      <c r="Q19" s="30"/>
      <c r="R19" s="30"/>
      <c r="S19" s="30"/>
      <c r="T19" s="30"/>
      <c r="U19" s="30"/>
      <c r="V19" s="30"/>
      <c r="W19" s="30"/>
      <c r="X19" s="30"/>
      <c r="Y19" s="30"/>
      <c r="Z19" s="30"/>
    </row>
    <row r="20">
      <c r="A20" s="47">
        <f>IFERROR(__xludf.DUMMYFUNCTION("""COMPUTED_VALUE"""),45861.0)</f>
        <v>45861</v>
      </c>
      <c r="B20" s="30" t="str">
        <f>IFERROR(__xludf.DUMMYFUNCTION("""COMPUTED_VALUE"""),"Stack")</f>
        <v>Stack</v>
      </c>
      <c r="C20" s="30" t="str">
        <f>IFERROR(__xludf.DUMMYFUNCTION("""COMPUTED_VALUE"""),"Backspace String Comparision")</f>
        <v>Backspace String Comparision</v>
      </c>
      <c r="D20" s="31" t="str">
        <f>IFERROR(__xludf.DUMMYFUNCTION("""COMPUTED_VALUE"""),"https://leetcode.com/problems/backspace-string-compare/")</f>
        <v>https://leetcode.com/problems/backspace-string-compare/</v>
      </c>
      <c r="E20" s="30" t="str">
        <f>IFERROR(__xludf.DUMMYFUNCTION("""COMPUTED_VALUE"""),"Easy")</f>
        <v>Easy</v>
      </c>
      <c r="F20" s="30"/>
      <c r="G20" s="30"/>
      <c r="H20" s="30"/>
      <c r="I20" s="30"/>
      <c r="J20" s="30"/>
      <c r="K20" s="30"/>
      <c r="L20" s="30"/>
      <c r="M20" s="30"/>
      <c r="N20" s="30"/>
      <c r="O20" s="30"/>
      <c r="P20" s="30"/>
      <c r="Q20" s="30"/>
      <c r="R20" s="30"/>
      <c r="S20" s="30"/>
      <c r="T20" s="30"/>
      <c r="U20" s="30"/>
      <c r="V20" s="30"/>
      <c r="W20" s="30"/>
      <c r="X20" s="30"/>
      <c r="Y20" s="30"/>
      <c r="Z20" s="30"/>
    </row>
    <row r="21">
      <c r="A21" s="47">
        <f>IFERROR(__xludf.DUMMYFUNCTION("""COMPUTED_VALUE"""),45861.0)</f>
        <v>45861</v>
      </c>
      <c r="B21" s="30" t="str">
        <f>IFERROR(__xludf.DUMMYFUNCTION("""COMPUTED_VALUE"""),"Stack")</f>
        <v>Stack</v>
      </c>
      <c r="C21" s="30" t="str">
        <f>IFERROR(__xludf.DUMMYFUNCTION("""COMPUTED_VALUE"""),"Baseball Game")</f>
        <v>Baseball Game</v>
      </c>
      <c r="D21" s="31" t="str">
        <f>IFERROR(__xludf.DUMMYFUNCTION("""COMPUTED_VALUE"""),"https://leetcode.com/problems/baseball-game")</f>
        <v>https://leetcode.com/problems/baseball-game</v>
      </c>
      <c r="E21" s="30" t="str">
        <f>IFERROR(__xludf.DUMMYFUNCTION("""COMPUTED_VALUE"""),"Easy")</f>
        <v>Easy</v>
      </c>
      <c r="F21" s="30"/>
      <c r="G21" s="30"/>
      <c r="H21" s="30"/>
      <c r="I21" s="30"/>
      <c r="J21" s="30"/>
      <c r="K21" s="30"/>
      <c r="L21" s="30"/>
      <c r="M21" s="30"/>
      <c r="N21" s="30"/>
      <c r="O21" s="30"/>
      <c r="P21" s="30"/>
      <c r="Q21" s="30"/>
      <c r="R21" s="30"/>
      <c r="S21" s="30"/>
      <c r="T21" s="30"/>
      <c r="U21" s="30"/>
      <c r="V21" s="30"/>
      <c r="W21" s="30"/>
      <c r="X21" s="30"/>
      <c r="Y21" s="30"/>
      <c r="Z21" s="30"/>
    </row>
    <row r="22">
      <c r="A22" s="47">
        <f>IFERROR(__xludf.DUMMYFUNCTION("""COMPUTED_VALUE"""),45861.0)</f>
        <v>45861</v>
      </c>
      <c r="B22" s="30" t="str">
        <f>IFERROR(__xludf.DUMMYFUNCTION("""COMPUTED_VALUE"""),"Stack")</f>
        <v>Stack</v>
      </c>
      <c r="C22" s="30" t="str">
        <f>IFERROR(__xludf.DUMMYFUNCTION("""COMPUTED_VALUE"""),"Next Greater Element I")</f>
        <v>Next Greater Element I</v>
      </c>
      <c r="D22" s="31" t="str">
        <f>IFERROR(__xludf.DUMMYFUNCTION("""COMPUTED_VALUE"""),"https://leetcode.com/problems/next-greater-element-i")</f>
        <v>https://leetcode.com/problems/next-greater-element-i</v>
      </c>
      <c r="E22" s="30" t="str">
        <f>IFERROR(__xludf.DUMMYFUNCTION("""COMPUTED_VALUE"""),"Easy")</f>
        <v>Easy</v>
      </c>
      <c r="F22" s="30"/>
      <c r="G22" s="30" t="str">
        <f>IFERROR(__xludf.DUMMYFUNCTION("""COMPUTED_VALUE"""),"Monotonic stack")</f>
        <v>Monotonic stack</v>
      </c>
      <c r="H22" s="30"/>
      <c r="I22" s="30"/>
      <c r="J22" s="30"/>
      <c r="K22" s="30"/>
      <c r="L22" s="30"/>
      <c r="M22" s="30"/>
      <c r="N22" s="30"/>
      <c r="O22" s="30"/>
      <c r="P22" s="30"/>
      <c r="Q22" s="30"/>
      <c r="R22" s="30"/>
      <c r="S22" s="30"/>
      <c r="T22" s="30"/>
      <c r="U22" s="30"/>
      <c r="V22" s="30"/>
      <c r="W22" s="30"/>
      <c r="X22" s="30"/>
      <c r="Y22" s="30"/>
      <c r="Z22" s="30"/>
    </row>
    <row r="23">
      <c r="A23" s="47">
        <f>IFERROR(__xludf.DUMMYFUNCTION("""COMPUTED_VALUE"""),45861.0)</f>
        <v>45861</v>
      </c>
      <c r="B23" s="30" t="str">
        <f>IFERROR(__xludf.DUMMYFUNCTION("""COMPUTED_VALUE"""),"Stack")</f>
        <v>Stack</v>
      </c>
      <c r="C23" s="30" t="str">
        <f>IFERROR(__xludf.DUMMYFUNCTION("""COMPUTED_VALUE"""),"Reverse-Substrings-Between-Each-Pair-Of-Parentheses")</f>
        <v>Reverse-Substrings-Between-Each-Pair-Of-Parentheses</v>
      </c>
      <c r="D23" s="31" t="str">
        <f>IFERROR(__xludf.DUMMYFUNCTION("""COMPUTED_VALUE"""),"https://leetcode.com/problems/reverse-substrings-between-each-pair-of-parentheses")</f>
        <v>https://leetcode.com/problems/reverse-substrings-between-each-pair-of-parentheses</v>
      </c>
      <c r="E23" s="30" t="str">
        <f>IFERROR(__xludf.DUMMYFUNCTION("""COMPUTED_VALUE"""),"Medium")</f>
        <v>Medium</v>
      </c>
      <c r="F23" s="30"/>
      <c r="G23" s="30" t="str">
        <f>IFERROR(__xludf.DUMMYFUNCTION("""COMPUTED_VALUE"""),"IF ) is detected pop the stack and put them in separate stack till ( is detected. Reverse them and put them back to the original stack. ")</f>
        <v>IF ) is detected pop the stack and put them in separate stack till ( is detected. Reverse them and put them back to the original stack. </v>
      </c>
      <c r="H23" s="30"/>
      <c r="I23" s="30"/>
      <c r="J23" s="30"/>
      <c r="K23" s="30"/>
      <c r="L23" s="30"/>
      <c r="M23" s="30"/>
      <c r="N23" s="30"/>
      <c r="O23" s="30"/>
      <c r="P23" s="30"/>
      <c r="Q23" s="30"/>
      <c r="R23" s="30"/>
      <c r="S23" s="30"/>
      <c r="T23" s="30"/>
      <c r="U23" s="30"/>
      <c r="V23" s="30"/>
      <c r="W23" s="30"/>
      <c r="X23" s="30"/>
      <c r="Y23" s="30"/>
      <c r="Z23" s="30"/>
    </row>
    <row r="24">
      <c r="A24" s="47">
        <f>IFERROR(__xludf.DUMMYFUNCTION("""COMPUTED_VALUE"""),45861.0)</f>
        <v>45861</v>
      </c>
      <c r="B24" s="30" t="str">
        <f>IFERROR(__xludf.DUMMYFUNCTION("""COMPUTED_VALUE"""),"Stack")</f>
        <v>Stack</v>
      </c>
      <c r="C24" s="30" t="str">
        <f>IFERROR(__xludf.DUMMYFUNCTION("""COMPUTED_VALUE"""),"Car Fleet")</f>
        <v>Car Fleet</v>
      </c>
      <c r="D24" s="31" t="str">
        <f>IFERROR(__xludf.DUMMYFUNCTION("""COMPUTED_VALUE"""),"https://leetcode.com/problems/car-fleet/")</f>
        <v>https://leetcode.com/problems/car-fleet/</v>
      </c>
      <c r="E24" s="30" t="str">
        <f>IFERROR(__xludf.DUMMYFUNCTION("""COMPUTED_VALUE"""),"Medium")</f>
        <v>Medium</v>
      </c>
      <c r="F24" s="30"/>
      <c r="G24" s="30" t="str">
        <f>IFERROR(__xludf.DUMMYFUNCTION("""COMPUTED_VALUE"""),"Sort cars based on current position.Calculate the time taken to finish. Put time taken to a stack if the time taken is greater than time taken in TOS.")</f>
        <v>Sort cars based on current position.Calculate the time taken to finish. Put time taken to a stack if the time taken is greater than time taken in TOS.</v>
      </c>
      <c r="H24" s="30"/>
      <c r="I24" s="30"/>
      <c r="J24" s="30"/>
      <c r="K24" s="30"/>
      <c r="L24" s="30"/>
      <c r="M24" s="30"/>
      <c r="N24" s="30"/>
      <c r="O24" s="30"/>
      <c r="P24" s="30"/>
      <c r="Q24" s="30"/>
      <c r="R24" s="30"/>
      <c r="S24" s="30"/>
      <c r="T24" s="30"/>
      <c r="U24" s="30"/>
      <c r="V24" s="30"/>
      <c r="W24" s="30"/>
      <c r="X24" s="30"/>
      <c r="Y24" s="30"/>
      <c r="Z24" s="30"/>
    </row>
    <row r="25">
      <c r="A25" s="47">
        <f>IFERROR(__xludf.DUMMYFUNCTION("""COMPUTED_VALUE"""),45862.0)</f>
        <v>45862</v>
      </c>
      <c r="B25" s="30" t="str">
        <f>IFERROR(__xludf.DUMMYFUNCTION("""COMPUTED_VALUE"""),"Stack")</f>
        <v>Stack</v>
      </c>
      <c r="C25" s="30" t="str">
        <f>IFERROR(__xludf.DUMMYFUNCTION("""COMPUTED_VALUE"""),"Min Stack")</f>
        <v>Min Stack</v>
      </c>
      <c r="D25" s="31" t="str">
        <f>IFERROR(__xludf.DUMMYFUNCTION("""COMPUTED_VALUE"""),"https://leetcode.com/problems/min-stack")</f>
        <v>https://leetcode.com/problems/min-stack</v>
      </c>
      <c r="E25" s="30" t="str">
        <f>IFERROR(__xludf.DUMMYFUNCTION("""COMPUTED_VALUE"""),"Medium")</f>
        <v>Medium</v>
      </c>
      <c r="F25" s="30"/>
      <c r="G25" s="30" t="str">
        <f>IFERROR(__xludf.DUMMYFUNCTION("""COMPUTED_VALUE"""),"Use two stacks one for actual stack another for recording min at that level. can be done with single stack as well where we will store val along with min val at that level")</f>
        <v>Use two stacks one for actual stack another for recording min at that level. can be done with single stack as well where we will store val along with min val at that level</v>
      </c>
      <c r="H25" s="30"/>
      <c r="I25" s="30"/>
      <c r="J25" s="30"/>
      <c r="K25" s="30"/>
      <c r="L25" s="30"/>
      <c r="M25" s="30"/>
      <c r="N25" s="30"/>
      <c r="O25" s="30"/>
      <c r="P25" s="30"/>
      <c r="Q25" s="30"/>
      <c r="R25" s="30"/>
      <c r="S25" s="30"/>
      <c r="T25" s="30"/>
      <c r="U25" s="30"/>
      <c r="V25" s="30"/>
      <c r="W25" s="30"/>
      <c r="X25" s="30"/>
      <c r="Y25" s="30"/>
      <c r="Z25" s="30"/>
    </row>
    <row r="26">
      <c r="A26" s="47">
        <f>IFERROR(__xludf.DUMMYFUNCTION("""COMPUTED_VALUE"""),45862.0)</f>
        <v>45862</v>
      </c>
      <c r="B26" s="30" t="str">
        <f>IFERROR(__xludf.DUMMYFUNCTION("""COMPUTED_VALUE"""),"LinkedList")</f>
        <v>LinkedList</v>
      </c>
      <c r="C26" s="30" t="str">
        <f>IFERROR(__xludf.DUMMYFUNCTION("""COMPUTED_VALUE"""),"Reverse LinkedList")</f>
        <v>Reverse LinkedList</v>
      </c>
      <c r="D26" s="31" t="str">
        <f>IFERROR(__xludf.DUMMYFUNCTION("""COMPUTED_VALUE"""),"https://leetcode.com/problems/reverse-linked-list/")</f>
        <v>https://leetcode.com/problems/reverse-linked-list/</v>
      </c>
      <c r="E26" s="30" t="str">
        <f>IFERROR(__xludf.DUMMYFUNCTION("""COMPUTED_VALUE"""),"Easy")</f>
        <v>Easy</v>
      </c>
      <c r="F26" s="30"/>
      <c r="G26" s="30"/>
      <c r="H26" s="30"/>
      <c r="I26" s="30"/>
      <c r="J26" s="30"/>
      <c r="K26" s="30"/>
      <c r="L26" s="30"/>
      <c r="M26" s="30"/>
      <c r="N26" s="30"/>
      <c r="O26" s="30"/>
      <c r="P26" s="30"/>
      <c r="Q26" s="30"/>
      <c r="R26" s="30"/>
      <c r="S26" s="30"/>
      <c r="T26" s="30"/>
      <c r="U26" s="30"/>
      <c r="V26" s="30"/>
      <c r="W26" s="30"/>
      <c r="X26" s="30"/>
      <c r="Y26" s="30"/>
      <c r="Z26" s="30"/>
    </row>
    <row r="27">
      <c r="A27" s="47">
        <f>IFERROR(__xludf.DUMMYFUNCTION("""COMPUTED_VALUE"""),45866.0)</f>
        <v>45866</v>
      </c>
      <c r="B27" s="30" t="str">
        <f>IFERROR(__xludf.DUMMYFUNCTION("""COMPUTED_VALUE"""),"LinkedList")</f>
        <v>LinkedList</v>
      </c>
      <c r="C27" s="30" t="str">
        <f>IFERROR(__xludf.DUMMYFUNCTION("""COMPUTED_VALUE"""),"Middle of the LinkedList")</f>
        <v>Middle of the LinkedList</v>
      </c>
      <c r="D27" s="31" t="str">
        <f>IFERROR(__xludf.DUMMYFUNCTION("""COMPUTED_VALUE"""),"https://leetcode.com/problems/middle-of-the-linked-list/")</f>
        <v>https://leetcode.com/problems/middle-of-the-linked-list/</v>
      </c>
      <c r="E27" s="30" t="str">
        <f>IFERROR(__xludf.DUMMYFUNCTION("""COMPUTED_VALUE"""),"Easy")</f>
        <v>Easy</v>
      </c>
      <c r="F27" s="30"/>
      <c r="G27" s="30" t="str">
        <f>IFERROR(__xludf.DUMMYFUNCTION("""COMPUTED_VALUE"""),"Slow and fast pointer. Once fast pointer reaches end slow will point to the middle of the linkedlist")</f>
        <v>Slow and fast pointer. Once fast pointer reaches end slow will point to the middle of the linkedlist</v>
      </c>
      <c r="H27" s="30"/>
      <c r="I27" s="30"/>
      <c r="J27" s="30"/>
      <c r="K27" s="30"/>
      <c r="L27" s="30"/>
      <c r="M27" s="30"/>
      <c r="N27" s="30"/>
      <c r="O27" s="30"/>
      <c r="P27" s="30"/>
      <c r="Q27" s="30"/>
      <c r="R27" s="30"/>
      <c r="S27" s="30"/>
      <c r="T27" s="30"/>
      <c r="U27" s="30"/>
      <c r="V27" s="30"/>
      <c r="W27" s="30"/>
      <c r="X27" s="30"/>
      <c r="Y27" s="30"/>
      <c r="Z27" s="30"/>
    </row>
    <row r="28">
      <c r="A28" s="47">
        <f>IFERROR(__xludf.DUMMYFUNCTION("""COMPUTED_VALUE"""),45867.0)</f>
        <v>45867</v>
      </c>
      <c r="B28" s="30" t="str">
        <f>IFERROR(__xludf.DUMMYFUNCTION("""COMPUTED_VALUE"""),"LinkedList")</f>
        <v>LinkedList</v>
      </c>
      <c r="C28" s="30" t="str">
        <f>IFERROR(__xludf.DUMMYFUNCTION("""COMPUTED_VALUE"""),"Merge Two Sorted Lists")</f>
        <v>Merge Two Sorted Lists</v>
      </c>
      <c r="D28" s="31" t="str">
        <f>IFERROR(__xludf.DUMMYFUNCTION("""COMPUTED_VALUE"""),"https://leetcode.com/problems/merge-two-sorted-lists")</f>
        <v>https://leetcode.com/problems/merge-two-sorted-lists</v>
      </c>
      <c r="E28" s="30" t="str">
        <f>IFERROR(__xludf.DUMMYFUNCTION("""COMPUTED_VALUE"""),"Easy")</f>
        <v>Easy</v>
      </c>
      <c r="F28" s="30"/>
      <c r="G28" s="30" t="str">
        <f>IFERROR(__xludf.DUMMYFUNCTION("""COMPUTED_VALUE"""),"create a dummy listnode and append the smallest in every loop and point to the next of that list. At last if there any list still remaining add all the remaining list to the current.next")</f>
        <v>create a dummy listnode and append the smallest in every loop and point to the next of that list. At last if there any list still remaining add all the remaining list to the current.next</v>
      </c>
      <c r="H28" s="30"/>
      <c r="I28" s="30"/>
      <c r="J28" s="30"/>
      <c r="K28" s="30"/>
      <c r="L28" s="30"/>
      <c r="M28" s="30"/>
      <c r="N28" s="30"/>
      <c r="O28" s="30"/>
      <c r="P28" s="30"/>
      <c r="Q28" s="30"/>
      <c r="R28" s="30"/>
      <c r="S28" s="30"/>
      <c r="T28" s="30"/>
      <c r="U28" s="30"/>
      <c r="V28" s="30"/>
      <c r="W28" s="30"/>
      <c r="X28" s="30"/>
      <c r="Y28" s="30"/>
      <c r="Z28" s="30"/>
    </row>
    <row r="29">
      <c r="A29" s="47">
        <f>IFERROR(__xludf.DUMMYFUNCTION("""COMPUTED_VALUE"""),45867.0)</f>
        <v>45867</v>
      </c>
      <c r="B29" s="30" t="str">
        <f>IFERROR(__xludf.DUMMYFUNCTION("""COMPUTED_VALUE"""),"LinkedList")</f>
        <v>LinkedList</v>
      </c>
      <c r="C29" s="30" t="str">
        <f>IFERROR(__xludf.DUMMYFUNCTION("""COMPUTED_VALUE"""),"Remove Duplicates from Sorted List")</f>
        <v>Remove Duplicates from Sorted List</v>
      </c>
      <c r="D29" s="31" t="str">
        <f>IFERROR(__xludf.DUMMYFUNCTION("""COMPUTED_VALUE"""),"https://leetcode.com/problems/remove-duplicates-from-sorted-list")</f>
        <v>https://leetcode.com/problems/remove-duplicates-from-sorted-list</v>
      </c>
      <c r="E29" s="30" t="str">
        <f>IFERROR(__xludf.DUMMYFUNCTION("""COMPUTED_VALUE"""),"Easy")</f>
        <v>Easy</v>
      </c>
      <c r="F29" s="30">
        <f>IFERROR(__xludf.DUMMYFUNCTION("""COMPUTED_VALUE"""),3.0)</f>
        <v>3</v>
      </c>
      <c r="G29" s="30" t="str">
        <f>IFERROR(__xludf.DUMMYFUNCTION("""COMPUTED_VALUE"""),"check if current val is equal to next val if equal point current.next to current.next.next")</f>
        <v>check if current val is equal to next val if equal point current.next to current.next.next</v>
      </c>
      <c r="H29" s="30"/>
      <c r="I29" s="30"/>
      <c r="J29" s="30"/>
      <c r="K29" s="30"/>
      <c r="L29" s="30"/>
      <c r="M29" s="30"/>
      <c r="N29" s="30"/>
      <c r="O29" s="30"/>
      <c r="P29" s="30"/>
      <c r="Q29" s="30"/>
      <c r="R29" s="30"/>
      <c r="S29" s="30"/>
      <c r="T29" s="30"/>
      <c r="U29" s="30"/>
      <c r="V29" s="30"/>
      <c r="W29" s="30"/>
      <c r="X29" s="30"/>
      <c r="Y29" s="30"/>
      <c r="Z29" s="30"/>
    </row>
    <row r="30">
      <c r="A30" s="47">
        <f>IFERROR(__xludf.DUMMYFUNCTION("""COMPUTED_VALUE"""),45867.0)</f>
        <v>45867</v>
      </c>
      <c r="B30" s="30" t="str">
        <f>IFERROR(__xludf.DUMMYFUNCTION("""COMPUTED_VALUE"""),"LinkedList")</f>
        <v>LinkedList</v>
      </c>
      <c r="C30" s="30" t="str">
        <f>IFERROR(__xludf.DUMMYFUNCTION("""COMPUTED_VALUE"""),"Linked List Cycle")</f>
        <v>Linked List Cycle</v>
      </c>
      <c r="D30" s="31" t="str">
        <f>IFERROR(__xludf.DUMMYFUNCTION("""COMPUTED_VALUE"""),"https://leetcode.com/problems/linked-list-cycle/")</f>
        <v>https://leetcode.com/problems/linked-list-cycle/</v>
      </c>
      <c r="E30" s="30" t="str">
        <f>IFERROR(__xludf.DUMMYFUNCTION("""COMPUTED_VALUE"""),"Easy")</f>
        <v>Easy</v>
      </c>
      <c r="F30" s="30">
        <f>IFERROR(__xludf.DUMMYFUNCTION("""COMPUTED_VALUE"""),4.0)</f>
        <v>4</v>
      </c>
      <c r="G30" s="30" t="str">
        <f>IFERROR(__xludf.DUMMYFUNCTION("""COMPUTED_VALUE"""),"fast and slow. and if fast === slow true else false")</f>
        <v>fast and slow. and if fast === slow true else false</v>
      </c>
      <c r="H30" s="30"/>
      <c r="I30" s="30"/>
      <c r="J30" s="30"/>
      <c r="K30" s="30"/>
      <c r="L30" s="30"/>
      <c r="M30" s="30"/>
      <c r="N30" s="30"/>
      <c r="O30" s="30"/>
      <c r="P30" s="30"/>
      <c r="Q30" s="30"/>
      <c r="R30" s="30"/>
      <c r="S30" s="30"/>
      <c r="T30" s="30"/>
      <c r="U30" s="30"/>
      <c r="V30" s="30"/>
      <c r="W30" s="30"/>
      <c r="X30" s="30"/>
      <c r="Y30" s="30"/>
      <c r="Z30" s="30"/>
    </row>
    <row r="31">
      <c r="A31" s="47">
        <f>IFERROR(__xludf.DUMMYFUNCTION("""COMPUTED_VALUE"""),45867.0)</f>
        <v>45867</v>
      </c>
      <c r="B31" s="30" t="str">
        <f>IFERROR(__xludf.DUMMYFUNCTION("""COMPUTED_VALUE"""),"LinkedList")</f>
        <v>LinkedList</v>
      </c>
      <c r="C31" s="30" t="str">
        <f>IFERROR(__xludf.DUMMYFUNCTION("""COMPUTED_VALUE"""),"Remove Duplicates from Sorted List II")</f>
        <v>Remove Duplicates from Sorted List II</v>
      </c>
      <c r="D31" s="31" t="str">
        <f>IFERROR(__xludf.DUMMYFUNCTION("""COMPUTED_VALUE"""),"https://leetcode.com/problems/remove-duplicates-from-sorted-list-ii")</f>
        <v>https://leetcode.com/problems/remove-duplicates-from-sorted-list-ii</v>
      </c>
      <c r="E31" s="30" t="str">
        <f>IFERROR(__xludf.DUMMYFUNCTION("""COMPUTED_VALUE"""),"Easy")</f>
        <v>Easy</v>
      </c>
      <c r="F31" s="30">
        <f>IFERROR(__xludf.DUMMYFUNCTION("""COMPUTED_VALUE"""),6.0)</f>
        <v>6</v>
      </c>
      <c r="G31" s="30" t="str">
        <f>IFERROR(__xludf.DUMMYFUNCTION("""COMPUTED_VALUE"""),"create a dummy listnode and check if curr.next===curr.next.next . if equal move current.next such a that it reaches non duplicate values")</f>
        <v>create a dummy listnode and check if curr.next===curr.next.next . if equal move current.next such a that it reaches non duplicate values</v>
      </c>
      <c r="H31" s="30"/>
      <c r="I31" s="30"/>
      <c r="J31" s="30"/>
      <c r="K31" s="30"/>
      <c r="L31" s="30"/>
      <c r="M31" s="30"/>
      <c r="N31" s="30"/>
      <c r="O31" s="30"/>
      <c r="P31" s="30"/>
      <c r="Q31" s="30"/>
      <c r="R31" s="30"/>
      <c r="S31" s="30"/>
      <c r="T31" s="30"/>
      <c r="U31" s="30"/>
      <c r="V31" s="30"/>
      <c r="W31" s="30"/>
      <c r="X31" s="30"/>
      <c r="Y31" s="30"/>
      <c r="Z31" s="30"/>
    </row>
    <row r="32">
      <c r="A32" s="47">
        <f>IFERROR(__xludf.DUMMYFUNCTION("""COMPUTED_VALUE"""),45867.0)</f>
        <v>45867</v>
      </c>
      <c r="B32" s="30" t="str">
        <f>IFERROR(__xludf.DUMMYFUNCTION("""COMPUTED_VALUE"""),"LinkedList")</f>
        <v>LinkedList</v>
      </c>
      <c r="C32" s="30" t="str">
        <f>IFERROR(__xludf.DUMMYFUNCTION("""COMPUTED_VALUE"""),"Palindrome LinkedList")</f>
        <v>Palindrome LinkedList</v>
      </c>
      <c r="D32" s="31" t="str">
        <f>IFERROR(__xludf.DUMMYFUNCTION("""COMPUTED_VALUE"""),"https://leetcode.com/problems/palindrome-linked-list/")</f>
        <v>https://leetcode.com/problems/palindrome-linked-list/</v>
      </c>
      <c r="E32" s="30" t="str">
        <f>IFERROR(__xludf.DUMMYFUNCTION("""COMPUTED_VALUE"""),"Easy")</f>
        <v>Easy</v>
      </c>
      <c r="F32" s="30">
        <f>IFERROR(__xludf.DUMMYFUNCTION("""COMPUTED_VALUE"""),4.0)</f>
        <v>4</v>
      </c>
      <c r="G32" s="30"/>
      <c r="H32" s="30"/>
      <c r="I32" s="30"/>
      <c r="J32" s="30"/>
      <c r="K32" s="30"/>
      <c r="L32" s="30"/>
      <c r="M32" s="30"/>
      <c r="N32" s="30"/>
      <c r="O32" s="30"/>
      <c r="P32" s="30"/>
      <c r="Q32" s="30"/>
      <c r="R32" s="30"/>
      <c r="S32" s="30"/>
      <c r="T32" s="30"/>
      <c r="U32" s="30"/>
      <c r="V32" s="30"/>
      <c r="W32" s="30"/>
      <c r="X32" s="30"/>
      <c r="Y32" s="30"/>
      <c r="Z32" s="30"/>
    </row>
    <row r="33">
      <c r="A33" s="47">
        <f>IFERROR(__xludf.DUMMYFUNCTION("""COMPUTED_VALUE"""),45867.0)</f>
        <v>45867</v>
      </c>
      <c r="B33" s="30" t="str">
        <f>IFERROR(__xludf.DUMMYFUNCTION("""COMPUTED_VALUE"""),"LinkedList")</f>
        <v>LinkedList</v>
      </c>
      <c r="C33" s="30" t="str">
        <f>IFERROR(__xludf.DUMMYFUNCTION("""COMPUTED_VALUE"""),"Delete Node in a LinkedList")</f>
        <v>Delete Node in a LinkedList</v>
      </c>
      <c r="D33" s="31" t="str">
        <f>IFERROR(__xludf.DUMMYFUNCTION("""COMPUTED_VALUE"""),"https://leetcode.com/problems/delete-node-in-a-linked-list")</f>
        <v>https://leetcode.com/problems/delete-node-in-a-linked-list</v>
      </c>
      <c r="E33" s="30" t="str">
        <f>IFERROR(__xludf.DUMMYFUNCTION("""COMPUTED_VALUE"""),"Medium")</f>
        <v>Medium</v>
      </c>
      <c r="F33" s="30">
        <f>IFERROR(__xludf.DUMMYFUNCTION("""COMPUTED_VALUE"""),4.0)</f>
        <v>4</v>
      </c>
      <c r="G33" s="30"/>
      <c r="H33" s="30"/>
      <c r="I33" s="30"/>
      <c r="J33" s="30"/>
      <c r="K33" s="30"/>
      <c r="L33" s="30"/>
      <c r="M33" s="30"/>
      <c r="N33" s="30"/>
      <c r="O33" s="30"/>
      <c r="P33" s="30"/>
      <c r="Q33" s="30"/>
      <c r="R33" s="30"/>
      <c r="S33" s="30"/>
      <c r="T33" s="30"/>
      <c r="U33" s="30"/>
      <c r="V33" s="30"/>
      <c r="W33" s="30"/>
      <c r="X33" s="30"/>
      <c r="Y33" s="30"/>
      <c r="Z33" s="30"/>
    </row>
    <row r="34">
      <c r="A34" s="47">
        <f>IFERROR(__xludf.DUMMYFUNCTION("""COMPUTED_VALUE"""),45867.0)</f>
        <v>45867</v>
      </c>
      <c r="B34" s="30" t="str">
        <f>IFERROR(__xludf.DUMMYFUNCTION("""COMPUTED_VALUE"""),"LinkedList")</f>
        <v>LinkedList</v>
      </c>
      <c r="C34" s="30" t="str">
        <f>IFERROR(__xludf.DUMMYFUNCTION("""COMPUTED_VALUE"""),"Remove Linked List Elements")</f>
        <v>Remove Linked List Elements</v>
      </c>
      <c r="D34" s="31" t="str">
        <f>IFERROR(__xludf.DUMMYFUNCTION("""COMPUTED_VALUE"""),"https://leetcode.com/problems/remove-linked-list-elements/")</f>
        <v>https://leetcode.com/problems/remove-linked-list-elements/</v>
      </c>
      <c r="E34" s="30" t="str">
        <f>IFERROR(__xludf.DUMMYFUNCTION("""COMPUTED_VALUE"""),"Easy")</f>
        <v>Easy</v>
      </c>
      <c r="F34" s="30">
        <f>IFERROR(__xludf.DUMMYFUNCTION("""COMPUTED_VALUE"""),4.0)</f>
        <v>4</v>
      </c>
      <c r="G34" s="30" t="str">
        <f>IFERROR(__xludf.DUMMYFUNCTION("""COMPUTED_VALUE"""),"Create a dummy and loop through head if val is not equal to head.val point current to head val (create with listnode so that head wont point to next). at last return dummy.next")</f>
        <v>Create a dummy and loop through head if val is not equal to head.val point current to head val (create with listnode so that head wont point to next). at last return dummy.next</v>
      </c>
      <c r="H34" s="30"/>
      <c r="I34" s="30"/>
      <c r="J34" s="30"/>
      <c r="K34" s="30"/>
      <c r="L34" s="30"/>
      <c r="M34" s="30"/>
      <c r="N34" s="30"/>
      <c r="O34" s="30"/>
      <c r="P34" s="30"/>
      <c r="Q34" s="30"/>
      <c r="R34" s="30"/>
      <c r="S34" s="30"/>
      <c r="T34" s="30"/>
      <c r="U34" s="30"/>
      <c r="V34" s="30"/>
      <c r="W34" s="30"/>
      <c r="X34" s="30"/>
      <c r="Y34" s="30"/>
      <c r="Z34" s="30"/>
    </row>
    <row r="35">
      <c r="A35" s="47">
        <f>IFERROR(__xludf.DUMMYFUNCTION("""COMPUTED_VALUE"""),45867.0)</f>
        <v>45867</v>
      </c>
      <c r="B35" s="30" t="str">
        <f>IFERROR(__xludf.DUMMYFUNCTION("""COMPUTED_VALUE"""),"LinkedList")</f>
        <v>LinkedList</v>
      </c>
      <c r="C35" s="30" t="str">
        <f>IFERROR(__xludf.DUMMYFUNCTION("""COMPUTED_VALUE"""),"Add Two Numbers")</f>
        <v>Add Two Numbers</v>
      </c>
      <c r="D35" s="31" t="str">
        <f>IFERROR(__xludf.DUMMYFUNCTION("""COMPUTED_VALUE"""),"https://leetcode.com/problems/add-two-numbers")</f>
        <v>https://leetcode.com/problems/add-two-numbers</v>
      </c>
      <c r="E35" s="30" t="str">
        <f>IFERROR(__xludf.DUMMYFUNCTION("""COMPUTED_VALUE"""),"Medium")</f>
        <v>Medium</v>
      </c>
      <c r="F35" s="30">
        <f>IFERROR(__xludf.DUMMYFUNCTION("""COMPUTED_VALUE"""),5.0)</f>
        <v>5</v>
      </c>
      <c r="G35" s="30"/>
      <c r="H35" s="30"/>
      <c r="I35" s="30"/>
      <c r="J35" s="30"/>
      <c r="K35" s="30"/>
      <c r="L35" s="30"/>
      <c r="M35" s="30"/>
      <c r="N35" s="30"/>
      <c r="O35" s="30"/>
      <c r="P35" s="30"/>
      <c r="Q35" s="30"/>
      <c r="R35" s="30"/>
      <c r="S35" s="30"/>
      <c r="T35" s="30"/>
      <c r="U35" s="30"/>
      <c r="V35" s="30"/>
      <c r="W35" s="30"/>
      <c r="X35" s="30"/>
      <c r="Y35" s="30"/>
      <c r="Z35" s="30"/>
    </row>
    <row r="36">
      <c r="A36" s="47">
        <f>IFERROR(__xludf.DUMMYFUNCTION("""COMPUTED_VALUE"""),45868.0)</f>
        <v>45868</v>
      </c>
      <c r="B36" s="30" t="str">
        <f>IFERROR(__xludf.DUMMYFUNCTION("""COMPUTED_VALUE"""),"LinkedList")</f>
        <v>LinkedList</v>
      </c>
      <c r="C36" s="31" t="str">
        <f>IFERROR(__xludf.DUMMYFUNCTION("""COMPUTED_VALUE"""),"Remove Nth Node From End of List")</f>
        <v>Remove Nth Node From End of List</v>
      </c>
      <c r="D36" s="31" t="str">
        <f>IFERROR(__xludf.DUMMYFUNCTION("""COMPUTED_VALUE"""),"https://leetcode.com/problems/remove-nth-node-from-end-of-list/")</f>
        <v>https://leetcode.com/problems/remove-nth-node-from-end-of-list/</v>
      </c>
      <c r="E36" s="30" t="str">
        <f>IFERROR(__xludf.DUMMYFUNCTION("""COMPUTED_VALUE"""),"Medium")</f>
        <v>Medium</v>
      </c>
      <c r="F36" s="30">
        <f>IFERROR(__xludf.DUMMYFUNCTION("""COMPUTED_VALUE"""),6.0)</f>
        <v>6</v>
      </c>
      <c r="G36" s="30" t="str">
        <f>IFERROR(__xludf.DUMMYFUNCTION("""COMPUTED_VALUE"""),"Fast and slow pointers. where fast will move to the n place first and again move both slow and fast till last. now slow will point to the position just before our node to be removed. which we can easily remove.")</f>
        <v>Fast and slow pointers. where fast will move to the n place first and again move both slow and fast till last. now slow will point to the position just before our node to be removed. which we can easily remove.</v>
      </c>
      <c r="H36" s="30"/>
      <c r="I36" s="30"/>
      <c r="J36" s="30"/>
      <c r="K36" s="30"/>
      <c r="L36" s="30"/>
      <c r="M36" s="30"/>
      <c r="N36" s="30"/>
      <c r="O36" s="30"/>
      <c r="P36" s="30"/>
      <c r="Q36" s="30"/>
      <c r="R36" s="30"/>
      <c r="S36" s="30"/>
      <c r="T36" s="30"/>
      <c r="U36" s="30"/>
      <c r="V36" s="30"/>
      <c r="W36" s="30"/>
      <c r="X36" s="30"/>
      <c r="Y36" s="30"/>
      <c r="Z36" s="30"/>
    </row>
    <row r="37">
      <c r="A37" s="47">
        <f>IFERROR(__xludf.DUMMYFUNCTION("""COMPUTED_VALUE"""),45869.0)</f>
        <v>45869</v>
      </c>
      <c r="B37" s="30" t="str">
        <f>IFERROR(__xludf.DUMMYFUNCTION("""COMPUTED_VALUE"""),"LinkedList")</f>
        <v>LinkedList</v>
      </c>
      <c r="C37" s="30" t="str">
        <f>IFERROR(__xludf.DUMMYFUNCTION("""COMPUTED_VALUE"""),"Delete Middle Node of a LinkedList")</f>
        <v>Delete Middle Node of a LinkedList</v>
      </c>
      <c r="D37" s="31" t="str">
        <f>IFERROR(__xludf.DUMMYFUNCTION("""COMPUTED_VALUE"""),"https://leetcode.com/problems/delete-the-middle-node-of-a-linked-list")</f>
        <v>https://leetcode.com/problems/delete-the-middle-node-of-a-linked-list</v>
      </c>
      <c r="E37" s="30" t="str">
        <f>IFERROR(__xludf.DUMMYFUNCTION("""COMPUTED_VALUE"""),"Medium")</f>
        <v>Medium</v>
      </c>
      <c r="F37" s="30">
        <f>IFERROR(__xludf.DUMMYFUNCTION("""COMPUTED_VALUE"""),5.0)</f>
        <v>5</v>
      </c>
      <c r="G37" s="30" t="str">
        <f>IFERROR(__xludf.DUMMYFUNCTION("""COMPUTED_VALUE"""),"reach to the node just before the middle node and point its next to next.next")</f>
        <v>reach to the node just before the middle node and point its next to next.next</v>
      </c>
      <c r="H37" s="30"/>
      <c r="I37" s="30"/>
      <c r="J37" s="30"/>
      <c r="K37" s="30"/>
      <c r="L37" s="30"/>
      <c r="M37" s="30"/>
      <c r="N37" s="30"/>
      <c r="O37" s="30"/>
      <c r="P37" s="30"/>
      <c r="Q37" s="30"/>
      <c r="R37" s="30"/>
      <c r="S37" s="30"/>
      <c r="T37" s="30"/>
      <c r="U37" s="30"/>
      <c r="V37" s="30"/>
      <c r="W37" s="30"/>
      <c r="X37" s="30"/>
      <c r="Y37" s="30"/>
      <c r="Z37" s="30"/>
    </row>
    <row r="38">
      <c r="A38" s="47">
        <f>IFERROR(__xludf.DUMMYFUNCTION("""COMPUTED_VALUE"""),45870.0)</f>
        <v>45870</v>
      </c>
      <c r="B38" s="30" t="str">
        <f>IFERROR(__xludf.DUMMYFUNCTION("""COMPUTED_VALUE"""),"Two Pointers")</f>
        <v>Two Pointers</v>
      </c>
      <c r="C38" s="30" t="str">
        <f>IFERROR(__xludf.DUMMYFUNCTION("""COMPUTED_VALUE"""),"Valid Palindrome")</f>
        <v>Valid Palindrome</v>
      </c>
      <c r="D38" s="31" t="str">
        <f>IFERROR(__xludf.DUMMYFUNCTION("""COMPUTED_VALUE"""),"https://leetcode.com/problems/valid-palindrome")</f>
        <v>https://leetcode.com/problems/valid-palindrome</v>
      </c>
      <c r="E38" s="30" t="str">
        <f>IFERROR(__xludf.DUMMYFUNCTION("""COMPUTED_VALUE"""),"Easy")</f>
        <v>Easy</v>
      </c>
      <c r="F38" s="30">
        <f>IFERROR(__xludf.DUMMYFUNCTION("""COMPUTED_VALUE"""),2.0)</f>
        <v>2</v>
      </c>
      <c r="G38" s="30"/>
      <c r="H38" s="30"/>
      <c r="I38" s="30"/>
      <c r="J38" s="30"/>
      <c r="K38" s="30"/>
      <c r="L38" s="30"/>
      <c r="M38" s="30"/>
      <c r="N38" s="30"/>
      <c r="O38" s="30"/>
      <c r="P38" s="30"/>
      <c r="Q38" s="30"/>
      <c r="R38" s="30"/>
      <c r="S38" s="30"/>
      <c r="T38" s="30"/>
      <c r="U38" s="30"/>
      <c r="V38" s="30"/>
      <c r="W38" s="30"/>
      <c r="X38" s="30"/>
      <c r="Y38" s="30"/>
      <c r="Z38" s="30"/>
    </row>
    <row r="39">
      <c r="A39" s="47">
        <f>IFERROR(__xludf.DUMMYFUNCTION("""COMPUTED_VALUE"""),45870.0)</f>
        <v>45870</v>
      </c>
      <c r="B39" s="30" t="str">
        <f>IFERROR(__xludf.DUMMYFUNCTION("""COMPUTED_VALUE"""),"Two Pointers")</f>
        <v>Two Pointers</v>
      </c>
      <c r="C39" s="30" t="str">
        <f>IFERROR(__xludf.DUMMYFUNCTION("""COMPUTED_VALUE"""),"Valid Palindrome II")</f>
        <v>Valid Palindrome II</v>
      </c>
      <c r="D39" s="31" t="str">
        <f>IFERROR(__xludf.DUMMYFUNCTION("""COMPUTED_VALUE"""),"https://leetcode.com/problems/valid-palindrome-ii")</f>
        <v>https://leetcode.com/problems/valid-palindrome-ii</v>
      </c>
      <c r="E39" s="30" t="str">
        <f>IFERROR(__xludf.DUMMYFUNCTION("""COMPUTED_VALUE"""),"Easy")</f>
        <v>Easy</v>
      </c>
      <c r="F39" s="30">
        <f>IFERROR(__xludf.DUMMYFUNCTION("""COMPUTED_VALUE"""),4.0)</f>
        <v>4</v>
      </c>
      <c r="G39" s="30" t="str">
        <f>IFERROR(__xludf.DUMMYFUNCTION("""COMPUTED_VALUE"""),"if there is a mismatch skip each character from both end and check if the rest is palindrome. if any one is palindrom return true else false")</f>
        <v>if there is a mismatch skip each character from both end and check if the rest is palindrome. if any one is palindrom return true else false</v>
      </c>
      <c r="H39" s="30"/>
      <c r="I39" s="30"/>
      <c r="J39" s="30"/>
      <c r="K39" s="30"/>
      <c r="L39" s="30"/>
      <c r="M39" s="30"/>
      <c r="N39" s="30"/>
      <c r="O39" s="30"/>
      <c r="P39" s="30"/>
      <c r="Q39" s="30"/>
      <c r="R39" s="30"/>
      <c r="S39" s="30"/>
      <c r="T39" s="30"/>
      <c r="U39" s="30"/>
      <c r="V39" s="30"/>
      <c r="W39" s="30"/>
      <c r="X39" s="30"/>
      <c r="Y39" s="30"/>
      <c r="Z39" s="30"/>
    </row>
    <row r="40">
      <c r="A40" s="47">
        <f>IFERROR(__xludf.DUMMYFUNCTION("""COMPUTED_VALUE"""),45870.0)</f>
        <v>45870</v>
      </c>
      <c r="B40" s="30" t="str">
        <f>IFERROR(__xludf.DUMMYFUNCTION("""COMPUTED_VALUE"""),"Two Pointers")</f>
        <v>Two Pointers</v>
      </c>
      <c r="C40" s="30" t="str">
        <f>IFERROR(__xludf.DUMMYFUNCTION("""COMPUTED_VALUE"""),"Two Sum II - Input Array Is Sorted")</f>
        <v>Two Sum II - Input Array Is Sorted</v>
      </c>
      <c r="D40" s="31" t="str">
        <f>IFERROR(__xludf.DUMMYFUNCTION("""COMPUTED_VALUE"""),"https://leetcode.com/problems/two-sum-ii-input-array-is-sorted")</f>
        <v>https://leetcode.com/problems/two-sum-ii-input-array-is-sorted</v>
      </c>
      <c r="E40" s="30" t="str">
        <f>IFERROR(__xludf.DUMMYFUNCTION("""COMPUTED_VALUE"""),"Medium")</f>
        <v>Medium</v>
      </c>
      <c r="F40" s="30">
        <f>IFERROR(__xludf.DUMMYFUNCTION("""COMPUTED_VALUE"""),3.0)</f>
        <v>3</v>
      </c>
      <c r="G40" s="30"/>
      <c r="H40" s="30"/>
      <c r="I40" s="30"/>
      <c r="J40" s="30"/>
      <c r="K40" s="30"/>
      <c r="L40" s="30"/>
      <c r="M40" s="30"/>
      <c r="N40" s="30"/>
      <c r="O40" s="30"/>
      <c r="P40" s="30"/>
      <c r="Q40" s="30"/>
      <c r="R40" s="30"/>
      <c r="S40" s="30"/>
      <c r="T40" s="30"/>
      <c r="U40" s="30"/>
      <c r="V40" s="30"/>
      <c r="W40" s="30"/>
      <c r="X40" s="30"/>
      <c r="Y40" s="30"/>
      <c r="Z40" s="30"/>
    </row>
    <row r="41">
      <c r="A41" s="47">
        <f>IFERROR(__xludf.DUMMYFUNCTION("""COMPUTED_VALUE"""),45870.0)</f>
        <v>45870</v>
      </c>
      <c r="B41" s="30" t="str">
        <f>IFERROR(__xludf.DUMMYFUNCTION("""COMPUTED_VALUE"""),"Two Pointers")</f>
        <v>Two Pointers</v>
      </c>
      <c r="C41" s="30" t="str">
        <f>IFERROR(__xludf.DUMMYFUNCTION("""COMPUTED_VALUE"""),"Reverse String")</f>
        <v>Reverse String</v>
      </c>
      <c r="D41" s="31" t="str">
        <f>IFERROR(__xludf.DUMMYFUNCTION("""COMPUTED_VALUE"""),"https://leetcode.com/problems/reverse-string/")</f>
        <v>https://leetcode.com/problems/reverse-string/</v>
      </c>
      <c r="E41" s="30" t="str">
        <f>IFERROR(__xludf.DUMMYFUNCTION("""COMPUTED_VALUE"""),"Easy")</f>
        <v>Easy</v>
      </c>
      <c r="F41" s="30">
        <f>IFERROR(__xludf.DUMMYFUNCTION("""COMPUTED_VALUE"""),2.0)</f>
        <v>2</v>
      </c>
      <c r="G41" s="30"/>
      <c r="H41" s="30"/>
      <c r="I41" s="30"/>
      <c r="J41" s="30"/>
      <c r="K41" s="30"/>
      <c r="L41" s="30"/>
      <c r="M41" s="30"/>
      <c r="N41" s="30"/>
      <c r="O41" s="30"/>
      <c r="P41" s="30"/>
      <c r="Q41" s="30"/>
      <c r="R41" s="30"/>
      <c r="S41" s="30"/>
      <c r="T41" s="30"/>
      <c r="U41" s="30"/>
      <c r="V41" s="30"/>
      <c r="W41" s="30"/>
      <c r="X41" s="30"/>
      <c r="Y41" s="30"/>
      <c r="Z41" s="30"/>
    </row>
    <row r="42">
      <c r="A42" s="47">
        <f>IFERROR(__xludf.DUMMYFUNCTION("""COMPUTED_VALUE"""),45870.0)</f>
        <v>45870</v>
      </c>
      <c r="B42" s="30" t="str">
        <f>IFERROR(__xludf.DUMMYFUNCTION("""COMPUTED_VALUE"""),"Two Pointers")</f>
        <v>Two Pointers</v>
      </c>
      <c r="C42" s="30" t="str">
        <f>IFERROR(__xludf.DUMMYFUNCTION("""COMPUTED_VALUE"""),"Move Zeroes")</f>
        <v>Move Zeroes</v>
      </c>
      <c r="D42" s="31" t="str">
        <f>IFERROR(__xludf.DUMMYFUNCTION("""COMPUTED_VALUE"""),"https://leetcode.com/problems/move-zeroes/")</f>
        <v>https://leetcode.com/problems/move-zeroes/</v>
      </c>
      <c r="E42" s="30" t="str">
        <f>IFERROR(__xludf.DUMMYFUNCTION("""COMPUTED_VALUE"""),"Easy")</f>
        <v>Easy</v>
      </c>
      <c r="F42" s="30">
        <f>IFERROR(__xludf.DUMMYFUNCTION("""COMPUTED_VALUE"""),3.0)</f>
        <v>3</v>
      </c>
      <c r="G42" s="30"/>
      <c r="H42" s="30"/>
      <c r="I42" s="30"/>
      <c r="J42" s="30"/>
      <c r="K42" s="30"/>
      <c r="L42" s="30"/>
      <c r="M42" s="30"/>
      <c r="N42" s="30"/>
      <c r="O42" s="30"/>
      <c r="P42" s="30"/>
      <c r="Q42" s="30"/>
      <c r="R42" s="30"/>
      <c r="S42" s="30"/>
      <c r="T42" s="30"/>
      <c r="U42" s="30"/>
      <c r="V42" s="30"/>
      <c r="W42" s="30"/>
      <c r="X42" s="30"/>
      <c r="Y42" s="30"/>
      <c r="Z42" s="30"/>
    </row>
    <row r="43">
      <c r="A43" s="47">
        <f>IFERROR(__xludf.DUMMYFUNCTION("""COMPUTED_VALUE"""),45870.0)</f>
        <v>45870</v>
      </c>
      <c r="B43" s="30" t="str">
        <f>IFERROR(__xludf.DUMMYFUNCTION("""COMPUTED_VALUE"""),"Two Pointers")</f>
        <v>Two Pointers</v>
      </c>
      <c r="C43" s="30" t="str">
        <f>IFERROR(__xludf.DUMMYFUNCTION("""COMPUTED_VALUE"""),"Remove Duplicates From Sorted Array")</f>
        <v>Remove Duplicates From Sorted Array</v>
      </c>
      <c r="D43" s="31" t="str">
        <f>IFERROR(__xludf.DUMMYFUNCTION("""COMPUTED_VALUE"""),"https://leetcode.com/problems/remove-duplicates-from-sorted-array/")</f>
        <v>https://leetcode.com/problems/remove-duplicates-from-sorted-array/</v>
      </c>
      <c r="E43" s="30" t="str">
        <f>IFERROR(__xludf.DUMMYFUNCTION("""COMPUTED_VALUE"""),"Easy")</f>
        <v>Easy</v>
      </c>
      <c r="F43" s="30">
        <f>IFERROR(__xludf.DUMMYFUNCTION("""COMPUTED_VALUE"""),3.0)</f>
        <v>3</v>
      </c>
      <c r="G43" s="30"/>
      <c r="H43" s="30"/>
      <c r="I43" s="30"/>
      <c r="J43" s="30"/>
      <c r="K43" s="30"/>
      <c r="L43" s="30"/>
      <c r="M43" s="30"/>
      <c r="N43" s="30"/>
      <c r="O43" s="30"/>
      <c r="P43" s="30"/>
      <c r="Q43" s="30"/>
      <c r="R43" s="30"/>
      <c r="S43" s="30"/>
      <c r="T43" s="30"/>
      <c r="U43" s="30"/>
      <c r="V43" s="30"/>
      <c r="W43" s="30"/>
      <c r="X43" s="30"/>
      <c r="Y43" s="30"/>
      <c r="Z43" s="30"/>
    </row>
    <row r="44">
      <c r="A44" s="47">
        <f>IFERROR(__xludf.DUMMYFUNCTION("""COMPUTED_VALUE"""),45871.0)</f>
        <v>45871</v>
      </c>
      <c r="B44" s="30" t="str">
        <f>IFERROR(__xludf.DUMMYFUNCTION("""COMPUTED_VALUE"""),"Two Pointers")</f>
        <v>Two Pointers</v>
      </c>
      <c r="C44" s="30" t="str">
        <f>IFERROR(__xludf.DUMMYFUNCTION("""COMPUTED_VALUE"""),"Remove Eelement")</f>
        <v>Remove Eelement</v>
      </c>
      <c r="D44" s="31" t="str">
        <f>IFERROR(__xludf.DUMMYFUNCTION("""COMPUTED_VALUE"""),"https://leetcode.com/problems/remove-element")</f>
        <v>https://leetcode.com/problems/remove-element</v>
      </c>
      <c r="E44" s="30" t="str">
        <f>IFERROR(__xludf.DUMMYFUNCTION("""COMPUTED_VALUE"""),"Easy")</f>
        <v>Easy</v>
      </c>
      <c r="F44" s="30">
        <f>IFERROR(__xludf.DUMMYFUNCTION("""COMPUTED_VALUE"""),3.0)</f>
        <v>3</v>
      </c>
      <c r="G44" s="30"/>
      <c r="H44" s="30"/>
      <c r="I44" s="30"/>
      <c r="J44" s="30"/>
      <c r="K44" s="30"/>
      <c r="L44" s="30"/>
      <c r="M44" s="30"/>
      <c r="N44" s="30"/>
      <c r="O44" s="30"/>
      <c r="P44" s="30"/>
      <c r="Q44" s="30"/>
      <c r="R44" s="30"/>
      <c r="S44" s="30"/>
      <c r="T44" s="30"/>
      <c r="U44" s="30"/>
      <c r="V44" s="30"/>
      <c r="W44" s="30"/>
      <c r="X44" s="30"/>
      <c r="Y44" s="30"/>
      <c r="Z44" s="30"/>
    </row>
    <row r="45">
      <c r="A45" s="47">
        <f>IFERROR(__xludf.DUMMYFUNCTION("""COMPUTED_VALUE"""),45871.0)</f>
        <v>45871</v>
      </c>
      <c r="B45" s="30" t="str">
        <f>IFERROR(__xludf.DUMMYFUNCTION("""COMPUTED_VALUE"""),"Two Pointers")</f>
        <v>Two Pointers</v>
      </c>
      <c r="C45" s="30" t="str">
        <f>IFERROR(__xludf.DUMMYFUNCTION("""COMPUTED_VALUE"""),"Merge Sorted Array")</f>
        <v>Merge Sorted Array</v>
      </c>
      <c r="D45" s="31" t="str">
        <f>IFERROR(__xludf.DUMMYFUNCTION("""COMPUTED_VALUE"""),"https://leetcode.com/problems/merge-sorted-array/")</f>
        <v>https://leetcode.com/problems/merge-sorted-array/</v>
      </c>
      <c r="E45" s="30" t="str">
        <f>IFERROR(__xludf.DUMMYFUNCTION("""COMPUTED_VALUE"""),"Easy")</f>
        <v>Easy</v>
      </c>
      <c r="F45" s="30">
        <f>IFERROR(__xludf.DUMMYFUNCTION("""COMPUTED_VALUE"""),3.0)</f>
        <v>3</v>
      </c>
      <c r="G45" s="30" t="str">
        <f>IFERROR(__xludf.DUMMYFUNCTION("""COMPUTED_VALUE"""),"start from the last and check for sorter element till its less than 0. which ever is greater put it at the last.")</f>
        <v>start from the last and check for sorter element till its less than 0. which ever is greater put it at the last.</v>
      </c>
      <c r="H45" s="30"/>
      <c r="I45" s="30"/>
      <c r="J45" s="30"/>
      <c r="K45" s="30"/>
      <c r="L45" s="30"/>
      <c r="M45" s="30"/>
      <c r="N45" s="30"/>
      <c r="O45" s="30"/>
      <c r="P45" s="30"/>
      <c r="Q45" s="30"/>
      <c r="R45" s="30"/>
      <c r="S45" s="30"/>
      <c r="T45" s="30"/>
      <c r="U45" s="30"/>
      <c r="V45" s="30"/>
      <c r="W45" s="30"/>
      <c r="X45" s="30"/>
      <c r="Y45" s="30"/>
      <c r="Z45" s="30"/>
    </row>
    <row r="46">
      <c r="A46" s="47">
        <f>IFERROR(__xludf.DUMMYFUNCTION("""COMPUTED_VALUE"""),45873.0)</f>
        <v>45873</v>
      </c>
      <c r="B46" s="30" t="str">
        <f>IFERROR(__xludf.DUMMYFUNCTION("""COMPUTED_VALUE"""),"Two Pointers")</f>
        <v>Two Pointers</v>
      </c>
      <c r="C46" s="30" t="str">
        <f>IFERROR(__xludf.DUMMYFUNCTION("""COMPUTED_VALUE"""),"Squares of a Sorted Array")</f>
        <v>Squares of a Sorted Array</v>
      </c>
      <c r="D46" s="31" t="str">
        <f>IFERROR(__xludf.DUMMYFUNCTION("""COMPUTED_VALUE"""),"https://leetcode.com/problems/squares-of-a-sorted-array")</f>
        <v>https://leetcode.com/problems/squares-of-a-sorted-array</v>
      </c>
      <c r="E46" s="30" t="str">
        <f>IFERROR(__xludf.DUMMYFUNCTION("""COMPUTED_VALUE"""),"Easy")</f>
        <v>Easy</v>
      </c>
      <c r="F46" s="30">
        <f>IFERROR(__xludf.DUMMYFUNCTION("""COMPUTED_VALUE"""),3.0)</f>
        <v>3</v>
      </c>
      <c r="G46" s="30" t="str">
        <f>IFERROR(__xludf.DUMMYFUNCTION("""COMPUTED_VALUE"""),"compare abs of val from two end and push the highesht value to the new array and return the reverse of it.")</f>
        <v>compare abs of val from two end and push the highesht value to the new array and return the reverse of it.</v>
      </c>
      <c r="H46" s="30"/>
      <c r="I46" s="30"/>
      <c r="J46" s="30"/>
      <c r="K46" s="30"/>
      <c r="L46" s="30"/>
      <c r="M46" s="30"/>
      <c r="N46" s="30"/>
      <c r="O46" s="30"/>
      <c r="P46" s="30"/>
      <c r="Q46" s="30"/>
      <c r="R46" s="30"/>
      <c r="S46" s="30"/>
      <c r="T46" s="30"/>
      <c r="U46" s="30"/>
      <c r="V46" s="30"/>
      <c r="W46" s="30"/>
      <c r="X46" s="30"/>
      <c r="Y46" s="30"/>
      <c r="Z46" s="30"/>
    </row>
    <row r="47">
      <c r="A47" s="47">
        <f>IFERROR(__xludf.DUMMYFUNCTION("""COMPUTED_VALUE"""),45873.0)</f>
        <v>45873</v>
      </c>
      <c r="B47" s="30" t="str">
        <f>IFERROR(__xludf.DUMMYFUNCTION("""COMPUTED_VALUE"""),"Sliding Window")</f>
        <v>Sliding Window</v>
      </c>
      <c r="C47" s="30" t="str">
        <f>IFERROR(__xludf.DUMMYFUNCTION("""COMPUTED_VALUE"""),"Max Consecutive Ones")</f>
        <v>Max Consecutive Ones</v>
      </c>
      <c r="D47" s="31" t="str">
        <f>IFERROR(__xludf.DUMMYFUNCTION("""COMPUTED_VALUE"""),"https://leetcode.com/problems/max-consecutive-ones/")</f>
        <v>https://leetcode.com/problems/max-consecutive-ones/</v>
      </c>
      <c r="E47" s="30" t="str">
        <f>IFERROR(__xludf.DUMMYFUNCTION("""COMPUTED_VALUE"""),"Easy")</f>
        <v>Easy</v>
      </c>
      <c r="F47" s="30">
        <f>IFERROR(__xludf.DUMMYFUNCTION("""COMPUTED_VALUE"""),2.0)</f>
        <v>2</v>
      </c>
      <c r="G47" s="30" t="str">
        <f>IFERROR(__xludf.DUMMYFUNCTION("""COMPUTED_VALUE"""),"use two pointer and sliding window. when item is 1 update max counter else move r pointer forward and put left = right")</f>
        <v>use two pointer and sliding window. when item is 1 update max counter else move r pointer forward and put left = right</v>
      </c>
      <c r="H47" s="30"/>
      <c r="I47" s="30"/>
      <c r="J47" s="30"/>
      <c r="K47" s="30"/>
      <c r="L47" s="30"/>
      <c r="M47" s="30"/>
      <c r="N47" s="30"/>
      <c r="O47" s="30"/>
      <c r="P47" s="30"/>
      <c r="Q47" s="30"/>
      <c r="R47" s="30"/>
      <c r="S47" s="30"/>
      <c r="T47" s="30"/>
      <c r="U47" s="30"/>
      <c r="V47" s="30"/>
      <c r="W47" s="30"/>
      <c r="X47" s="30"/>
      <c r="Y47" s="30"/>
      <c r="Z47" s="30"/>
    </row>
    <row r="48">
      <c r="A48" s="47">
        <f>IFERROR(__xludf.DUMMYFUNCTION("""COMPUTED_VALUE"""),45874.0)</f>
        <v>45874</v>
      </c>
      <c r="B48" s="30" t="str">
        <f>IFERROR(__xludf.DUMMYFUNCTION("""COMPUTED_VALUE"""),"Two Pointers")</f>
        <v>Two Pointers</v>
      </c>
      <c r="C48" s="30" t="str">
        <f>IFERROR(__xludf.DUMMYFUNCTION("""COMPUTED_VALUE"""),"3 - Sum")</f>
        <v>3 - Sum</v>
      </c>
      <c r="D48" s="31" t="str">
        <f>IFERROR(__xludf.DUMMYFUNCTION("""COMPUTED_VALUE"""),"https://leetcode.com/problems/3sum")</f>
        <v>https://leetcode.com/problems/3sum</v>
      </c>
      <c r="E48" s="30" t="str">
        <f>IFERROR(__xludf.DUMMYFUNCTION("""COMPUTED_VALUE"""),"Medium")</f>
        <v>Medium</v>
      </c>
      <c r="F48" s="30">
        <f>IFERROR(__xludf.DUMMYFUNCTION("""COMPUTED_VALUE"""),6.0)</f>
        <v>6</v>
      </c>
      <c r="G48" s="30" t="str">
        <f>IFERROR(__xludf.DUMMYFUNCTION("""COMPUTED_VALUE"""),"use i pointer that will travel through each items in an array that will be fixed at a position. use twopointer to find other set of numbers such a that the left pointer will be at i + 1 position and right pointer will point to the last position. now sum a"&amp;"ll three numbers if it sum is equal to 0 push these numbers in our result array and move forward in both direction ie j++ and k--. if j++ is same as j then skip this since it will be a duplicate same for k.")</f>
        <v>use i pointer that will travel through each items in an array that will be fixed at a position. use twopointer to find other set of numbers such a that the left pointer will be at i + 1 position and right pointer will point to the last position. now sum all three numbers if it sum is equal to 0 push these numbers in our result array and move forward in both direction ie j++ and k--. if j++ is same as j then skip this since it will be a duplicate same for k.</v>
      </c>
      <c r="H48" s="30"/>
      <c r="I48" s="30"/>
      <c r="J48" s="30"/>
      <c r="K48" s="30"/>
      <c r="L48" s="30"/>
      <c r="M48" s="30"/>
      <c r="N48" s="30"/>
      <c r="O48" s="30"/>
      <c r="P48" s="30"/>
      <c r="Q48" s="30"/>
      <c r="R48" s="30"/>
      <c r="S48" s="30"/>
      <c r="T48" s="30"/>
      <c r="U48" s="30"/>
      <c r="V48" s="30"/>
      <c r="W48" s="30"/>
      <c r="X48" s="30"/>
      <c r="Y48" s="30"/>
      <c r="Z48" s="30"/>
    </row>
    <row r="49">
      <c r="A49" s="47">
        <f>IFERROR(__xludf.DUMMYFUNCTION("""COMPUTED_VALUE"""),45874.0)</f>
        <v>45874</v>
      </c>
      <c r="B49" s="30" t="str">
        <f>IFERROR(__xludf.DUMMYFUNCTION("""COMPUTED_VALUE"""),"Two Pointers")</f>
        <v>Two Pointers</v>
      </c>
      <c r="C49" s="30" t="str">
        <f>IFERROR(__xludf.DUMMYFUNCTION("""COMPUTED_VALUE"""),"Container with most Water")</f>
        <v>Container with most Water</v>
      </c>
      <c r="D49" s="31" t="str">
        <f>IFERROR(__xludf.DUMMYFUNCTION("""COMPUTED_VALUE"""),"https://leetcode.com/problems/container-with-most-water")</f>
        <v>https://leetcode.com/problems/container-with-most-water</v>
      </c>
      <c r="E49" s="30" t="str">
        <f>IFERROR(__xludf.DUMMYFUNCTION("""COMPUTED_VALUE"""),"Medium")</f>
        <v>Medium</v>
      </c>
      <c r="F49" s="30">
        <f>IFERROR(__xludf.DUMMYFUNCTION("""COMPUTED_VALUE"""),6.0)</f>
        <v>6</v>
      </c>
      <c r="G49" s="30" t="str">
        <f>IFERROR(__xludf.DUMMYFUNCTION("""COMPUTED_VALUE"""),"use two pointer at extermes. calculate area with min height of two and width (r -l). compare with global max. and update new global max. if current left is less thatn the right increament left else decreament right.")</f>
        <v>use two pointer at extermes. calculate area with min height of two and width (r -l). compare with global max. and update new global max. if current left is less thatn the right increament left else decreament right.</v>
      </c>
      <c r="H49" s="30"/>
      <c r="I49" s="30"/>
      <c r="J49" s="30"/>
      <c r="K49" s="30"/>
      <c r="L49" s="30"/>
      <c r="M49" s="30"/>
      <c r="N49" s="30"/>
      <c r="O49" s="30"/>
      <c r="P49" s="30"/>
      <c r="Q49" s="30"/>
      <c r="R49" s="30"/>
      <c r="S49" s="30"/>
      <c r="T49" s="30"/>
      <c r="U49" s="30"/>
      <c r="V49" s="30"/>
      <c r="W49" s="30"/>
      <c r="X49" s="30"/>
      <c r="Y49" s="30"/>
      <c r="Z49" s="30"/>
    </row>
    <row r="50">
      <c r="A50" s="47">
        <f>IFERROR(__xludf.DUMMYFUNCTION("""COMPUTED_VALUE"""),45874.0)</f>
        <v>45874</v>
      </c>
      <c r="B50" s="30" t="str">
        <f>IFERROR(__xludf.DUMMYFUNCTION("""COMPUTED_VALUE"""),"Greedy")</f>
        <v>Greedy</v>
      </c>
      <c r="C50" s="30" t="str">
        <f>IFERROR(__xludf.DUMMYFUNCTION("""COMPUTED_VALUE"""),"Jump Game")</f>
        <v>Jump Game</v>
      </c>
      <c r="D50" s="31" t="str">
        <f>IFERROR(__xludf.DUMMYFUNCTION("""COMPUTED_VALUE"""),"https://leetcode.com/problems/jump-game/")</f>
        <v>https://leetcode.com/problems/jump-game/</v>
      </c>
      <c r="E50" s="30" t="str">
        <f>IFERROR(__xludf.DUMMYFUNCTION("""COMPUTED_VALUE"""),"Medium")</f>
        <v>Medium</v>
      </c>
      <c r="F50" s="30">
        <f>IFERROR(__xludf.DUMMYFUNCTION("""COMPUTED_VALUE"""),5.0)</f>
        <v>5</v>
      </c>
      <c r="G50" s="30" t="str">
        <f>IFERROR(__xludf.DUMMYFUNCTION("""COMPUTED_VALUE"""),"from every point  check weather you can jump farther then current index if not return false else update the max jump you can jump ")</f>
        <v>from every point  check weather you can jump farther then current index if not return false else update the max jump you can jump </v>
      </c>
      <c r="H50" s="30"/>
      <c r="I50" s="30"/>
      <c r="J50" s="30"/>
      <c r="K50" s="30"/>
      <c r="L50" s="30"/>
      <c r="M50" s="30"/>
      <c r="N50" s="30"/>
      <c r="O50" s="30"/>
      <c r="P50" s="30"/>
      <c r="Q50" s="30"/>
      <c r="R50" s="30"/>
      <c r="S50" s="30"/>
      <c r="T50" s="30"/>
      <c r="U50" s="30"/>
      <c r="V50" s="30"/>
      <c r="W50" s="30"/>
      <c r="X50" s="30"/>
      <c r="Y50" s="30"/>
      <c r="Z50" s="30"/>
    </row>
    <row r="51">
      <c r="A51" s="47">
        <f>IFERROR(__xludf.DUMMYFUNCTION("""COMPUTED_VALUE"""),45874.0)</f>
        <v>45874</v>
      </c>
      <c r="B51" s="30" t="str">
        <f>IFERROR(__xludf.DUMMYFUNCTION("""COMPUTED_VALUE"""),"Greedy")</f>
        <v>Greedy</v>
      </c>
      <c r="C51" s="30" t="str">
        <f>IFERROR(__xludf.DUMMYFUNCTION("""COMPUTED_VALUE"""),"Max Subarray")</f>
        <v>Max Subarray</v>
      </c>
      <c r="D51" s="31" t="str">
        <f>IFERROR(__xludf.DUMMYFUNCTION("""COMPUTED_VALUE"""),"https://leetcode.com/problems/maximum-subarray/")</f>
        <v>https://leetcode.com/problems/maximum-subarray/</v>
      </c>
      <c r="E51" s="30" t="str">
        <f>IFERROR(__xludf.DUMMYFUNCTION("""COMPUTED_VALUE"""),"Medium")</f>
        <v>Medium</v>
      </c>
      <c r="F51" s="30">
        <f>IFERROR(__xludf.DUMMYFUNCTION("""COMPUTED_VALUE"""),5.0)</f>
        <v>5</v>
      </c>
      <c r="G51" s="30" t="str">
        <f>IFERROR(__xludf.DUMMYFUNCTION("""COMPUTED_VALUE"""),"make a greedy choice to either reset from this number or continue for this num based on whethere adding this num make the sum worst.")</f>
        <v>make a greedy choice to either reset from this number or continue for this num based on whethere adding this num make the sum worst.</v>
      </c>
      <c r="H51" s="30"/>
      <c r="I51" s="30"/>
      <c r="J51" s="30"/>
      <c r="K51" s="30"/>
      <c r="L51" s="30"/>
      <c r="M51" s="30"/>
      <c r="N51" s="30"/>
      <c r="O51" s="30"/>
      <c r="P51" s="30"/>
      <c r="Q51" s="30"/>
      <c r="R51" s="30"/>
      <c r="S51" s="30"/>
      <c r="T51" s="30"/>
      <c r="U51" s="30"/>
      <c r="V51" s="30"/>
      <c r="W51" s="30"/>
      <c r="X51" s="30"/>
      <c r="Y51" s="30"/>
      <c r="Z51" s="30"/>
    </row>
    <row r="52">
      <c r="A52" s="47">
        <f>IFERROR(__xludf.DUMMYFUNCTION("""COMPUTED_VALUE"""),45875.0)</f>
        <v>45875</v>
      </c>
      <c r="B52" s="30" t="str">
        <f>IFERROR(__xludf.DUMMYFUNCTION("""COMPUTED_VALUE"""),"Greedy")</f>
        <v>Greedy</v>
      </c>
      <c r="C52" s="30" t="str">
        <f>IFERROR(__xludf.DUMMYFUNCTION("""COMPUTED_VALUE"""),"Gas Station")</f>
        <v>Gas Station</v>
      </c>
      <c r="D52" s="31" t="str">
        <f>IFERROR(__xludf.DUMMYFUNCTION("""COMPUTED_VALUE"""),"https://leetcode.com/problems/gas-station/")</f>
        <v>https://leetcode.com/problems/gas-station/</v>
      </c>
      <c r="E52" s="30" t="str">
        <f>IFERROR(__xludf.DUMMYFUNCTION("""COMPUTED_VALUE"""),"Medium")</f>
        <v>Medium</v>
      </c>
      <c r="F52" s="30">
        <f>IFERROR(__xludf.DUMMYFUNCTION("""COMPUTED_VALUE"""),5.0)</f>
        <v>5</v>
      </c>
      <c r="G52" s="30"/>
      <c r="H52" s="30"/>
      <c r="I52" s="30"/>
      <c r="J52" s="30"/>
      <c r="K52" s="30"/>
      <c r="L52" s="30"/>
      <c r="M52" s="30"/>
      <c r="N52" s="30"/>
      <c r="O52" s="30"/>
      <c r="P52" s="30"/>
      <c r="Q52" s="30"/>
      <c r="R52" s="30"/>
      <c r="S52" s="30"/>
      <c r="T52" s="30"/>
      <c r="U52" s="30"/>
      <c r="V52" s="30"/>
      <c r="W52" s="30"/>
      <c r="X52" s="30"/>
      <c r="Y52" s="30"/>
      <c r="Z52" s="30"/>
    </row>
    <row r="53">
      <c r="A53" s="47">
        <f>IFERROR(__xludf.DUMMYFUNCTION("""COMPUTED_VALUE"""),45875.0)</f>
        <v>45875</v>
      </c>
      <c r="B53" s="30" t="str">
        <f>IFERROR(__xludf.DUMMYFUNCTION("""COMPUTED_VALUE"""),"Greedy")</f>
        <v>Greedy</v>
      </c>
      <c r="C53" s="30" t="str">
        <f>IFERROR(__xludf.DUMMYFUNCTION("""COMPUTED_VALUE"""),"Partition Labels")</f>
        <v>Partition Labels</v>
      </c>
      <c r="D53" s="31" t="str">
        <f>IFERROR(__xludf.DUMMYFUNCTION("""COMPUTED_VALUE"""),"https://leetcode.com/problems/partition-labels/")</f>
        <v>https://leetcode.com/problems/partition-labels/</v>
      </c>
      <c r="E53" s="30" t="str">
        <f>IFERROR(__xludf.DUMMYFUNCTION("""COMPUTED_VALUE"""),"Medium")</f>
        <v>Medium</v>
      </c>
      <c r="F53" s="30">
        <f>IFERROR(__xludf.DUMMYFUNCTION("""COMPUTED_VALUE"""),5.0)</f>
        <v>5</v>
      </c>
      <c r="G53" s="30"/>
      <c r="H53" s="30"/>
      <c r="I53" s="30"/>
      <c r="J53" s="30"/>
      <c r="K53" s="30"/>
      <c r="L53" s="30"/>
      <c r="M53" s="30"/>
      <c r="N53" s="30"/>
      <c r="O53" s="30"/>
      <c r="P53" s="30"/>
      <c r="Q53" s="30"/>
      <c r="R53" s="30"/>
      <c r="S53" s="30"/>
      <c r="T53" s="30"/>
      <c r="U53" s="30"/>
      <c r="V53" s="30"/>
      <c r="W53" s="30"/>
      <c r="X53" s="30"/>
      <c r="Y53" s="30"/>
      <c r="Z53" s="30"/>
    </row>
    <row r="54">
      <c r="A54" s="47">
        <f>IFERROR(__xludf.DUMMYFUNCTION("""COMPUTED_VALUE"""),45876.0)</f>
        <v>45876</v>
      </c>
      <c r="B54" s="30" t="str">
        <f>IFERROR(__xludf.DUMMYFUNCTION("""COMPUTED_VALUE"""),"Intervals")</f>
        <v>Intervals</v>
      </c>
      <c r="C54" s="30" t="str">
        <f>IFERROR(__xludf.DUMMYFUNCTION("""COMPUTED_VALUE"""),"Insert Interval")</f>
        <v>Insert Interval</v>
      </c>
      <c r="D54" s="31" t="str">
        <f>IFERROR(__xludf.DUMMYFUNCTION("""COMPUTED_VALUE"""),"https://leetcode.com/problems/insert-interval/")</f>
        <v>https://leetcode.com/problems/insert-interval/</v>
      </c>
      <c r="E54" s="30" t="str">
        <f>IFERROR(__xludf.DUMMYFUNCTION("""COMPUTED_VALUE"""),"Medium")</f>
        <v>Medium</v>
      </c>
      <c r="F54" s="30">
        <f>IFERROR(__xludf.DUMMYFUNCTION("""COMPUTED_VALUE"""),3.0)</f>
        <v>3</v>
      </c>
      <c r="G54" s="30"/>
      <c r="H54" s="30"/>
      <c r="I54" s="30"/>
      <c r="J54" s="30"/>
      <c r="K54" s="30"/>
      <c r="L54" s="30"/>
      <c r="M54" s="30"/>
      <c r="N54" s="30"/>
      <c r="O54" s="30"/>
      <c r="P54" s="30"/>
      <c r="Q54" s="30"/>
      <c r="R54" s="30"/>
      <c r="S54" s="30"/>
      <c r="T54" s="30"/>
      <c r="U54" s="30"/>
      <c r="V54" s="30"/>
      <c r="W54" s="30"/>
      <c r="X54" s="30"/>
      <c r="Y54" s="30"/>
      <c r="Z54" s="30"/>
    </row>
    <row r="55">
      <c r="A55" s="47">
        <f>IFERROR(__xludf.DUMMYFUNCTION("""COMPUTED_VALUE"""),45876.0)</f>
        <v>45876</v>
      </c>
      <c r="B55" s="30" t="str">
        <f>IFERROR(__xludf.DUMMYFUNCTION("""COMPUTED_VALUE"""),"Intervals")</f>
        <v>Intervals</v>
      </c>
      <c r="C55" s="30" t="str">
        <f>IFERROR(__xludf.DUMMYFUNCTION("""COMPUTED_VALUE"""),"Merge Intervals")</f>
        <v>Merge Intervals</v>
      </c>
      <c r="D55" s="31" t="str">
        <f>IFERROR(__xludf.DUMMYFUNCTION("""COMPUTED_VALUE"""),"https://leetcode.com/problems/merge-intervals")</f>
        <v>https://leetcode.com/problems/merge-intervals</v>
      </c>
      <c r="E55" s="30" t="str">
        <f>IFERROR(__xludf.DUMMYFUNCTION("""COMPUTED_VALUE"""),"Medium")</f>
        <v>Medium</v>
      </c>
      <c r="F55" s="30">
        <f>IFERROR(__xludf.DUMMYFUNCTION("""COMPUTED_VALUE"""),3.0)</f>
        <v>3</v>
      </c>
      <c r="G55" s="30"/>
      <c r="H55" s="30"/>
      <c r="I55" s="30"/>
      <c r="J55" s="30"/>
      <c r="K55" s="30"/>
      <c r="L55" s="30"/>
      <c r="M55" s="30"/>
      <c r="N55" s="30"/>
      <c r="O55" s="30"/>
      <c r="P55" s="30"/>
      <c r="Q55" s="30"/>
      <c r="R55" s="30"/>
      <c r="S55" s="30"/>
      <c r="T55" s="30"/>
      <c r="U55" s="30"/>
      <c r="V55" s="30"/>
      <c r="W55" s="30"/>
      <c r="X55" s="30"/>
      <c r="Y55" s="30"/>
      <c r="Z55" s="30"/>
    </row>
    <row r="56">
      <c r="A56" s="47">
        <f>IFERROR(__xludf.DUMMYFUNCTION("""COMPUTED_VALUE"""),45876.0)</f>
        <v>45876</v>
      </c>
      <c r="B56" s="30" t="str">
        <f>IFERROR(__xludf.DUMMYFUNCTION("""COMPUTED_VALUE"""),"Intervals")</f>
        <v>Intervals</v>
      </c>
      <c r="C56" s="30" t="str">
        <f>IFERROR(__xludf.DUMMYFUNCTION("""COMPUTED_VALUE"""),"Meeting Rooms")</f>
        <v>Meeting Rooms</v>
      </c>
      <c r="D56" s="31" t="str">
        <f>IFERROR(__xludf.DUMMYFUNCTION("""COMPUTED_VALUE"""),"https://neetcode.io/problems/meeting-schedule")</f>
        <v>https://neetcode.io/problems/meeting-schedule</v>
      </c>
      <c r="E56" s="30" t="str">
        <f>IFERROR(__xludf.DUMMYFUNCTION("""COMPUTED_VALUE"""),"Easy")</f>
        <v>Easy</v>
      </c>
      <c r="F56" s="30">
        <f>IFERROR(__xludf.DUMMYFUNCTION("""COMPUTED_VALUE"""),2.0)</f>
        <v>2</v>
      </c>
      <c r="G56" s="30"/>
      <c r="H56" s="30"/>
      <c r="I56" s="30"/>
      <c r="J56" s="30"/>
      <c r="K56" s="30"/>
      <c r="L56" s="30"/>
      <c r="M56" s="30"/>
      <c r="N56" s="30"/>
      <c r="O56" s="30"/>
      <c r="P56" s="30"/>
      <c r="Q56" s="30"/>
      <c r="R56" s="30"/>
      <c r="S56" s="30"/>
      <c r="T56" s="30"/>
      <c r="U56" s="30"/>
      <c r="V56" s="30"/>
      <c r="W56" s="30"/>
      <c r="X56" s="30"/>
      <c r="Y56" s="30"/>
      <c r="Z56" s="30"/>
    </row>
    <row r="57">
      <c r="A57" s="47">
        <f>IFERROR(__xludf.DUMMYFUNCTION("""COMPUTED_VALUE"""),45876.0)</f>
        <v>45876</v>
      </c>
      <c r="B57" s="30" t="str">
        <f>IFERROR(__xludf.DUMMYFUNCTION("""COMPUTED_VALUE"""),"Intervals")</f>
        <v>Intervals</v>
      </c>
      <c r="C57" s="30" t="str">
        <f>IFERROR(__xludf.DUMMYFUNCTION("""COMPUTED_VALUE"""),"Non Overlapping Intervals")</f>
        <v>Non Overlapping Intervals</v>
      </c>
      <c r="D57" s="31" t="str">
        <f>IFERROR(__xludf.DUMMYFUNCTION("""COMPUTED_VALUE"""),"https://leetcode.com/problems/non-overlapping-intervals")</f>
        <v>https://leetcode.com/problems/non-overlapping-intervals</v>
      </c>
      <c r="E57" s="30" t="str">
        <f>IFERROR(__xludf.DUMMYFUNCTION("""COMPUTED_VALUE"""),"Medium")</f>
        <v>Medium</v>
      </c>
      <c r="F57" s="30">
        <f>IFERROR(__xludf.DUMMYFUNCTION("""COMPUTED_VALUE"""),4.0)</f>
        <v>4</v>
      </c>
      <c r="G57" s="30"/>
      <c r="H57" s="30"/>
      <c r="I57" s="30"/>
      <c r="J57" s="30"/>
      <c r="K57" s="30"/>
      <c r="L57" s="30"/>
      <c r="M57" s="30"/>
      <c r="N57" s="30"/>
      <c r="O57" s="30"/>
      <c r="P57" s="30"/>
      <c r="Q57" s="30"/>
      <c r="R57" s="30"/>
      <c r="S57" s="30"/>
      <c r="T57" s="30"/>
      <c r="U57" s="30"/>
      <c r="V57" s="30"/>
      <c r="W57" s="30"/>
      <c r="X57" s="30"/>
      <c r="Y57" s="30"/>
      <c r="Z57" s="30"/>
    </row>
    <row r="58">
      <c r="A58" s="47">
        <f>IFERROR(__xludf.DUMMYFUNCTION("""COMPUTED_VALUE"""),45876.0)</f>
        <v>45876</v>
      </c>
      <c r="B58" s="30" t="str">
        <f>IFERROR(__xludf.DUMMYFUNCTION("""COMPUTED_VALUE"""),"Intervals")</f>
        <v>Intervals</v>
      </c>
      <c r="C58" s="30" t="str">
        <f>IFERROR(__xludf.DUMMYFUNCTION("""COMPUTED_VALUE"""),"Meeting Rooms ||")</f>
        <v>Meeting Rooms ||</v>
      </c>
      <c r="D58" s="31" t="str">
        <f>IFERROR(__xludf.DUMMYFUNCTION("""COMPUTED_VALUE"""),"https://neetcode.io/problems/meeting-schedule-ii")</f>
        <v>https://neetcode.io/problems/meeting-schedule-ii</v>
      </c>
      <c r="E58" s="30" t="str">
        <f>IFERROR(__xludf.DUMMYFUNCTION("""COMPUTED_VALUE"""),"Medium")</f>
        <v>Medium</v>
      </c>
      <c r="F58" s="30">
        <f>IFERROR(__xludf.DUMMYFUNCTION("""COMPUTED_VALUE"""),3.0)</f>
        <v>3</v>
      </c>
      <c r="G58" s="30"/>
      <c r="H58" s="30"/>
      <c r="I58" s="30"/>
      <c r="J58" s="30"/>
      <c r="K58" s="30"/>
      <c r="L58" s="30"/>
      <c r="M58" s="30"/>
      <c r="N58" s="30"/>
      <c r="O58" s="30"/>
      <c r="P58" s="30"/>
      <c r="Q58" s="30"/>
      <c r="R58" s="30"/>
      <c r="S58" s="30"/>
      <c r="T58" s="30"/>
      <c r="U58" s="30"/>
      <c r="V58" s="30"/>
      <c r="W58" s="30"/>
      <c r="X58" s="30"/>
      <c r="Y58" s="30"/>
      <c r="Z58" s="30"/>
    </row>
    <row r="59">
      <c r="A59" s="47">
        <f>IFERROR(__xludf.DUMMYFUNCTION("""COMPUTED_VALUE"""),45876.0)</f>
        <v>45876</v>
      </c>
      <c r="B59" s="30" t="str">
        <f>IFERROR(__xludf.DUMMYFUNCTION("""COMPUTED_VALUE"""),"Intervals")</f>
        <v>Intervals</v>
      </c>
      <c r="C59" s="30" t="str">
        <f>IFERROR(__xludf.DUMMYFUNCTION("""COMPUTED_VALUE"""),"MIni Number of arrows to burst balloon")</f>
        <v>MIni Number of arrows to burst balloon</v>
      </c>
      <c r="D59" s="31" t="str">
        <f>IFERROR(__xludf.DUMMYFUNCTION("""COMPUTED_VALUE"""),"https://leetcode.com/problems/minimum-number-of-arrows-to-burst-balloons/")</f>
        <v>https://leetcode.com/problems/minimum-number-of-arrows-to-burst-balloons/</v>
      </c>
      <c r="E59" s="30" t="str">
        <f>IFERROR(__xludf.DUMMYFUNCTION("""COMPUTED_VALUE"""),"Medium")</f>
        <v>Medium</v>
      </c>
      <c r="F59" s="30">
        <f>IFERROR(__xludf.DUMMYFUNCTION("""COMPUTED_VALUE"""),4.0)</f>
        <v>4</v>
      </c>
      <c r="G59" s="30"/>
      <c r="H59" s="30"/>
      <c r="I59" s="30"/>
      <c r="J59" s="30"/>
      <c r="K59" s="30"/>
      <c r="L59" s="30"/>
      <c r="M59" s="30"/>
      <c r="N59" s="30"/>
      <c r="O59" s="30"/>
      <c r="P59" s="30"/>
      <c r="Q59" s="30"/>
      <c r="R59" s="30"/>
      <c r="S59" s="30"/>
      <c r="T59" s="30"/>
      <c r="U59" s="30"/>
      <c r="V59" s="30"/>
      <c r="W59" s="30"/>
      <c r="X59" s="30"/>
      <c r="Y59" s="30"/>
      <c r="Z59" s="30"/>
    </row>
    <row r="60">
      <c r="A60" s="47">
        <f>IFERROR(__xludf.DUMMYFUNCTION("""COMPUTED_VALUE"""),45876.0)</f>
        <v>45876</v>
      </c>
      <c r="B60" s="30" t="str">
        <f>IFERROR(__xludf.DUMMYFUNCTION("""COMPUTED_VALUE"""),"Greedy")</f>
        <v>Greedy</v>
      </c>
      <c r="C60" s="30" t="str">
        <f>IFERROR(__xludf.DUMMYFUNCTION("""COMPUTED_VALUE"""),"Can Place flowers")</f>
        <v>Can Place flowers</v>
      </c>
      <c r="D60" s="31" t="str">
        <f>IFERROR(__xludf.DUMMYFUNCTION("""COMPUTED_VALUE"""),"https://leetcode.com/problems/can-place-flowers/")</f>
        <v>https://leetcode.com/problems/can-place-flowers/</v>
      </c>
      <c r="E60" s="30" t="str">
        <f>IFERROR(__xludf.DUMMYFUNCTION("""COMPUTED_VALUE"""),"Easy")</f>
        <v>Easy</v>
      </c>
      <c r="F60" s="30">
        <f>IFERROR(__xludf.DUMMYFUNCTION("""COMPUTED_VALUE"""),2.0)</f>
        <v>2</v>
      </c>
      <c r="G60" s="30"/>
      <c r="H60" s="30"/>
      <c r="I60" s="30"/>
      <c r="J60" s="30"/>
      <c r="K60" s="30"/>
      <c r="L60" s="30"/>
      <c r="M60" s="30"/>
      <c r="N60" s="30"/>
      <c r="O60" s="30"/>
      <c r="P60" s="30"/>
      <c r="Q60" s="30"/>
      <c r="R60" s="30"/>
      <c r="S60" s="30"/>
      <c r="T60" s="30"/>
      <c r="U60" s="30"/>
      <c r="V60" s="30"/>
      <c r="W60" s="30"/>
      <c r="X60" s="30"/>
      <c r="Y60" s="30"/>
      <c r="Z60" s="30"/>
    </row>
    <row r="61">
      <c r="A61" s="47">
        <f>IFERROR(__xludf.DUMMYFUNCTION("""COMPUTED_VALUE"""),45876.0)</f>
        <v>45876</v>
      </c>
      <c r="B61" s="30" t="str">
        <f>IFERROR(__xludf.DUMMYFUNCTION("""COMPUTED_VALUE"""),"Intervals")</f>
        <v>Intervals</v>
      </c>
      <c r="C61" s="30" t="str">
        <f>IFERROR(__xludf.DUMMYFUNCTION("""COMPUTED_VALUE"""),"Interval List Intersections")</f>
        <v>Interval List Intersections</v>
      </c>
      <c r="D61" s="31" t="str">
        <f>IFERROR(__xludf.DUMMYFUNCTION("""COMPUTED_VALUE"""),"https://leetcode.com/problems/interval-list-intersections")</f>
        <v>https://leetcode.com/problems/interval-list-intersections</v>
      </c>
      <c r="E61" s="30" t="str">
        <f>IFERROR(__xludf.DUMMYFUNCTION("""COMPUTED_VALUE"""),"Medium")</f>
        <v>Medium</v>
      </c>
      <c r="F61" s="30">
        <f>IFERROR(__xludf.DUMMYFUNCTION("""COMPUTED_VALUE"""),5.0)</f>
        <v>5</v>
      </c>
      <c r="G61" s="30"/>
      <c r="H61" s="30"/>
      <c r="I61" s="30"/>
      <c r="J61" s="30"/>
      <c r="K61" s="30"/>
      <c r="L61" s="30"/>
      <c r="M61" s="30"/>
      <c r="N61" s="30"/>
      <c r="O61" s="30"/>
      <c r="P61" s="30"/>
      <c r="Q61" s="30"/>
      <c r="R61" s="30"/>
      <c r="S61" s="30"/>
      <c r="T61" s="30"/>
      <c r="U61" s="30"/>
      <c r="V61" s="30"/>
      <c r="W61" s="30"/>
      <c r="X61" s="30"/>
      <c r="Y61" s="30"/>
      <c r="Z61" s="30"/>
    </row>
    <row r="62">
      <c r="A62" s="47">
        <f>IFERROR(__xludf.DUMMYFUNCTION("""COMPUTED_VALUE"""),45880.0)</f>
        <v>45880</v>
      </c>
      <c r="B62" s="30" t="str">
        <f>IFERROR(__xludf.DUMMYFUNCTION("""COMPUTED_VALUE"""),"Recursion")</f>
        <v>Recursion</v>
      </c>
      <c r="C62" s="30" t="str">
        <f>IFERROR(__xludf.DUMMYFUNCTION("""COMPUTED_VALUE"""),"Fibonacci Number")</f>
        <v>Fibonacci Number</v>
      </c>
      <c r="D62" s="31" t="str">
        <f>IFERROR(__xludf.DUMMYFUNCTION("""COMPUTED_VALUE"""),"https://leetcode.com/problems/fibonacci-number")</f>
        <v>https://leetcode.com/problems/fibonacci-number</v>
      </c>
      <c r="E62" s="30" t="str">
        <f>IFERROR(__xludf.DUMMYFUNCTION("""COMPUTED_VALUE"""),"Easy")</f>
        <v>Easy</v>
      </c>
      <c r="F62" s="30">
        <f>IFERROR(__xludf.DUMMYFUNCTION("""COMPUTED_VALUE"""),2.0)</f>
        <v>2</v>
      </c>
      <c r="G62" s="30"/>
      <c r="H62" s="30"/>
      <c r="I62" s="30"/>
      <c r="J62" s="30"/>
      <c r="K62" s="30"/>
      <c r="L62" s="30"/>
      <c r="M62" s="30"/>
      <c r="N62" s="30"/>
      <c r="O62" s="30"/>
      <c r="P62" s="30"/>
      <c r="Q62" s="30"/>
      <c r="R62" s="30"/>
      <c r="S62" s="30"/>
      <c r="T62" s="30"/>
      <c r="U62" s="30"/>
      <c r="V62" s="30"/>
      <c r="W62" s="30"/>
      <c r="X62" s="30"/>
      <c r="Y62" s="30"/>
      <c r="Z62" s="30"/>
    </row>
    <row r="63">
      <c r="A63" s="47">
        <f>IFERROR(__xludf.DUMMYFUNCTION("""COMPUTED_VALUE"""),45880.0)</f>
        <v>45880</v>
      </c>
      <c r="B63" s="30" t="str">
        <f>IFERROR(__xludf.DUMMYFUNCTION("""COMPUTED_VALUE"""),"Recursion")</f>
        <v>Recursion</v>
      </c>
      <c r="C63" s="30" t="str">
        <f>IFERROR(__xludf.DUMMYFUNCTION("""COMPUTED_VALUE"""),"Reverse Integer")</f>
        <v>Reverse Integer</v>
      </c>
      <c r="D63" s="31" t="str">
        <f>IFERROR(__xludf.DUMMYFUNCTION("""COMPUTED_VALUE"""),"https://leetcode.com/problems/reverse-integer/submissions/")</f>
        <v>https://leetcode.com/problems/reverse-integer/submissions/</v>
      </c>
      <c r="E63" s="30" t="str">
        <f>IFERROR(__xludf.DUMMYFUNCTION("""COMPUTED_VALUE"""),"Medium")</f>
        <v>Medium</v>
      </c>
      <c r="F63" s="30">
        <f>IFERROR(__xludf.DUMMYFUNCTION("""COMPUTED_VALUE"""),3.0)</f>
        <v>3</v>
      </c>
      <c r="G63" s="30"/>
      <c r="H63" s="30"/>
      <c r="I63" s="30"/>
      <c r="J63" s="30"/>
      <c r="K63" s="30"/>
      <c r="L63" s="30"/>
      <c r="M63" s="30"/>
      <c r="N63" s="30"/>
      <c r="O63" s="30"/>
      <c r="P63" s="30"/>
      <c r="Q63" s="30"/>
      <c r="R63" s="30"/>
      <c r="S63" s="30"/>
      <c r="T63" s="30"/>
      <c r="U63" s="30"/>
      <c r="V63" s="30"/>
      <c r="W63" s="30"/>
      <c r="X63" s="30"/>
      <c r="Y63" s="30"/>
      <c r="Z63" s="30"/>
    </row>
    <row r="64">
      <c r="A64" s="47">
        <f>IFERROR(__xludf.DUMMYFUNCTION("""COMPUTED_VALUE"""),45880.0)</f>
        <v>45880</v>
      </c>
      <c r="B64" s="30" t="str">
        <f>IFERROR(__xludf.DUMMYFUNCTION("""COMPUTED_VALUE"""),"Recursion")</f>
        <v>Recursion</v>
      </c>
      <c r="C64" s="30" t="str">
        <f>IFERROR(__xludf.DUMMYFUNCTION("""COMPUTED_VALUE"""),"Palindrome Number")</f>
        <v>Palindrome Number</v>
      </c>
      <c r="D64" s="31" t="str">
        <f>IFERROR(__xludf.DUMMYFUNCTION("""COMPUTED_VALUE"""),"https://leetcode.com/problems/palindrome-number/description/")</f>
        <v>https://leetcode.com/problems/palindrome-number/description/</v>
      </c>
      <c r="E64" s="30" t="str">
        <f>IFERROR(__xludf.DUMMYFUNCTION("""COMPUTED_VALUE"""),"Easy")</f>
        <v>Easy</v>
      </c>
      <c r="F64" s="30">
        <f>IFERROR(__xludf.DUMMYFUNCTION("""COMPUTED_VALUE"""),2.0)</f>
        <v>2</v>
      </c>
      <c r="G64" s="30"/>
      <c r="H64" s="30"/>
      <c r="I64" s="30"/>
      <c r="J64" s="30"/>
      <c r="K64" s="30"/>
      <c r="L64" s="30"/>
      <c r="M64" s="30"/>
      <c r="N64" s="30"/>
      <c r="O64" s="30"/>
      <c r="P64" s="30"/>
      <c r="Q64" s="30"/>
      <c r="R64" s="30"/>
      <c r="S64" s="30"/>
      <c r="T64" s="30"/>
      <c r="U64" s="30"/>
      <c r="V64" s="30"/>
      <c r="W64" s="30"/>
      <c r="X64" s="30"/>
      <c r="Y64" s="30"/>
      <c r="Z64" s="30"/>
    </row>
    <row r="65">
      <c r="A65" s="47">
        <f>IFERROR(__xludf.DUMMYFUNCTION("""COMPUTED_VALUE"""),45880.0)</f>
        <v>45880</v>
      </c>
      <c r="B65" s="30" t="str">
        <f>IFERROR(__xludf.DUMMYFUNCTION("""COMPUTED_VALUE"""),"Recursion")</f>
        <v>Recursion</v>
      </c>
      <c r="C65" s="30" t="str">
        <f>IFERROR(__xludf.DUMMYFUNCTION("""COMPUTED_VALUE"""),"Valid Palindrome")</f>
        <v>Valid Palindrome</v>
      </c>
      <c r="D65" s="31" t="str">
        <f>IFERROR(__xludf.DUMMYFUNCTION("""COMPUTED_VALUE"""),"https://leetcode.com/problems/valid-palindrome")</f>
        <v>https://leetcode.com/problems/valid-palindrome</v>
      </c>
      <c r="E65" s="30" t="str">
        <f>IFERROR(__xludf.DUMMYFUNCTION("""COMPUTED_VALUE"""),"Easy")</f>
        <v>Easy</v>
      </c>
      <c r="F65" s="30">
        <f>IFERROR(__xludf.DUMMYFUNCTION("""COMPUTED_VALUE"""),3.0)</f>
        <v>3</v>
      </c>
      <c r="G65" s="30"/>
      <c r="H65" s="30"/>
      <c r="I65" s="30"/>
      <c r="J65" s="30"/>
      <c r="K65" s="30"/>
      <c r="L65" s="30"/>
      <c r="M65" s="30"/>
      <c r="N65" s="30"/>
      <c r="O65" s="30"/>
      <c r="P65" s="30"/>
      <c r="Q65" s="30"/>
      <c r="R65" s="30"/>
      <c r="S65" s="30"/>
      <c r="T65" s="30"/>
      <c r="U65" s="30"/>
      <c r="V65" s="30"/>
      <c r="W65" s="30"/>
      <c r="X65" s="30"/>
      <c r="Y65" s="30"/>
      <c r="Z65" s="30"/>
    </row>
    <row r="66">
      <c r="A66" s="47">
        <f>IFERROR(__xludf.DUMMYFUNCTION("""COMPUTED_VALUE"""),45881.0)</f>
        <v>45881</v>
      </c>
      <c r="B66" s="30" t="str">
        <f>IFERROR(__xludf.DUMMYFUNCTION("""COMPUTED_VALUE"""),"Recursion")</f>
        <v>Recursion</v>
      </c>
      <c r="C66" s="30" t="str">
        <f>IFERROR(__xludf.DUMMYFUNCTION("""COMPUTED_VALUE"""),"Power of Two")</f>
        <v>Power of Two</v>
      </c>
      <c r="D66" s="31" t="str">
        <f>IFERROR(__xludf.DUMMYFUNCTION("""COMPUTED_VALUE"""),"https://leetcode.com/problems/power-of-two")</f>
        <v>https://leetcode.com/problems/power-of-two</v>
      </c>
      <c r="E66" s="30" t="str">
        <f>IFERROR(__xludf.DUMMYFUNCTION("""COMPUTED_VALUE"""),"Easy")</f>
        <v>Easy</v>
      </c>
      <c r="F66" s="30">
        <f>IFERROR(__xludf.DUMMYFUNCTION("""COMPUTED_VALUE"""),2.0)</f>
        <v>2</v>
      </c>
      <c r="G66" s="30"/>
      <c r="H66" s="30"/>
      <c r="I66" s="30"/>
      <c r="J66" s="30"/>
      <c r="K66" s="30"/>
      <c r="L66" s="30"/>
      <c r="M66" s="30"/>
      <c r="N66" s="30"/>
      <c r="O66" s="30"/>
      <c r="P66" s="30"/>
      <c r="Q66" s="30"/>
      <c r="R66" s="30"/>
      <c r="S66" s="30"/>
      <c r="T66" s="30"/>
      <c r="U66" s="30"/>
      <c r="V66" s="30"/>
      <c r="W66" s="30"/>
      <c r="X66" s="30"/>
      <c r="Y66" s="30"/>
      <c r="Z66" s="30"/>
    </row>
    <row r="67">
      <c r="A67" s="47">
        <f>IFERROR(__xludf.DUMMYFUNCTION("""COMPUTED_VALUE"""),45881.0)</f>
        <v>45881</v>
      </c>
      <c r="B67" s="30" t="str">
        <f>IFERROR(__xludf.DUMMYFUNCTION("""COMPUTED_VALUE"""),"Recursion")</f>
        <v>Recursion</v>
      </c>
      <c r="C67" s="30" t="str">
        <f>IFERROR(__xludf.DUMMYFUNCTION("""COMPUTED_VALUE"""),"Power of Three")</f>
        <v>Power of Three</v>
      </c>
      <c r="D67" s="31" t="str">
        <f>IFERROR(__xludf.DUMMYFUNCTION("""COMPUTED_VALUE"""),"https://leetcode.com/problems/power-of-three/")</f>
        <v>https://leetcode.com/problems/power-of-three/</v>
      </c>
      <c r="E67" s="30" t="str">
        <f>IFERROR(__xludf.DUMMYFUNCTION("""COMPUTED_VALUE"""),"Easy")</f>
        <v>Easy</v>
      </c>
      <c r="F67" s="30">
        <f>IFERROR(__xludf.DUMMYFUNCTION("""COMPUTED_VALUE"""),2.0)</f>
        <v>2</v>
      </c>
      <c r="G67" s="30"/>
      <c r="H67" s="30"/>
      <c r="I67" s="30"/>
      <c r="J67" s="30"/>
      <c r="K67" s="30"/>
      <c r="L67" s="30"/>
      <c r="M67" s="30"/>
      <c r="N67" s="30"/>
      <c r="O67" s="30"/>
      <c r="P67" s="30"/>
      <c r="Q67" s="30"/>
      <c r="R67" s="30"/>
      <c r="S67" s="30"/>
      <c r="T67" s="30"/>
      <c r="U67" s="30"/>
      <c r="V67" s="30"/>
      <c r="W67" s="30"/>
      <c r="X67" s="30"/>
      <c r="Y67" s="30"/>
      <c r="Z67" s="30"/>
    </row>
    <row r="68">
      <c r="A68" s="47">
        <f>IFERROR(__xludf.DUMMYFUNCTION("""COMPUTED_VALUE"""),45881.0)</f>
        <v>45881</v>
      </c>
      <c r="B68" s="30" t="str">
        <f>IFERROR(__xludf.DUMMYFUNCTION("""COMPUTED_VALUE"""),"Recursion")</f>
        <v>Recursion</v>
      </c>
      <c r="C68" s="30" t="str">
        <f>IFERROR(__xludf.DUMMYFUNCTION("""COMPUTED_VALUE"""),"Number of Steps to Reduce a Number to Zero")</f>
        <v>Number of Steps to Reduce a Number to Zero</v>
      </c>
      <c r="D68" s="31" t="str">
        <f>IFERROR(__xludf.DUMMYFUNCTION("""COMPUTED_VALUE"""),"https://leetcode.com/problems/number-of-steps-to-reduce-a-number-to-zero")</f>
        <v>https://leetcode.com/problems/number-of-steps-to-reduce-a-number-to-zero</v>
      </c>
      <c r="E68" s="30" t="str">
        <f>IFERROR(__xludf.DUMMYFUNCTION("""COMPUTED_VALUE"""),"Easy")</f>
        <v>Easy</v>
      </c>
      <c r="F68" s="30">
        <f>IFERROR(__xludf.DUMMYFUNCTION("""COMPUTED_VALUE"""),2.0)</f>
        <v>2</v>
      </c>
      <c r="G68" s="30"/>
      <c r="H68" s="30"/>
      <c r="I68" s="30"/>
      <c r="J68" s="30"/>
      <c r="K68" s="30"/>
      <c r="L68" s="30"/>
      <c r="M68" s="30"/>
      <c r="N68" s="30"/>
      <c r="O68" s="30"/>
      <c r="P68" s="30"/>
      <c r="Q68" s="30"/>
      <c r="R68" s="30"/>
      <c r="S68" s="30"/>
      <c r="T68" s="30"/>
      <c r="U68" s="30"/>
      <c r="V68" s="30"/>
      <c r="W68" s="30"/>
      <c r="X68" s="30"/>
      <c r="Y68" s="30"/>
      <c r="Z68" s="30"/>
    </row>
    <row r="69">
      <c r="A69" s="47">
        <f>IFERROR(__xludf.DUMMYFUNCTION("""COMPUTED_VALUE"""),45881.0)</f>
        <v>45881</v>
      </c>
      <c r="B69" s="30" t="str">
        <f>IFERROR(__xludf.DUMMYFUNCTION("""COMPUTED_VALUE"""),"Recursion")</f>
        <v>Recursion</v>
      </c>
      <c r="C69" s="30" t="str">
        <f>IFERROR(__xludf.DUMMYFUNCTION("""COMPUTED_VALUE"""),"Powx-n")</f>
        <v>Powx-n</v>
      </c>
      <c r="D69" s="31" t="str">
        <f>IFERROR(__xludf.DUMMYFUNCTION("""COMPUTED_VALUE"""),"https://leetcode.com/problems/powx-n")</f>
        <v>https://leetcode.com/problems/powx-n</v>
      </c>
      <c r="E69" s="30" t="str">
        <f>IFERROR(__xludf.DUMMYFUNCTION("""COMPUTED_VALUE"""),"Medium")</f>
        <v>Medium</v>
      </c>
      <c r="F69" s="30">
        <f>IFERROR(__xludf.DUMMYFUNCTION("""COMPUTED_VALUE"""),4.0)</f>
        <v>4</v>
      </c>
      <c r="G69" s="30"/>
      <c r="H69" s="30"/>
      <c r="I69" s="30"/>
      <c r="J69" s="30"/>
      <c r="K69" s="30"/>
      <c r="L69" s="30"/>
      <c r="M69" s="30"/>
      <c r="N69" s="30"/>
      <c r="O69" s="30"/>
      <c r="P69" s="30"/>
      <c r="Q69" s="30"/>
      <c r="R69" s="30"/>
      <c r="S69" s="30"/>
      <c r="T69" s="30"/>
      <c r="U69" s="30"/>
      <c r="V69" s="30"/>
      <c r="W69" s="30"/>
      <c r="X69" s="30"/>
      <c r="Y69" s="30"/>
      <c r="Z69" s="30"/>
    </row>
    <row r="70">
      <c r="A70" s="47">
        <f>IFERROR(__xludf.DUMMYFUNCTION("""COMPUTED_VALUE"""),45881.0)</f>
        <v>45881</v>
      </c>
      <c r="B70" s="30" t="str">
        <f>IFERROR(__xludf.DUMMYFUNCTION("""COMPUTED_VALUE"""),"Recursion")</f>
        <v>Recursion</v>
      </c>
      <c r="C70" s="30" t="str">
        <f>IFERROR(__xludf.DUMMYFUNCTION("""COMPUTED_VALUE"""),"Pascal's Triangle")</f>
        <v>Pascal's Triangle</v>
      </c>
      <c r="D70" s="31" t="str">
        <f>IFERROR(__xludf.DUMMYFUNCTION("""COMPUTED_VALUE"""),"https://leetcode.com/problems/pascals-triangle/")</f>
        <v>https://leetcode.com/problems/pascals-triangle/</v>
      </c>
      <c r="E70" s="30" t="str">
        <f>IFERROR(__xludf.DUMMYFUNCTION("""COMPUTED_VALUE"""),"Easy")</f>
        <v>Easy</v>
      </c>
      <c r="F70" s="30">
        <f>IFERROR(__xludf.DUMMYFUNCTION("""COMPUTED_VALUE"""),4.0)</f>
        <v>4</v>
      </c>
      <c r="G70" s="30"/>
      <c r="H70" s="30"/>
      <c r="I70" s="30"/>
      <c r="J70" s="30"/>
      <c r="K70" s="30"/>
      <c r="L70" s="30"/>
      <c r="M70" s="30"/>
      <c r="N70" s="30"/>
      <c r="O70" s="30"/>
      <c r="P70" s="30"/>
      <c r="Q70" s="30"/>
      <c r="R70" s="30"/>
      <c r="S70" s="30"/>
      <c r="T70" s="30"/>
      <c r="U70" s="30"/>
      <c r="V70" s="30"/>
      <c r="W70" s="30"/>
      <c r="X70" s="30"/>
      <c r="Y70" s="30"/>
      <c r="Z70" s="30"/>
    </row>
    <row r="71">
      <c r="A71" s="47">
        <f>IFERROR(__xludf.DUMMYFUNCTION("""COMPUTED_VALUE"""),45881.0)</f>
        <v>45881</v>
      </c>
      <c r="B71" s="30" t="str">
        <f>IFERROR(__xludf.DUMMYFUNCTION("""COMPUTED_VALUE"""),"Recursion")</f>
        <v>Recursion</v>
      </c>
      <c r="C71" s="30" t="str">
        <f>IFERROR(__xludf.DUMMYFUNCTION("""COMPUTED_VALUE"""),"Pascal's Triangle II")</f>
        <v>Pascal's Triangle II</v>
      </c>
      <c r="D71" s="31" t="str">
        <f>IFERROR(__xludf.DUMMYFUNCTION("""COMPUTED_VALUE"""),"https://leetcode.com/problems/pascals-triangle-ii")</f>
        <v>https://leetcode.com/problems/pascals-triangle-ii</v>
      </c>
      <c r="E71" s="30" t="str">
        <f>IFERROR(__xludf.DUMMYFUNCTION("""COMPUTED_VALUE"""),"Easy")</f>
        <v>Easy</v>
      </c>
      <c r="F71" s="30">
        <f>IFERROR(__xludf.DUMMYFUNCTION("""COMPUTED_VALUE"""),4.0)</f>
        <v>4</v>
      </c>
      <c r="G71" s="30"/>
      <c r="H71" s="30"/>
      <c r="I71" s="30"/>
      <c r="J71" s="30"/>
      <c r="K71" s="30"/>
      <c r="L71" s="30"/>
      <c r="M71" s="30"/>
      <c r="N71" s="30"/>
      <c r="O71" s="30"/>
      <c r="P71" s="30"/>
      <c r="Q71" s="30"/>
      <c r="R71" s="30"/>
      <c r="S71" s="30"/>
      <c r="T71" s="30"/>
      <c r="U71" s="30"/>
      <c r="V71" s="30"/>
      <c r="W71" s="30"/>
      <c r="X71" s="30"/>
      <c r="Y71" s="30"/>
      <c r="Z71" s="30"/>
    </row>
    <row r="72">
      <c r="A72" s="47">
        <f>IFERROR(__xludf.DUMMYFUNCTION("""COMPUTED_VALUE"""),45882.0)</f>
        <v>45882</v>
      </c>
      <c r="B72" s="30" t="str">
        <f>IFERROR(__xludf.DUMMYFUNCTION("""COMPUTED_VALUE"""),"Intervals")</f>
        <v>Intervals</v>
      </c>
      <c r="C72" s="30" t="str">
        <f>IFERROR(__xludf.DUMMYFUNCTION("""COMPUTED_VALUE"""),"Remove Covered Intervals")</f>
        <v>Remove Covered Intervals</v>
      </c>
      <c r="D72" s="31" t="str">
        <f>IFERROR(__xludf.DUMMYFUNCTION("""COMPUTED_VALUE"""),"https://leetcode.com/problems/remove-covered-intervals")</f>
        <v>https://leetcode.com/problems/remove-covered-intervals</v>
      </c>
      <c r="E72" s="30" t="str">
        <f>IFERROR(__xludf.DUMMYFUNCTION("""COMPUTED_VALUE"""),"Medium")</f>
        <v>Medium</v>
      </c>
      <c r="F72" s="30">
        <f>IFERROR(__xludf.DUMMYFUNCTION("""COMPUTED_VALUE"""),5.0)</f>
        <v>5</v>
      </c>
      <c r="G72" s="30"/>
      <c r="H72" s="30"/>
      <c r="I72" s="30"/>
      <c r="J72" s="30"/>
      <c r="K72" s="30"/>
      <c r="L72" s="30"/>
      <c r="M72" s="30"/>
      <c r="N72" s="30"/>
      <c r="O72" s="30"/>
      <c r="P72" s="30"/>
      <c r="Q72" s="30"/>
      <c r="R72" s="30"/>
      <c r="S72" s="30"/>
      <c r="T72" s="30"/>
      <c r="U72" s="30"/>
      <c r="V72" s="30"/>
      <c r="W72" s="30"/>
      <c r="X72" s="30"/>
      <c r="Y72" s="30"/>
      <c r="Z72" s="30"/>
    </row>
    <row r="73">
      <c r="A73" s="47">
        <f>IFERROR(__xludf.DUMMYFUNCTION("""COMPUTED_VALUE"""),45883.0)</f>
        <v>45883</v>
      </c>
      <c r="B73" s="30" t="str">
        <f>IFERROR(__xludf.DUMMYFUNCTION("""COMPUTED_VALUE"""),"Backtracking")</f>
        <v>Backtracking</v>
      </c>
      <c r="C73" s="30" t="str">
        <f>IFERROR(__xludf.DUMMYFUNCTION("""COMPUTED_VALUE"""),"Subsets")</f>
        <v>Subsets</v>
      </c>
      <c r="D73" s="31" t="str">
        <f>IFERROR(__xludf.DUMMYFUNCTION("""COMPUTED_VALUE"""),"https://leetcode.com/problems/subsets/")</f>
        <v>https://leetcode.com/problems/subsets/</v>
      </c>
      <c r="E73" s="30" t="str">
        <f>IFERROR(__xludf.DUMMYFUNCTION("""COMPUTED_VALUE"""),"Medium")</f>
        <v>Medium</v>
      </c>
      <c r="F73" s="30">
        <f>IFERROR(__xludf.DUMMYFUNCTION("""COMPUTED_VALUE"""),6.0)</f>
        <v>6</v>
      </c>
      <c r="G73" s="30"/>
      <c r="H73" s="30"/>
      <c r="I73" s="30"/>
      <c r="J73" s="30"/>
      <c r="K73" s="30"/>
      <c r="L73" s="30"/>
      <c r="M73" s="30"/>
      <c r="N73" s="30"/>
      <c r="O73" s="30"/>
      <c r="P73" s="30"/>
      <c r="Q73" s="30"/>
      <c r="R73" s="30"/>
      <c r="S73" s="30"/>
      <c r="T73" s="30"/>
      <c r="U73" s="30"/>
      <c r="V73" s="30"/>
      <c r="W73" s="30"/>
      <c r="X73" s="30"/>
      <c r="Y73" s="30"/>
      <c r="Z73" s="30"/>
    </row>
    <row r="74">
      <c r="A74" s="47">
        <f>IFERROR(__xludf.DUMMYFUNCTION("""COMPUTED_VALUE"""),45886.0)</f>
        <v>45886</v>
      </c>
      <c r="B74" s="30" t="str">
        <f>IFERROR(__xludf.DUMMYFUNCTION("""COMPUTED_VALUE"""),"Backtracking")</f>
        <v>Backtracking</v>
      </c>
      <c r="C74" s="30" t="str">
        <f>IFERROR(__xludf.DUMMYFUNCTION("""COMPUTED_VALUE"""),"Combination sum")</f>
        <v>Combination sum</v>
      </c>
      <c r="D74" s="31" t="str">
        <f>IFERROR(__xludf.DUMMYFUNCTION("""COMPUTED_VALUE"""),"https://leetcode.com/problems/combination-sum")</f>
        <v>https://leetcode.com/problems/combination-sum</v>
      </c>
      <c r="E74" s="30" t="str">
        <f>IFERROR(__xludf.DUMMYFUNCTION("""COMPUTED_VALUE"""),"Medium")</f>
        <v>Medium</v>
      </c>
      <c r="F74" s="30">
        <f>IFERROR(__xludf.DUMMYFUNCTION("""COMPUTED_VALUE"""),6.0)</f>
        <v>6</v>
      </c>
      <c r="G74" s="30"/>
      <c r="H74" s="30"/>
      <c r="I74" s="30"/>
      <c r="J74" s="30"/>
      <c r="K74" s="30"/>
      <c r="L74" s="30"/>
      <c r="M74" s="30"/>
      <c r="N74" s="30"/>
      <c r="O74" s="30"/>
      <c r="P74" s="30"/>
      <c r="Q74" s="30"/>
      <c r="R74" s="30"/>
      <c r="S74" s="30"/>
      <c r="T74" s="30"/>
      <c r="U74" s="30"/>
      <c r="V74" s="30"/>
      <c r="W74" s="30"/>
      <c r="X74" s="30"/>
      <c r="Y74" s="30"/>
      <c r="Z74" s="30"/>
    </row>
    <row r="75">
      <c r="A75" s="47">
        <f>IFERROR(__xludf.DUMMYFUNCTION("""COMPUTED_VALUE"""),45886.0)</f>
        <v>45886</v>
      </c>
      <c r="B75" s="30" t="str">
        <f>IFERROR(__xludf.DUMMYFUNCTION("""COMPUTED_VALUE"""),"Backtracking")</f>
        <v>Backtracking</v>
      </c>
      <c r="C75" s="30" t="str">
        <f>IFERROR(__xludf.DUMMYFUNCTION("""COMPUTED_VALUE"""),"Permutations")</f>
        <v>Permutations</v>
      </c>
      <c r="D75" s="31" t="str">
        <f>IFERROR(__xludf.DUMMYFUNCTION("""COMPUTED_VALUE"""),"https://leetcode.com/problems/permutations/")</f>
        <v>https://leetcode.com/problems/permutations/</v>
      </c>
      <c r="E75" s="30" t="str">
        <f>IFERROR(__xludf.DUMMYFUNCTION("""COMPUTED_VALUE"""),"Medium")</f>
        <v>Medium</v>
      </c>
      <c r="F75" s="30">
        <f>IFERROR(__xludf.DUMMYFUNCTION("""COMPUTED_VALUE"""),6.0)</f>
        <v>6</v>
      </c>
      <c r="G75" s="30"/>
      <c r="H75" s="30"/>
      <c r="I75" s="30"/>
      <c r="J75" s="30"/>
      <c r="K75" s="30"/>
      <c r="L75" s="30"/>
      <c r="M75" s="30"/>
      <c r="N75" s="30"/>
      <c r="O75" s="30"/>
      <c r="P75" s="30"/>
      <c r="Q75" s="30"/>
      <c r="R75" s="30"/>
      <c r="S75" s="30"/>
      <c r="T75" s="30"/>
      <c r="U75" s="30"/>
      <c r="V75" s="30"/>
      <c r="W75" s="30"/>
      <c r="X75" s="30"/>
      <c r="Y75" s="30"/>
      <c r="Z75" s="30"/>
    </row>
    <row r="76">
      <c r="A76" s="47">
        <f>IFERROR(__xludf.DUMMYFUNCTION("""COMPUTED_VALUE"""),45886.0)</f>
        <v>45886</v>
      </c>
      <c r="B76" s="30" t="str">
        <f>IFERROR(__xludf.DUMMYFUNCTION("""COMPUTED_VALUE"""),"Backtracking")</f>
        <v>Backtracking</v>
      </c>
      <c r="C76" s="30" t="str">
        <f>IFERROR(__xludf.DUMMYFUNCTION("""COMPUTED_VALUE"""),"Subsets - II")</f>
        <v>Subsets - II</v>
      </c>
      <c r="D76" s="31" t="str">
        <f>IFERROR(__xludf.DUMMYFUNCTION("""COMPUTED_VALUE"""),"https://leetcode.com/problems/subsets-ii/")</f>
        <v>https://leetcode.com/problems/subsets-ii/</v>
      </c>
      <c r="E76" s="30" t="str">
        <f>IFERROR(__xludf.DUMMYFUNCTION("""COMPUTED_VALUE"""),"Medium")</f>
        <v>Medium</v>
      </c>
      <c r="F76" s="30">
        <f>IFERROR(__xludf.DUMMYFUNCTION("""COMPUTED_VALUE"""),7.0)</f>
        <v>7</v>
      </c>
      <c r="G76" s="30"/>
      <c r="H76" s="30"/>
      <c r="I76" s="30"/>
      <c r="J76" s="30"/>
      <c r="K76" s="30"/>
      <c r="L76" s="30"/>
      <c r="M76" s="30"/>
      <c r="N76" s="30"/>
      <c r="O76" s="30"/>
      <c r="P76" s="30"/>
      <c r="Q76" s="30"/>
      <c r="R76" s="30"/>
      <c r="S76" s="30"/>
      <c r="T76" s="30"/>
      <c r="U76" s="30"/>
      <c r="V76" s="30"/>
      <c r="W76" s="30"/>
      <c r="X76" s="30"/>
      <c r="Y76" s="30"/>
      <c r="Z76" s="30"/>
    </row>
    <row r="77">
      <c r="A77" s="47">
        <f>IFERROR(__xludf.DUMMYFUNCTION("""COMPUTED_VALUE"""),45886.0)</f>
        <v>45886</v>
      </c>
      <c r="B77" s="30" t="str">
        <f>IFERROR(__xludf.DUMMYFUNCTION("""COMPUTED_VALUE"""),"Backtracking")</f>
        <v>Backtracking</v>
      </c>
      <c r="C77" s="30" t="str">
        <f>IFERROR(__xludf.DUMMYFUNCTION("""COMPUTED_VALUE"""),"Combination sum - II")</f>
        <v>Combination sum - II</v>
      </c>
      <c r="D77" s="31" t="str">
        <f>IFERROR(__xludf.DUMMYFUNCTION("""COMPUTED_VALUE"""),"https://leetcode.com/problems/combination-sum-ii/")</f>
        <v>https://leetcode.com/problems/combination-sum-ii/</v>
      </c>
      <c r="E77" s="30" t="str">
        <f>IFERROR(__xludf.DUMMYFUNCTION("""COMPUTED_VALUE"""),"Medium")</f>
        <v>Medium</v>
      </c>
      <c r="F77" s="30">
        <f>IFERROR(__xludf.DUMMYFUNCTION("""COMPUTED_VALUE"""),7.0)</f>
        <v>7</v>
      </c>
      <c r="G77" s="30"/>
      <c r="H77" s="30"/>
      <c r="I77" s="30"/>
      <c r="J77" s="30"/>
      <c r="K77" s="30"/>
      <c r="L77" s="30"/>
      <c r="M77" s="30"/>
      <c r="N77" s="30"/>
      <c r="O77" s="30"/>
      <c r="P77" s="30"/>
      <c r="Q77" s="30"/>
      <c r="R77" s="30"/>
      <c r="S77" s="30"/>
      <c r="T77" s="30"/>
      <c r="U77" s="30"/>
      <c r="V77" s="30"/>
      <c r="W77" s="30"/>
      <c r="X77" s="30"/>
      <c r="Y77" s="30"/>
      <c r="Z77" s="30"/>
    </row>
    <row r="78">
      <c r="A78" s="47">
        <f>IFERROR(__xludf.DUMMYFUNCTION("""COMPUTED_VALUE"""),45887.0)</f>
        <v>45887</v>
      </c>
      <c r="B78" s="30" t="str">
        <f>IFERROR(__xludf.DUMMYFUNCTION("""COMPUTED_VALUE"""),"Graphs")</f>
        <v>Graphs</v>
      </c>
      <c r="C78" s="30" t="str">
        <f>IFERROR(__xludf.DUMMYFUNCTION("""COMPUTED_VALUE"""),"Number of Islands")</f>
        <v>Number of Islands</v>
      </c>
      <c r="D78" s="31" t="str">
        <f>IFERROR(__xludf.DUMMYFUNCTION("""COMPUTED_VALUE"""),"https://leetcode.com/problems/number-of-islands/description/")</f>
        <v>https://leetcode.com/problems/number-of-islands/description/</v>
      </c>
      <c r="E78" s="30" t="str">
        <f>IFERROR(__xludf.DUMMYFUNCTION("""COMPUTED_VALUE"""),"Medium")</f>
        <v>Medium</v>
      </c>
      <c r="F78" s="30">
        <f>IFERROR(__xludf.DUMMYFUNCTION("""COMPUTED_VALUE"""),4.0)</f>
        <v>4</v>
      </c>
      <c r="G78" s="30"/>
      <c r="H78" s="30"/>
      <c r="I78" s="30"/>
      <c r="J78" s="30"/>
      <c r="K78" s="30"/>
      <c r="L78" s="30"/>
      <c r="M78" s="30"/>
      <c r="N78" s="30"/>
      <c r="O78" s="30"/>
      <c r="P78" s="30"/>
      <c r="Q78" s="30"/>
      <c r="R78" s="30"/>
      <c r="S78" s="30"/>
      <c r="T78" s="30"/>
      <c r="U78" s="30"/>
      <c r="V78" s="30"/>
      <c r="W78" s="30"/>
      <c r="X78" s="30"/>
      <c r="Y78" s="30"/>
      <c r="Z78" s="30"/>
    </row>
    <row r="79">
      <c r="A79" s="47">
        <f>IFERROR(__xludf.DUMMYFUNCTION("""COMPUTED_VALUE"""),45887.0)</f>
        <v>45887</v>
      </c>
      <c r="B79" s="30" t="str">
        <f>IFERROR(__xludf.DUMMYFUNCTION("""COMPUTED_VALUE"""),"Graphs")</f>
        <v>Graphs</v>
      </c>
      <c r="C79" s="30" t="str">
        <f>IFERROR(__xludf.DUMMYFUNCTION("""COMPUTED_VALUE"""),"Max area of islands")</f>
        <v>Max area of islands</v>
      </c>
      <c r="D79" s="31" t="str">
        <f>IFERROR(__xludf.DUMMYFUNCTION("""COMPUTED_VALUE"""),"https://leetcode.com/problems/max-area-of-island/")</f>
        <v>https://leetcode.com/problems/max-area-of-island/</v>
      </c>
      <c r="E79" s="30" t="str">
        <f>IFERROR(__xludf.DUMMYFUNCTION("""COMPUTED_VALUE"""),"Medium")</f>
        <v>Medium</v>
      </c>
      <c r="F79" s="30">
        <f>IFERROR(__xludf.DUMMYFUNCTION("""COMPUTED_VALUE"""),5.0)</f>
        <v>5</v>
      </c>
      <c r="G79" s="30"/>
      <c r="H79" s="30"/>
      <c r="I79" s="30"/>
      <c r="J79" s="30"/>
      <c r="K79" s="30"/>
      <c r="L79" s="30"/>
      <c r="M79" s="30"/>
      <c r="N79" s="30"/>
      <c r="O79" s="30"/>
      <c r="P79" s="30"/>
      <c r="Q79" s="30"/>
      <c r="R79" s="30"/>
      <c r="S79" s="30"/>
      <c r="T79" s="30"/>
      <c r="U79" s="30"/>
      <c r="V79" s="30"/>
      <c r="W79" s="30"/>
      <c r="X79" s="30"/>
      <c r="Y79" s="30"/>
      <c r="Z79" s="30"/>
    </row>
    <row r="80">
      <c r="A80" s="47">
        <f>IFERROR(__xludf.DUMMYFUNCTION("""COMPUTED_VALUE"""),45888.0)</f>
        <v>45888</v>
      </c>
      <c r="B80" s="30" t="str">
        <f>IFERROR(__xludf.DUMMYFUNCTION("""COMPUTED_VALUE"""),"Graphs")</f>
        <v>Graphs</v>
      </c>
      <c r="C80" s="30" t="str">
        <f>IFERROR(__xludf.DUMMYFUNCTION("""COMPUTED_VALUE"""),"Rotting Oranges")</f>
        <v>Rotting Oranges</v>
      </c>
      <c r="D80" s="31" t="str">
        <f>IFERROR(__xludf.DUMMYFUNCTION("""COMPUTED_VALUE"""),"https://leetcode.com/problems/rotting-oranges")</f>
        <v>https://leetcode.com/problems/rotting-oranges</v>
      </c>
      <c r="E80" s="30" t="str">
        <f>IFERROR(__xludf.DUMMYFUNCTION("""COMPUTED_VALUE"""),"Medium")</f>
        <v>Medium</v>
      </c>
      <c r="F80" s="30">
        <f>IFERROR(__xludf.DUMMYFUNCTION("""COMPUTED_VALUE"""),6.0)</f>
        <v>6</v>
      </c>
      <c r="G80" s="30"/>
      <c r="H80" s="30"/>
      <c r="I80" s="30"/>
      <c r="J80" s="30"/>
      <c r="K80" s="30"/>
      <c r="L80" s="30"/>
      <c r="M80" s="30"/>
      <c r="N80" s="30"/>
      <c r="O80" s="30"/>
      <c r="P80" s="30"/>
      <c r="Q80" s="30"/>
      <c r="R80" s="30"/>
      <c r="S80" s="30"/>
      <c r="T80" s="30"/>
      <c r="U80" s="30"/>
      <c r="V80" s="30"/>
      <c r="W80" s="30"/>
      <c r="X80" s="30"/>
      <c r="Y80" s="30"/>
      <c r="Z80" s="30"/>
    </row>
    <row r="81">
      <c r="A81" s="47">
        <f>IFERROR(__xludf.DUMMYFUNCTION("""COMPUTED_VALUE"""),45888.0)</f>
        <v>45888</v>
      </c>
      <c r="B81" s="30" t="str">
        <f>IFERROR(__xludf.DUMMYFUNCTION("""COMPUTED_VALUE"""),"Graphs")</f>
        <v>Graphs</v>
      </c>
      <c r="C81" s="30" t="str">
        <f>IFERROR(__xludf.DUMMYFUNCTION("""COMPUTED_VALUE"""),"Shortest Path in Binary Matrix")</f>
        <v>Shortest Path in Binary Matrix</v>
      </c>
      <c r="D81" s="31" t="str">
        <f>IFERROR(__xludf.DUMMYFUNCTION("""COMPUTED_VALUE"""),"https://leetcode.com/problems/shortest-path-in-binary-matrix/description/")</f>
        <v>https://leetcode.com/problems/shortest-path-in-binary-matrix/description/</v>
      </c>
      <c r="E81" s="30" t="str">
        <f>IFERROR(__xludf.DUMMYFUNCTION("""COMPUTED_VALUE"""),"Medium")</f>
        <v>Medium</v>
      </c>
      <c r="F81" s="30">
        <f>IFERROR(__xludf.DUMMYFUNCTION("""COMPUTED_VALUE"""),6.0)</f>
        <v>6</v>
      </c>
      <c r="G81" s="30"/>
      <c r="H81" s="30"/>
      <c r="I81" s="30"/>
      <c r="J81" s="30"/>
      <c r="K81" s="30"/>
      <c r="L81" s="30"/>
      <c r="M81" s="30"/>
      <c r="N81" s="30"/>
      <c r="O81" s="30"/>
      <c r="P81" s="30"/>
      <c r="Q81" s="30"/>
      <c r="R81" s="30"/>
      <c r="S81" s="30"/>
      <c r="T81" s="30"/>
      <c r="U81" s="30"/>
      <c r="V81" s="30"/>
      <c r="W81" s="30"/>
      <c r="X81" s="30"/>
      <c r="Y81" s="30"/>
      <c r="Z81" s="30"/>
    </row>
    <row r="82">
      <c r="A82" s="47">
        <f>IFERROR(__xludf.DUMMYFUNCTION("""COMPUTED_VALUE"""),45888.0)</f>
        <v>45888</v>
      </c>
      <c r="B82" s="30" t="str">
        <f>IFERROR(__xludf.DUMMYFUNCTION("""COMPUTED_VALUE"""),"Graphs")</f>
        <v>Graphs</v>
      </c>
      <c r="C82" s="30" t="str">
        <f>IFERROR(__xludf.DUMMYFUNCTION("""COMPUTED_VALUE"""),"Islands and Treasure")</f>
        <v>Islands and Treasure</v>
      </c>
      <c r="D82" s="31" t="str">
        <f>IFERROR(__xludf.DUMMYFUNCTION("""COMPUTED_VALUE"""),"https://neetcode.io/problems/islands-and-treasure")</f>
        <v>https://neetcode.io/problems/islands-and-treasure</v>
      </c>
      <c r="E82" s="30" t="str">
        <f>IFERROR(__xludf.DUMMYFUNCTION("""COMPUTED_VALUE"""),"Medium")</f>
        <v>Medium</v>
      </c>
      <c r="F82" s="30">
        <f>IFERROR(__xludf.DUMMYFUNCTION("""COMPUTED_VALUE"""),5.0)</f>
        <v>5</v>
      </c>
      <c r="G82" s="30"/>
      <c r="H82" s="30"/>
      <c r="I82" s="30"/>
      <c r="J82" s="30"/>
      <c r="K82" s="30"/>
      <c r="L82" s="30"/>
      <c r="M82" s="30"/>
      <c r="N82" s="30"/>
      <c r="O82" s="30"/>
      <c r="P82" s="30"/>
      <c r="Q82" s="30"/>
      <c r="R82" s="30"/>
      <c r="S82" s="30"/>
      <c r="T82" s="30"/>
      <c r="U82" s="30"/>
      <c r="V82" s="30"/>
      <c r="W82" s="30"/>
      <c r="X82" s="30"/>
      <c r="Y82" s="30"/>
      <c r="Z82" s="30"/>
    </row>
    <row r="83">
      <c r="A83" s="47">
        <f>IFERROR(__xludf.DUMMYFUNCTION("""COMPUTED_VALUE"""),45890.0)</f>
        <v>45890</v>
      </c>
      <c r="B83" s="30" t="str">
        <f>IFERROR(__xludf.DUMMYFUNCTION("""COMPUTED_VALUE"""),"Graphs")</f>
        <v>Graphs</v>
      </c>
      <c r="C83" s="30" t="str">
        <f>IFERROR(__xludf.DUMMYFUNCTION("""COMPUTED_VALUE"""),"Pacific Atlantic Water Flow")</f>
        <v>Pacific Atlantic Water Flow</v>
      </c>
      <c r="D83" s="31" t="str">
        <f>IFERROR(__xludf.DUMMYFUNCTION("""COMPUTED_VALUE"""),"https://leetcode.com/problems/pacific-atlantic-water-flow/")</f>
        <v>https://leetcode.com/problems/pacific-atlantic-water-flow/</v>
      </c>
      <c r="E83" s="30" t="str">
        <f>IFERROR(__xludf.DUMMYFUNCTION("""COMPUTED_VALUE"""),"Medium")</f>
        <v>Medium</v>
      </c>
      <c r="F83" s="30">
        <f>IFERROR(__xludf.DUMMYFUNCTION("""COMPUTED_VALUE"""),7.0)</f>
        <v>7</v>
      </c>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sheetData>
  <dataValidations>
    <dataValidation type="list" allowBlank="1" showErrorMessage="1" sqref="B1:B82">
      <formula1>"Array-Hash Map,Backtracking,Category,Graphs,Greedy,Intervals,LinkedList,Recursion,Sliding Window,Stack,String-Hash Map,Two Pointers"</formula1>
    </dataValidation>
    <dataValidation type="list" allowBlank="1" showErrorMessage="1" sqref="E2:E82">
      <formula1>"Easy,Medium"</formula1>
    </dataValidation>
  </dataValidations>
  <hyperlinks>
    <hyperlink r:id="rId1" ref="D2"/>
    <hyperlink r:id="rId2" ref="D3"/>
    <hyperlink r:id="rId3" ref="D4"/>
    <hyperlink r:id="rId4" ref="D5"/>
    <hyperlink r:id="rId5" ref="D6"/>
    <hyperlink r:id="rId6" ref="D7"/>
    <hyperlink r:id="rId7" ref="C8"/>
    <hyperlink r:id="rId8" ref="D8"/>
    <hyperlink r:id="rId9" ref="D9"/>
    <hyperlink r:id="rId10" ref="C10"/>
    <hyperlink r:id="rId11" ref="D10"/>
    <hyperlink r:id="rId12" ref="D11"/>
    <hyperlink r:id="rId13" ref="D12"/>
    <hyperlink r:id="rId14" ref="D13"/>
    <hyperlink r:id="rId15" ref="D14"/>
    <hyperlink r:id="rId16" ref="C15"/>
    <hyperlink r:id="rId17" ref="D15"/>
    <hyperlink r:id="rId18" ref="D16"/>
    <hyperlink r:id="rId19" ref="D17"/>
    <hyperlink r:id="rId20" ref="D18"/>
    <hyperlink r:id="rId21" ref="D19"/>
    <hyperlink r:id="rId22" ref="D20"/>
    <hyperlink r:id="rId23" ref="D21"/>
    <hyperlink r:id="rId24" ref="D22"/>
    <hyperlink r:id="rId25" ref="D23"/>
    <hyperlink r:id="rId26" ref="D24"/>
    <hyperlink r:id="rId27" ref="D25"/>
    <hyperlink r:id="rId28" ref="D26"/>
    <hyperlink r:id="rId29" ref="D27"/>
    <hyperlink r:id="rId30" ref="D28"/>
    <hyperlink r:id="rId31" ref="D29"/>
    <hyperlink r:id="rId32" ref="D30"/>
    <hyperlink r:id="rId33" ref="D31"/>
    <hyperlink r:id="rId34" ref="D32"/>
    <hyperlink r:id="rId35" ref="D33"/>
    <hyperlink r:id="rId36" ref="D34"/>
    <hyperlink r:id="rId37" ref="D35"/>
    <hyperlink r:id="rId38" ref="C36"/>
    <hyperlink r:id="rId39" ref="D36"/>
    <hyperlink r:id="rId40" ref="D37"/>
    <hyperlink r:id="rId41" ref="D38"/>
    <hyperlink r:id="rId42" ref="D39"/>
    <hyperlink r:id="rId43" ref="D40"/>
    <hyperlink r:id="rId44" ref="D41"/>
    <hyperlink r:id="rId45" ref="D42"/>
    <hyperlink r:id="rId46" ref="D43"/>
    <hyperlink r:id="rId47" ref="D44"/>
    <hyperlink r:id="rId48" ref="D45"/>
    <hyperlink r:id="rId49" ref="D46"/>
    <hyperlink r:id="rId50" ref="D47"/>
    <hyperlink r:id="rId51" ref="D48"/>
    <hyperlink r:id="rId52" ref="D49"/>
    <hyperlink r:id="rId53" ref="D50"/>
    <hyperlink r:id="rId54" ref="D51"/>
    <hyperlink r:id="rId55" ref="D52"/>
    <hyperlink r:id="rId56" ref="D53"/>
    <hyperlink r:id="rId57" ref="D54"/>
    <hyperlink r:id="rId58" ref="D55"/>
    <hyperlink r:id="rId59" ref="D56"/>
    <hyperlink r:id="rId60" ref="D57"/>
    <hyperlink r:id="rId61" ref="D58"/>
    <hyperlink r:id="rId62" ref="D59"/>
    <hyperlink r:id="rId63" ref="D60"/>
    <hyperlink r:id="rId64" ref="D61"/>
    <hyperlink r:id="rId65" ref="D62"/>
    <hyperlink r:id="rId66" ref="D63"/>
    <hyperlink r:id="rId67" ref="D64"/>
    <hyperlink r:id="rId68" ref="D65"/>
    <hyperlink r:id="rId69" ref="D66"/>
    <hyperlink r:id="rId70" ref="D67"/>
    <hyperlink r:id="rId71" ref="D68"/>
    <hyperlink r:id="rId72" ref="D69"/>
    <hyperlink r:id="rId73" ref="D70"/>
    <hyperlink r:id="rId74" ref="D71"/>
    <hyperlink r:id="rId75" ref="D72"/>
    <hyperlink r:id="rId76" ref="D73"/>
    <hyperlink r:id="rId77" ref="D74"/>
    <hyperlink r:id="rId78" ref="D75"/>
    <hyperlink r:id="rId79" ref="D76"/>
    <hyperlink r:id="rId80" ref="D77"/>
    <hyperlink r:id="rId81" ref="D78"/>
    <hyperlink r:id="rId82" ref="D79"/>
    <hyperlink r:id="rId83" ref="D80"/>
    <hyperlink r:id="rId84" ref="D81"/>
    <hyperlink r:id="rId85" ref="D82"/>
    <hyperlink r:id="rId86" ref="D83"/>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3.13"/>
    <col customWidth="1" min="2" max="2" width="35.13"/>
    <col customWidth="1" min="3" max="3" width="15.75"/>
    <col customWidth="1" min="4" max="4" width="126.63"/>
  </cols>
  <sheetData>
    <row r="1">
      <c r="A1" s="48" t="s">
        <v>219</v>
      </c>
      <c r="B1" s="49" t="s">
        <v>220</v>
      </c>
      <c r="C1" s="49" t="s">
        <v>221</v>
      </c>
      <c r="D1" s="50" t="s">
        <v>145</v>
      </c>
    </row>
    <row r="2">
      <c r="A2" s="51">
        <v>1.0</v>
      </c>
      <c r="B2" s="52" t="s">
        <v>222</v>
      </c>
      <c r="C2" s="52"/>
      <c r="D2" s="53" t="s">
        <v>223</v>
      </c>
    </row>
    <row r="3">
      <c r="A3" s="54">
        <v>2.0</v>
      </c>
      <c r="B3" s="55" t="s">
        <v>224</v>
      </c>
      <c r="C3" s="55"/>
      <c r="D3" s="56" t="s">
        <v>225</v>
      </c>
    </row>
    <row r="4">
      <c r="A4" s="57">
        <v>3.0</v>
      </c>
      <c r="B4" s="58" t="s">
        <v>226</v>
      </c>
      <c r="C4" s="58"/>
      <c r="D4" s="59" t="s">
        <v>227</v>
      </c>
    </row>
    <row r="5">
      <c r="A5" s="54">
        <v>4.0</v>
      </c>
      <c r="B5" s="55" t="s">
        <v>228</v>
      </c>
      <c r="C5" s="55" t="s">
        <v>229</v>
      </c>
      <c r="D5" s="56" t="s">
        <v>230</v>
      </c>
    </row>
    <row r="6">
      <c r="A6" s="57">
        <v>5.0</v>
      </c>
      <c r="B6" s="58" t="s">
        <v>226</v>
      </c>
      <c r="C6" s="58" t="s">
        <v>229</v>
      </c>
      <c r="D6" s="53" t="s">
        <v>231</v>
      </c>
    </row>
    <row r="7">
      <c r="A7" s="54">
        <v>6.0</v>
      </c>
      <c r="B7" s="60" t="s">
        <v>232</v>
      </c>
      <c r="C7" s="55" t="s">
        <v>233</v>
      </c>
      <c r="D7" s="61" t="s">
        <v>234</v>
      </c>
    </row>
    <row r="8">
      <c r="A8" s="57">
        <v>7.0</v>
      </c>
      <c r="B8" s="58" t="s">
        <v>235</v>
      </c>
      <c r="C8" s="58" t="s">
        <v>236</v>
      </c>
      <c r="D8" s="62" t="s">
        <v>237</v>
      </c>
    </row>
    <row r="9">
      <c r="A9" s="63">
        <v>8.0</v>
      </c>
      <c r="B9" s="64" t="s">
        <v>238</v>
      </c>
      <c r="C9" s="64"/>
      <c r="D9" s="65" t="s">
        <v>239</v>
      </c>
    </row>
  </sheetData>
  <hyperlinks>
    <hyperlink r:id="rId1" ref="D2"/>
    <hyperlink r:id="rId2" ref="D3"/>
    <hyperlink r:id="rId3" ref="D4"/>
    <hyperlink r:id="rId4" ref="D5"/>
    <hyperlink r:id="rId5" ref="D6"/>
    <hyperlink r:id="rId6" ref="D7"/>
    <hyperlink r:id="rId7" ref="D8"/>
    <hyperlink r:id="rId8" ref="D9"/>
  </hyperlinks>
  <drawing r:id="rId9"/>
  <tableParts count="1">
    <tablePart r:id="rId1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9.5"/>
    <col customWidth="1" min="2" max="2" width="8.25"/>
    <col customWidth="1" min="3" max="4" width="10.0"/>
    <col customWidth="1" min="5" max="5" width="3.38"/>
    <col customWidth="1" min="6" max="6" width="10.5"/>
    <col customWidth="1" min="7" max="7" width="7.75"/>
    <col customWidth="1" min="10" max="10" width="3.13"/>
    <col customWidth="1" min="11" max="11" width="9.88"/>
    <col customWidth="1" min="12" max="12" width="8.63"/>
    <col customWidth="1" min="19" max="19" width="12.75"/>
  </cols>
  <sheetData>
    <row r="1">
      <c r="B1" s="2" t="s">
        <v>240</v>
      </c>
    </row>
    <row r="2">
      <c r="A2" s="66"/>
      <c r="B2" s="66"/>
      <c r="C2" s="66"/>
      <c r="D2" s="66"/>
    </row>
    <row r="3">
      <c r="A3" s="67" t="s">
        <v>241</v>
      </c>
      <c r="B3" s="68" t="s">
        <v>0</v>
      </c>
      <c r="C3" s="68" t="s">
        <v>4</v>
      </c>
      <c r="D3" s="69" t="s">
        <v>68</v>
      </c>
      <c r="F3" s="67" t="s">
        <v>241</v>
      </c>
      <c r="G3" s="68" t="s">
        <v>0</v>
      </c>
      <c r="H3" s="68" t="s">
        <v>4</v>
      </c>
      <c r="I3" s="69" t="s">
        <v>68</v>
      </c>
      <c r="K3" s="67" t="s">
        <v>241</v>
      </c>
      <c r="L3" s="68" t="s">
        <v>0</v>
      </c>
      <c r="M3" s="68" t="s">
        <v>4</v>
      </c>
      <c r="N3" s="69" t="s">
        <v>68</v>
      </c>
    </row>
    <row r="4">
      <c r="A4" s="70" t="s">
        <v>242</v>
      </c>
      <c r="B4" s="71">
        <v>45873.0</v>
      </c>
      <c r="C4" s="58" t="s">
        <v>28</v>
      </c>
      <c r="D4" s="72" t="s">
        <v>68</v>
      </c>
      <c r="F4" s="70" t="s">
        <v>242</v>
      </c>
      <c r="G4" s="71">
        <v>45894.0</v>
      </c>
      <c r="H4" s="58" t="s">
        <v>243</v>
      </c>
      <c r="I4" s="72"/>
      <c r="K4" s="70" t="s">
        <v>242</v>
      </c>
      <c r="L4" s="71"/>
      <c r="N4" s="72"/>
      <c r="P4" s="1" t="s">
        <v>28</v>
      </c>
      <c r="S4" s="73" t="s">
        <v>244</v>
      </c>
      <c r="T4" s="74" t="s">
        <v>245</v>
      </c>
      <c r="U4" s="74" t="s">
        <v>246</v>
      </c>
      <c r="V4" s="74" t="s">
        <v>247</v>
      </c>
      <c r="W4" s="75"/>
      <c r="X4" s="75"/>
      <c r="Y4" s="75"/>
      <c r="Z4" s="76"/>
    </row>
    <row r="5">
      <c r="A5" s="77" t="s">
        <v>248</v>
      </c>
      <c r="B5" s="78">
        <v>45874.0</v>
      </c>
      <c r="C5" s="55" t="s">
        <v>30</v>
      </c>
      <c r="D5" s="79" t="s">
        <v>68</v>
      </c>
      <c r="F5" s="77" t="s">
        <v>248</v>
      </c>
      <c r="G5" s="78">
        <v>45895.0</v>
      </c>
      <c r="H5" s="80" t="s">
        <v>249</v>
      </c>
      <c r="I5" s="79"/>
      <c r="K5" s="77" t="s">
        <v>248</v>
      </c>
      <c r="L5" s="78"/>
      <c r="M5" s="80" t="s">
        <v>249</v>
      </c>
      <c r="N5" s="79"/>
      <c r="P5" s="1" t="s">
        <v>30</v>
      </c>
      <c r="S5" s="81" t="s">
        <v>250</v>
      </c>
      <c r="T5" s="82" t="s">
        <v>251</v>
      </c>
      <c r="U5" s="83">
        <v>45878.0</v>
      </c>
      <c r="V5" s="83">
        <v>45887.0</v>
      </c>
      <c r="W5" s="25"/>
      <c r="X5" s="25" t="s">
        <v>252</v>
      </c>
      <c r="Y5" s="25" t="s">
        <v>253</v>
      </c>
      <c r="Z5" s="84"/>
    </row>
    <row r="6">
      <c r="A6" s="70" t="s">
        <v>254</v>
      </c>
      <c r="B6" s="71">
        <v>45875.0</v>
      </c>
      <c r="C6" s="58" t="s">
        <v>33</v>
      </c>
      <c r="D6" s="72" t="s">
        <v>68</v>
      </c>
      <c r="F6" s="70" t="s">
        <v>254</v>
      </c>
      <c r="G6" s="71">
        <v>45896.0</v>
      </c>
      <c r="H6" s="58" t="s">
        <v>255</v>
      </c>
      <c r="I6" s="72"/>
      <c r="K6" s="70" t="s">
        <v>254</v>
      </c>
      <c r="L6" s="71"/>
      <c r="N6" s="72"/>
      <c r="P6" s="1" t="s">
        <v>33</v>
      </c>
      <c r="S6" s="85" t="s">
        <v>256</v>
      </c>
      <c r="T6" s="82" t="s">
        <v>257</v>
      </c>
      <c r="U6" s="86">
        <v>45871.0</v>
      </c>
      <c r="V6" s="86">
        <v>45886.0</v>
      </c>
      <c r="W6" s="25"/>
      <c r="X6" s="25" t="s">
        <v>258</v>
      </c>
      <c r="Y6" s="25" t="s">
        <v>259</v>
      </c>
      <c r="Z6" s="84"/>
    </row>
    <row r="7">
      <c r="A7" s="77" t="s">
        <v>260</v>
      </c>
      <c r="B7" s="78">
        <v>45876.0</v>
      </c>
      <c r="C7" s="55" t="s">
        <v>36</v>
      </c>
      <c r="D7" s="79" t="s">
        <v>68</v>
      </c>
      <c r="F7" s="77" t="s">
        <v>260</v>
      </c>
      <c r="G7" s="78">
        <v>45897.0</v>
      </c>
      <c r="H7" s="80" t="s">
        <v>249</v>
      </c>
      <c r="I7" s="79"/>
      <c r="K7" s="77" t="s">
        <v>260</v>
      </c>
      <c r="L7" s="78"/>
      <c r="M7" s="80" t="s">
        <v>249</v>
      </c>
      <c r="N7" s="79"/>
      <c r="P7" s="1" t="s">
        <v>36</v>
      </c>
      <c r="S7" s="87" t="s">
        <v>52</v>
      </c>
      <c r="T7" s="86">
        <v>45874.0</v>
      </c>
      <c r="U7" s="86">
        <v>45871.0</v>
      </c>
      <c r="V7" s="86">
        <v>45875.0</v>
      </c>
      <c r="W7" s="25"/>
      <c r="X7" s="25" t="s">
        <v>261</v>
      </c>
      <c r="Y7" s="25" t="s">
        <v>262</v>
      </c>
      <c r="Z7" s="84"/>
    </row>
    <row r="8">
      <c r="A8" s="88" t="s">
        <v>263</v>
      </c>
      <c r="B8" s="89">
        <v>45877.0</v>
      </c>
      <c r="C8" s="90" t="s">
        <v>39</v>
      </c>
      <c r="D8" s="91" t="s">
        <v>68</v>
      </c>
      <c r="F8" s="88" t="s">
        <v>263</v>
      </c>
      <c r="G8" s="89">
        <v>45898.0</v>
      </c>
      <c r="H8" s="90" t="s">
        <v>264</v>
      </c>
      <c r="I8" s="91"/>
      <c r="K8" s="88" t="s">
        <v>263</v>
      </c>
      <c r="L8" s="89"/>
      <c r="N8" s="91"/>
      <c r="P8" s="1" t="s">
        <v>39</v>
      </c>
      <c r="S8" s="81" t="s">
        <v>59</v>
      </c>
      <c r="T8" s="86">
        <v>45883.0</v>
      </c>
      <c r="U8" s="86">
        <v>45878.0</v>
      </c>
      <c r="V8" s="86">
        <v>45885.0</v>
      </c>
      <c r="W8" s="25"/>
      <c r="X8" s="25" t="s">
        <v>265</v>
      </c>
      <c r="Y8" s="25" t="s">
        <v>253</v>
      </c>
      <c r="Z8" s="84"/>
    </row>
    <row r="9">
      <c r="P9" s="1" t="s">
        <v>42</v>
      </c>
      <c r="S9" s="81" t="s">
        <v>266</v>
      </c>
      <c r="T9" s="86">
        <v>45899.0</v>
      </c>
      <c r="U9" s="86">
        <v>45898.0</v>
      </c>
      <c r="V9" s="86">
        <v>45900.0</v>
      </c>
      <c r="W9" s="25"/>
      <c r="X9" s="25" t="s">
        <v>267</v>
      </c>
      <c r="Y9" s="25" t="s">
        <v>268</v>
      </c>
      <c r="Z9" s="84"/>
    </row>
    <row r="10">
      <c r="A10" s="67" t="s">
        <v>241</v>
      </c>
      <c r="B10" s="68" t="s">
        <v>0</v>
      </c>
      <c r="C10" s="68" t="s">
        <v>4</v>
      </c>
      <c r="D10" s="69" t="s">
        <v>68</v>
      </c>
      <c r="F10" s="67" t="s">
        <v>241</v>
      </c>
      <c r="G10" s="68" t="s">
        <v>0</v>
      </c>
      <c r="H10" s="68" t="s">
        <v>4</v>
      </c>
      <c r="I10" s="69" t="s">
        <v>68</v>
      </c>
      <c r="K10" s="67" t="s">
        <v>241</v>
      </c>
      <c r="L10" s="68" t="s">
        <v>0</v>
      </c>
      <c r="M10" s="68" t="s">
        <v>4</v>
      </c>
      <c r="N10" s="69" t="s">
        <v>68</v>
      </c>
      <c r="P10" s="1" t="s">
        <v>48</v>
      </c>
      <c r="S10" s="92"/>
      <c r="T10" s="25"/>
      <c r="U10" s="25"/>
      <c r="V10" s="25"/>
      <c r="W10" s="25"/>
      <c r="X10" s="25"/>
      <c r="Y10" s="25"/>
      <c r="Z10" s="84"/>
    </row>
    <row r="11">
      <c r="A11" s="70" t="s">
        <v>242</v>
      </c>
      <c r="B11" s="71">
        <v>45880.0</v>
      </c>
      <c r="C11" s="58" t="s">
        <v>42</v>
      </c>
      <c r="D11" s="72" t="s">
        <v>68</v>
      </c>
      <c r="F11" s="70" t="s">
        <v>242</v>
      </c>
      <c r="G11" s="71">
        <v>45901.0</v>
      </c>
      <c r="H11" s="58" t="s">
        <v>269</v>
      </c>
      <c r="I11" s="72"/>
      <c r="K11" s="70" t="s">
        <v>242</v>
      </c>
      <c r="L11" s="71"/>
      <c r="N11" s="72"/>
      <c r="P11" s="1" t="s">
        <v>52</v>
      </c>
      <c r="S11" s="93" t="s">
        <v>270</v>
      </c>
      <c r="T11" s="94" t="s">
        <v>271</v>
      </c>
      <c r="U11" s="95"/>
      <c r="V11" s="95"/>
      <c r="W11" s="95"/>
      <c r="X11" s="95"/>
      <c r="Y11" s="95"/>
      <c r="Z11" s="96"/>
    </row>
    <row r="12">
      <c r="A12" s="77" t="s">
        <v>248</v>
      </c>
      <c r="B12" s="78">
        <v>45881.0</v>
      </c>
      <c r="C12" s="97" t="s">
        <v>272</v>
      </c>
      <c r="D12" s="79" t="s">
        <v>68</v>
      </c>
      <c r="F12" s="77" t="s">
        <v>248</v>
      </c>
      <c r="G12" s="78">
        <v>45902.0</v>
      </c>
      <c r="H12" s="80" t="s">
        <v>249</v>
      </c>
      <c r="I12" s="79"/>
      <c r="K12" s="77" t="s">
        <v>248</v>
      </c>
      <c r="L12" s="78"/>
      <c r="M12" s="80" t="s">
        <v>249</v>
      </c>
      <c r="N12" s="79"/>
      <c r="P12" s="1" t="s">
        <v>55</v>
      </c>
    </row>
    <row r="13">
      <c r="A13" s="70" t="s">
        <v>254</v>
      </c>
      <c r="B13" s="71">
        <v>45882.0</v>
      </c>
      <c r="C13" s="58" t="s">
        <v>48</v>
      </c>
      <c r="D13" s="72" t="s">
        <v>68</v>
      </c>
      <c r="F13" s="70" t="s">
        <v>254</v>
      </c>
      <c r="G13" s="71">
        <v>45903.0</v>
      </c>
      <c r="H13" s="58" t="s">
        <v>273</v>
      </c>
      <c r="I13" s="72"/>
      <c r="K13" s="70" t="s">
        <v>254</v>
      </c>
      <c r="L13" s="71"/>
      <c r="N13" s="72"/>
      <c r="P13" s="1" t="s">
        <v>59</v>
      </c>
    </row>
    <row r="14">
      <c r="A14" s="77" t="s">
        <v>260</v>
      </c>
      <c r="B14" s="78">
        <v>45883.0</v>
      </c>
      <c r="C14" s="55" t="s">
        <v>52</v>
      </c>
      <c r="D14" s="79" t="s">
        <v>68</v>
      </c>
      <c r="F14" s="77" t="s">
        <v>260</v>
      </c>
      <c r="G14" s="78">
        <v>45904.0</v>
      </c>
      <c r="H14" s="80" t="s">
        <v>249</v>
      </c>
      <c r="I14" s="79"/>
      <c r="K14" s="77" t="s">
        <v>260</v>
      </c>
      <c r="L14" s="78"/>
      <c r="M14" s="80" t="s">
        <v>249</v>
      </c>
      <c r="N14" s="79"/>
      <c r="P14" s="1" t="s">
        <v>274</v>
      </c>
    </row>
    <row r="15">
      <c r="A15" s="88" t="s">
        <v>263</v>
      </c>
      <c r="B15" s="89">
        <v>45884.0</v>
      </c>
      <c r="C15" s="98" t="s">
        <v>275</v>
      </c>
      <c r="D15" s="91" t="s">
        <v>68</v>
      </c>
      <c r="F15" s="88" t="s">
        <v>263</v>
      </c>
      <c r="G15" s="89">
        <v>45905.0</v>
      </c>
      <c r="H15" s="90" t="s">
        <v>276</v>
      </c>
      <c r="I15" s="91"/>
      <c r="K15" s="88" t="s">
        <v>263</v>
      </c>
      <c r="L15" s="89"/>
      <c r="N15" s="91"/>
      <c r="P15" s="1" t="s">
        <v>243</v>
      </c>
    </row>
    <row r="17">
      <c r="A17" s="67" t="s">
        <v>241</v>
      </c>
      <c r="B17" s="68" t="s">
        <v>0</v>
      </c>
      <c r="C17" s="68" t="s">
        <v>4</v>
      </c>
      <c r="D17" s="69" t="s">
        <v>68</v>
      </c>
      <c r="F17" s="67" t="s">
        <v>241</v>
      </c>
      <c r="G17" s="68" t="s">
        <v>0</v>
      </c>
      <c r="H17" s="68" t="s">
        <v>4</v>
      </c>
      <c r="I17" s="69" t="s">
        <v>68</v>
      </c>
      <c r="K17" s="67" t="s">
        <v>241</v>
      </c>
      <c r="L17" s="68" t="s">
        <v>0</v>
      </c>
      <c r="M17" s="68" t="s">
        <v>4</v>
      </c>
      <c r="N17" s="69" t="s">
        <v>68</v>
      </c>
    </row>
    <row r="18">
      <c r="A18" s="70" t="s">
        <v>242</v>
      </c>
      <c r="B18" s="71">
        <v>45887.0</v>
      </c>
      <c r="C18" s="58" t="s">
        <v>55</v>
      </c>
      <c r="D18" s="72" t="s">
        <v>68</v>
      </c>
      <c r="F18" s="70" t="s">
        <v>242</v>
      </c>
      <c r="G18" s="71">
        <v>45908.0</v>
      </c>
      <c r="H18" s="58" t="s">
        <v>277</v>
      </c>
      <c r="I18" s="72"/>
      <c r="K18" s="70" t="s">
        <v>242</v>
      </c>
      <c r="L18" s="71"/>
      <c r="N18" s="72"/>
    </row>
    <row r="19">
      <c r="A19" s="77" t="s">
        <v>248</v>
      </c>
      <c r="B19" s="78">
        <v>45888.0</v>
      </c>
      <c r="C19" s="55" t="s">
        <v>59</v>
      </c>
      <c r="D19" s="79" t="s">
        <v>68</v>
      </c>
      <c r="F19" s="77" t="s">
        <v>248</v>
      </c>
      <c r="G19" s="78">
        <v>45909.0</v>
      </c>
      <c r="H19" s="80" t="s">
        <v>249</v>
      </c>
      <c r="I19" s="79"/>
      <c r="K19" s="77" t="s">
        <v>248</v>
      </c>
      <c r="L19" s="78"/>
      <c r="M19" s="80" t="s">
        <v>249</v>
      </c>
      <c r="N19" s="79"/>
    </row>
    <row r="20">
      <c r="A20" s="70" t="s">
        <v>254</v>
      </c>
      <c r="B20" s="71">
        <v>45889.0</v>
      </c>
      <c r="C20" s="58" t="s">
        <v>249</v>
      </c>
      <c r="D20" s="72"/>
      <c r="F20" s="70" t="s">
        <v>254</v>
      </c>
      <c r="G20" s="71">
        <v>45910.0</v>
      </c>
      <c r="I20" s="72"/>
      <c r="K20" s="70" t="s">
        <v>254</v>
      </c>
      <c r="L20" s="71"/>
      <c r="N20" s="72"/>
    </row>
    <row r="21">
      <c r="A21" s="77" t="s">
        <v>260</v>
      </c>
      <c r="B21" s="78">
        <v>45890.0</v>
      </c>
      <c r="C21" s="55" t="s">
        <v>274</v>
      </c>
      <c r="D21" s="79"/>
      <c r="F21" s="77" t="s">
        <v>260</v>
      </c>
      <c r="G21" s="78">
        <v>45911.0</v>
      </c>
      <c r="H21" s="80" t="s">
        <v>249</v>
      </c>
      <c r="I21" s="79"/>
      <c r="K21" s="77" t="s">
        <v>260</v>
      </c>
      <c r="L21" s="78"/>
      <c r="M21" s="80" t="s">
        <v>249</v>
      </c>
      <c r="N21" s="79"/>
    </row>
    <row r="22">
      <c r="A22" s="88" t="s">
        <v>263</v>
      </c>
      <c r="B22" s="89">
        <v>45891.0</v>
      </c>
      <c r="C22" s="99" t="s">
        <v>249</v>
      </c>
      <c r="D22" s="91"/>
      <c r="F22" s="88" t="s">
        <v>263</v>
      </c>
      <c r="G22" s="89">
        <v>45912.0</v>
      </c>
      <c r="H22" s="98"/>
      <c r="I22" s="91"/>
      <c r="K22" s="88" t="s">
        <v>263</v>
      </c>
      <c r="L22" s="89"/>
      <c r="M22" s="98"/>
      <c r="N22" s="91"/>
    </row>
  </sheetData>
  <dataValidations>
    <dataValidation type="list" allowBlank="1" sqref="D4:D8">
      <formula1>"Not Done,Done"</formula1>
    </dataValidation>
    <dataValidation type="list" allowBlank="1" sqref="D11:D15">
      <formula1>"Not Done,Done"</formula1>
    </dataValidation>
    <dataValidation type="list" allowBlank="1" sqref="D18:D22">
      <formula1>"Done"</formula1>
    </dataValidation>
    <dataValidation type="list" allowBlank="1" sqref="F4:F8 A4:A8 K4:K8 A11:A15 K11:K15 F11:F15 A18:A22 F18:F22 K18:K22">
      <formula1>"Mon,Tue,Wed,Thu,Fri"</formula1>
    </dataValidation>
    <dataValidation type="list" allowBlank="1" sqref="I4:I8 N4:N8 I11:I15 N11:N15 I18:I22 N18:N22">
      <formula1>"Done"</formula1>
    </dataValidation>
    <dataValidation type="custom" allowBlank="1" showDropDown="1" sqref="G4:G8 B4:B8 L4:L8 B11:B15 L11:L15 G11:G15 B18:B22 G18:G22 L18:L22">
      <formula1>OR(NOT(ISERROR(DATEVALUE(B4))), AND(ISNUMBER(B4), LEFT(CELL("format", B4))="D"))</formula1>
    </dataValidation>
  </dataValidations>
  <drawing r:id="rId1"/>
  <tableParts count="9">
    <tablePart r:id="rId11"/>
    <tablePart r:id="rId12"/>
    <tablePart r:id="rId13"/>
    <tablePart r:id="rId14"/>
    <tablePart r:id="rId15"/>
    <tablePart r:id="rId16"/>
    <tablePart r:id="rId17"/>
    <tablePart r:id="rId18"/>
    <tablePart r:id="rId1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0"/>
    <col customWidth="1" min="2" max="2" width="168.88"/>
  </cols>
  <sheetData>
    <row r="1">
      <c r="A1" s="100"/>
      <c r="B1" s="101"/>
      <c r="C1" s="100"/>
      <c r="D1" s="100"/>
      <c r="E1" s="100"/>
      <c r="F1" s="100"/>
      <c r="G1" s="100"/>
      <c r="H1" s="100"/>
      <c r="I1" s="100"/>
      <c r="J1" s="100"/>
      <c r="K1" s="100"/>
      <c r="L1" s="100"/>
      <c r="M1" s="100"/>
      <c r="N1" s="100"/>
      <c r="O1" s="100"/>
      <c r="P1" s="100"/>
      <c r="Q1" s="100"/>
      <c r="R1" s="100"/>
      <c r="S1" s="100"/>
      <c r="T1" s="100"/>
      <c r="U1" s="100"/>
      <c r="V1" s="100"/>
      <c r="W1" s="100"/>
      <c r="X1" s="100"/>
      <c r="Y1" s="100"/>
      <c r="Z1" s="100"/>
    </row>
    <row r="2">
      <c r="A2" s="100"/>
      <c r="B2" s="102" t="s">
        <v>278</v>
      </c>
      <c r="C2" s="100"/>
      <c r="D2" s="100"/>
      <c r="E2" s="100"/>
      <c r="F2" s="100"/>
      <c r="G2" s="100"/>
      <c r="H2" s="100"/>
      <c r="I2" s="100"/>
      <c r="J2" s="100"/>
      <c r="K2" s="100"/>
      <c r="L2" s="100"/>
      <c r="M2" s="100"/>
      <c r="N2" s="100"/>
      <c r="O2" s="100"/>
      <c r="P2" s="100"/>
      <c r="Q2" s="100"/>
      <c r="R2" s="100"/>
      <c r="S2" s="100"/>
      <c r="T2" s="100"/>
      <c r="U2" s="100"/>
      <c r="V2" s="100"/>
      <c r="W2" s="100"/>
      <c r="X2" s="100"/>
      <c r="Y2" s="100"/>
      <c r="Z2" s="100"/>
    </row>
    <row r="3">
      <c r="A3" s="100"/>
      <c r="B3" s="101" t="s">
        <v>279</v>
      </c>
      <c r="C3" s="100"/>
      <c r="D3" s="100"/>
      <c r="E3" s="100"/>
      <c r="F3" s="100"/>
      <c r="G3" s="100"/>
      <c r="H3" s="100"/>
      <c r="I3" s="100"/>
      <c r="J3" s="100"/>
      <c r="K3" s="100"/>
      <c r="L3" s="100"/>
      <c r="M3" s="100"/>
      <c r="N3" s="100"/>
      <c r="O3" s="100"/>
      <c r="P3" s="100"/>
      <c r="Q3" s="100"/>
      <c r="R3" s="100"/>
      <c r="S3" s="100"/>
      <c r="T3" s="100"/>
      <c r="U3" s="100"/>
      <c r="V3" s="100"/>
      <c r="W3" s="100"/>
      <c r="X3" s="100"/>
      <c r="Y3" s="100"/>
      <c r="Z3" s="100"/>
    </row>
    <row r="4">
      <c r="A4" s="100"/>
      <c r="B4" s="101" t="s">
        <v>280</v>
      </c>
      <c r="C4" s="100"/>
      <c r="D4" s="100"/>
      <c r="E4" s="100"/>
      <c r="F4" s="100"/>
      <c r="G4" s="100"/>
      <c r="H4" s="100"/>
      <c r="I4" s="100"/>
      <c r="J4" s="100"/>
      <c r="K4" s="100"/>
      <c r="L4" s="100"/>
      <c r="M4" s="100"/>
      <c r="N4" s="100"/>
      <c r="O4" s="100"/>
      <c r="P4" s="100"/>
      <c r="Q4" s="100"/>
      <c r="R4" s="100"/>
      <c r="S4" s="100"/>
      <c r="T4" s="100"/>
      <c r="U4" s="100"/>
      <c r="V4" s="100"/>
      <c r="W4" s="100"/>
      <c r="X4" s="100"/>
      <c r="Y4" s="100"/>
      <c r="Z4" s="100"/>
    </row>
    <row r="5">
      <c r="A5" s="100"/>
      <c r="B5" s="101" t="s">
        <v>281</v>
      </c>
      <c r="C5" s="100"/>
      <c r="D5" s="100"/>
      <c r="E5" s="100"/>
      <c r="F5" s="100"/>
      <c r="G5" s="100"/>
      <c r="H5" s="100"/>
      <c r="I5" s="100"/>
      <c r="J5" s="100"/>
      <c r="K5" s="100"/>
      <c r="L5" s="100"/>
      <c r="M5" s="100"/>
      <c r="N5" s="100"/>
      <c r="O5" s="100"/>
      <c r="P5" s="100"/>
      <c r="Q5" s="100"/>
      <c r="R5" s="100"/>
      <c r="S5" s="100"/>
      <c r="T5" s="100"/>
      <c r="U5" s="100"/>
      <c r="V5" s="100"/>
      <c r="W5" s="100"/>
      <c r="X5" s="100"/>
      <c r="Y5" s="100"/>
      <c r="Z5" s="100"/>
    </row>
    <row r="6">
      <c r="A6" s="100"/>
      <c r="B6" s="103"/>
      <c r="C6" s="100"/>
      <c r="D6" s="100"/>
      <c r="E6" s="100"/>
      <c r="F6" s="100"/>
      <c r="G6" s="100"/>
      <c r="H6" s="100"/>
      <c r="I6" s="100"/>
      <c r="J6" s="100"/>
      <c r="K6" s="100"/>
      <c r="L6" s="100"/>
      <c r="M6" s="100"/>
      <c r="N6" s="100"/>
      <c r="O6" s="100"/>
      <c r="P6" s="100"/>
      <c r="Q6" s="100"/>
      <c r="R6" s="100"/>
      <c r="S6" s="100"/>
      <c r="T6" s="100"/>
      <c r="U6" s="100"/>
      <c r="V6" s="100"/>
      <c r="W6" s="100"/>
      <c r="X6" s="100"/>
      <c r="Y6" s="100"/>
      <c r="Z6" s="100"/>
    </row>
    <row r="7">
      <c r="A7" s="100"/>
      <c r="B7" s="104" t="s">
        <v>282</v>
      </c>
      <c r="C7" s="100"/>
      <c r="D7" s="100"/>
      <c r="E7" s="100"/>
      <c r="F7" s="100"/>
      <c r="G7" s="100"/>
      <c r="H7" s="100"/>
      <c r="I7" s="100"/>
      <c r="J7" s="100"/>
      <c r="K7" s="100"/>
      <c r="L7" s="100"/>
      <c r="M7" s="100"/>
      <c r="N7" s="100"/>
      <c r="O7" s="100"/>
      <c r="P7" s="100"/>
      <c r="Q7" s="100"/>
      <c r="R7" s="100"/>
      <c r="S7" s="100"/>
      <c r="T7" s="100"/>
      <c r="U7" s="100"/>
      <c r="V7" s="100"/>
      <c r="W7" s="100"/>
      <c r="X7" s="100"/>
      <c r="Y7" s="100"/>
      <c r="Z7" s="100"/>
    </row>
    <row r="8">
      <c r="A8" s="100"/>
      <c r="B8" s="101" t="s">
        <v>283</v>
      </c>
      <c r="C8" s="100"/>
      <c r="D8" s="100"/>
      <c r="E8" s="100"/>
      <c r="F8" s="100"/>
      <c r="G8" s="100"/>
      <c r="H8" s="100"/>
      <c r="I8" s="100"/>
      <c r="J8" s="100"/>
      <c r="K8" s="100"/>
      <c r="L8" s="100"/>
      <c r="M8" s="100"/>
      <c r="N8" s="100"/>
      <c r="O8" s="100"/>
      <c r="P8" s="100"/>
      <c r="Q8" s="100"/>
      <c r="R8" s="100"/>
      <c r="S8" s="100"/>
      <c r="T8" s="100"/>
      <c r="U8" s="100"/>
      <c r="V8" s="100"/>
      <c r="W8" s="100"/>
      <c r="X8" s="100"/>
      <c r="Y8" s="100"/>
      <c r="Z8" s="100"/>
    </row>
    <row r="9">
      <c r="A9" s="100"/>
      <c r="B9" s="103"/>
      <c r="C9" s="100"/>
      <c r="D9" s="100"/>
      <c r="E9" s="100"/>
      <c r="F9" s="100"/>
      <c r="G9" s="100"/>
      <c r="H9" s="100"/>
      <c r="I9" s="100"/>
      <c r="J9" s="100"/>
      <c r="K9" s="100"/>
      <c r="L9" s="100"/>
      <c r="M9" s="100"/>
      <c r="N9" s="100"/>
      <c r="O9" s="100"/>
      <c r="P9" s="100"/>
      <c r="Q9" s="100"/>
      <c r="R9" s="100"/>
      <c r="S9" s="100"/>
      <c r="T9" s="100"/>
      <c r="U9" s="100"/>
      <c r="V9" s="100"/>
      <c r="W9" s="100"/>
      <c r="X9" s="100"/>
      <c r="Y9" s="100"/>
      <c r="Z9" s="100"/>
    </row>
    <row r="10">
      <c r="A10" s="100"/>
      <c r="B10" s="101" t="s">
        <v>284</v>
      </c>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c r="A11" s="100"/>
      <c r="B11" s="101" t="s">
        <v>285</v>
      </c>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c r="A12" s="100"/>
      <c r="B12" s="101" t="s">
        <v>286</v>
      </c>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c r="A13" s="100"/>
      <c r="B13" s="101" t="s">
        <v>287</v>
      </c>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row>
    <row r="14">
      <c r="A14" s="100"/>
      <c r="B14" s="101" t="s">
        <v>288</v>
      </c>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c r="A15" s="100"/>
      <c r="B15" s="101" t="s">
        <v>289</v>
      </c>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c r="A16" s="100"/>
      <c r="B16" s="103"/>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c r="A17" s="100"/>
      <c r="B17" s="104" t="s">
        <v>290</v>
      </c>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c r="A18" s="100"/>
      <c r="B18" s="101" t="s">
        <v>291</v>
      </c>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c r="A19" s="100"/>
      <c r="B19" s="103"/>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c r="A20" s="100"/>
      <c r="B20" s="101" t="s">
        <v>292</v>
      </c>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c r="A21" s="100"/>
      <c r="B21" s="101" t="s">
        <v>293</v>
      </c>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c r="A22" s="100"/>
      <c r="B22" s="103"/>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c r="A23" s="100"/>
      <c r="B23" s="104" t="s">
        <v>294</v>
      </c>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c r="A24" s="100"/>
      <c r="B24" s="101" t="s">
        <v>295</v>
      </c>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c r="A25" s="100"/>
      <c r="B25" s="101" t="s">
        <v>296</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c r="A26" s="100"/>
      <c r="B26" s="101" t="s">
        <v>297</v>
      </c>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c r="A27" s="100"/>
      <c r="B27" s="101" t="s">
        <v>298</v>
      </c>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c r="A28" s="100"/>
      <c r="B28" s="101" t="s">
        <v>299</v>
      </c>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c r="A29" s="100"/>
      <c r="B29" s="101" t="s">
        <v>300</v>
      </c>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c r="A30" s="100"/>
      <c r="B30" s="103"/>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c r="A31" s="100"/>
      <c r="B31" s="104" t="s">
        <v>301</v>
      </c>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c r="A32" s="100"/>
      <c r="B32" s="101" t="s">
        <v>302</v>
      </c>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c r="A33" s="100"/>
      <c r="B33" s="103"/>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c r="A34" s="100"/>
      <c r="B34" s="101" t="s">
        <v>303</v>
      </c>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c r="A35" s="100"/>
      <c r="B35" s="101" t="s">
        <v>304</v>
      </c>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c r="A36" s="100"/>
      <c r="B36" s="103"/>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c r="A37" s="100"/>
      <c r="B37" s="104" t="s">
        <v>305</v>
      </c>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c r="A38" s="100"/>
      <c r="B38" s="101" t="s">
        <v>306</v>
      </c>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c r="A39" s="100"/>
      <c r="B39" s="103"/>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c r="A40" s="100"/>
      <c r="B40" s="101" t="s">
        <v>307</v>
      </c>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c r="A41" s="100"/>
      <c r="B41" s="101" t="s">
        <v>308</v>
      </c>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sheetData>
  <drawing r:id="rId1"/>
</worksheet>
</file>